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nswers" sheetId="1" state="visible" r:id="rId3"/>
    <sheet name="PasteYourResultsHere" sheetId="2" state="visible" r:id="rId4"/>
    <sheet name="Score"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<sst xmlns="http://schemas.openxmlformats.org/spreadsheetml/2006/main" count="647" uniqueCount="133">
  <si>
    <t xml:space="preserve">ID</t>
  </si>
  <si>
    <t xml:space="preserve">Text</t>
  </si>
  <si>
    <t xml:space="preserve">date_of_advert</t>
  </si>
  <si>
    <t xml:space="preserve">Manufacture Year of plane</t>
  </si>
  <si>
    <t xml:space="preserve">Reg#</t>
  </si>
  <si>
    <t xml:space="preserve">TTAF</t>
  </si>
  <si>
    <t xml:space="preserve">Position</t>
  </si>
  <si>
    <t xml:space="preserve">TSN</t>
  </si>
  <si>
    <t xml:space="preserve">CSN</t>
  </si>
  <si>
    <t xml:space="preserve">TSOH</t>
  </si>
  <si>
    <t xml:space="preserve">Early TBO</t>
  </si>
  <si>
    <t xml:space="preserve">Hours since HSI</t>
  </si>
  <si>
    <t xml:space="preserve">Date of Last HSI</t>
  </si>
  <si>
    <t xml:space="preserve">Time remaining before overhaul</t>
  </si>
  <si>
    <t xml:space="preserve">On Condition_R</t>
  </si>
  <si>
    <t xml:space="preserve"> Basis of Calculation</t>
  </si>
  <si>
    <t xml:space="preserve">Date of Last Overhaul</t>
  </si>
  <si>
    <t xml:space="preserve">Date of Overhaul Due</t>
  </si>
  <si>
    <t xml:space="preserve">years_left_for_operation</t>
  </si>
  <si>
    <t xml:space="preserve">Avg Hours left for operation according to 450 hours annual usage</t>
  </si>
  <si>
    <t xml:space="preserve">Engine Program Name Ongoing or enrolled_1</t>
  </si>
  <si>
    <t xml:space="preserve">G-IVSP Reg # N920KM Serial # 1289 Price: Inquire TTAF: 6513 Hrs. Location: TN US Exterior Interior Interior Interior Interior Interior Interior Interior Interior Panel Zoom In Zoom Out Fit We spent $500000+ on new interior soft goods. Airframe &amp; Power Systems Information Airframe Landings: 3979 Engines Loc. Make Model Serial# TSN CSN TSML L Rolls Royce TAY 611-8 16691 6486 3959 3472 R 16692 6513 3979 3472 L&amp;R Engines Midlife c/w March 2006 Ice Tray SB c/w @ Midlife. APU Garrett GTCP-36-150 (G) Serial Number: P581C TSN: 4747 TSOH: 1583 Maintenance Condition Basic Operating Weight: 43218 lbs. Empty Weight: 41967 Aircraft Maintenance Tracking Vehicle: CMP.net Aircraft Maintenance Inspections Completed in Accordance with FAR 91.409 (f)3 36/72 Month Inspection(s) complied with April 2014 at Stevens (GYH) 48 Month Inspection complied with January 2012 by Jet Aviation St. Louis 24 Month Inspection complied with July 2015 by Private Sky Aviation (RSW) 144 Month Inspection complied with March 2008 at GAC Appleton Avionics Honeywell DU-880 6-tube EFIS Honeywell TCZ-910 TCAS II Chg 7 Fairchild F1000 FDR Dual Honeywell Laser Ref II Fairchild A100A CVR Single Honeywell AHRS unit Honeywell Primus WU-880 Color Radar Artex C-406-2 / 110-406 ELT Honeywell Mark V EGPWS Visual Display Dual Honeywell GPS Dual CollinsTDR-94D / Mode S Transponders Enhanced Flight ID (8 DAP) Capable Dual Honeywell NZ 2000 6.0 Software Upgrade Dual Collins VHF-422B Comms 8.33 MHz Spacing Dual Honeywell CDU 820 Weather Graphics Available Dual Collins VIR-432 VHF Navs FM Immunity Magnavox / Magnastar C2000 Flight phone with Aero H Satcom Dual Collins RTU-4220 Radio Tuning Units Dual Honeywell AA-300 Radar Altimeters Honeywell SPZ-8400 Autopilot Dual Collins ADF-462 ADF DL-950 Data Loader Dual Collins DME-442 Global Wulfsberg AFIS - DMU Upgrade to Support Graphic Weather Dual Collins HF-9000 HF Comm Selcal Additional Features RVSM Capable 8.33 KHz Spacing Compliant FM Immunity Compliant RNP Capable MNPS Capable Dual Electronic Flight Bags (CMC 1100) BF Goodrich WX-1000 StormScope Rosen Cockpit Sunvisor System Thrust Reversers Airshow 400 Davtron Clocks Cabin Monitors Fwd / Aft CD / DVD Player FAX Machine Precise Flight Pulselight System Aft Baggage Net Modification Interior Refurbished 2015. 14 Place Interior plus Jump seats Fwd &amp; Aft. Aft Lav. Magnastar Phone System Fax. Aero H SATCOM Entertainment System. Interior Veneer All Soft Goods except Headliner and Carpet Replaced August 2015 at Private Sky Aviation. Divans re-covered 2011. Aft Galley with Microwave Dual Coffee Makers Large Ice Drawer High Temp Oven. Exterior Matterhorn White Black and Red Stripes.</t>
  </si>
  <si>
    <t xml:space="preserve">N920KM</t>
  </si>
  <si>
    <t xml:space="preserve">LEFT</t>
  </si>
  <si>
    <t xml:space="preserve">Time since midlife</t>
  </si>
  <si>
    <t xml:space="preserve">RIGHT</t>
  </si>
  <si>
    <t xml:space="preserve">G450 Reg # N452NS Serial # 4094 Price: $ 23395000 TTAF: 3300 Hrs. Location: TX US Exterior Zoom In Zoom Out Fit Corporate Concepts International Inc is pleased to offer this 2007 Gulfstream 450 for sale. Lease and some trade-in aircraft could be considered. Avionics Honeywell PlaneView Avionics Suite with Triple Honeywell Modular Avionics Units Triple Honeywell Laseref V Inertial Reference System Triple Honeywell NZ-2000 FMS System Honeywell HUD-2020 Vision Guidance System Kollesman Enhanced Vision System (EVS) Honeywell HD-710 Satellite Phone System Swift Broadband Internet L3 COMM FDR Flight Data Recorder Honeywell WU- 880 Color Weather Radar Honeywell TCAS-2000 Traffic &amp; Collision Avoidance Change 7 Software Honeywell EGPWS with RAAS Artex 110-406 ELT 406 MHz ELT System RVSM Qualified - 8.33 KHz Spacing and FM Immunity Additional Equipment High Speed Wireless Internet and Satellite Phone System Latest Cockpit Technology for Enhanced Safety and Reliability Quiet Fourteen Passenger Interior Equipped for EASA Certification Engines and APU Enrolled in Maintenance Service Plans Enrolled in Honeywell MPP Covering Environmental Systems Avionics Systems Enrolled in Honeywell Avionics Protection Plan (HAPP) Honeywell Pneumatics Program Interior This aircraft is configured for fourteen passengers with a four-place club group in the forward cabin a four-place conference group opposite a credenza a four-place berthable divan opposite a two-place club group in the mid cabin area and a fourplace conference group opposite a credenza in the spacious aft cabin. Enhanced soundproofing provides passengers with a quiet comfortable and enjoyable flying experience. Forward and aft lavatories and a fully equipped aft galley complete this executive interior. Comments The Gulfstream G450 is the industry leader in large cabin long range corporate jets. The G-450 is a complete upgrade of the outstanding and best-selling G-IV series aircraft. The G-450 can carry eight passengers over 4000 miles easily flying trips such as Dallas to Paris. The cockpit is equipped with the most advanced equipment in the industry enhancing not only reliability but also safety. With a fleet dispatch reliability of 99.8% you can depend on this G-450 to get you where you want to go when you want to go there. With the high speed internet satellite phone system and wireless LAN system you truly have an Office in the Sky. The engines are enrolled in Corporate Care the APU on MSP the avionics on HAPP Honeywell Pneumatics Program &amp; the aircraft represents an exceptional value.</t>
  </si>
  <si>
    <t xml:space="preserve">N452NS</t>
  </si>
  <si>
    <t xml:space="preserve">Enrolled in Corp Care</t>
  </si>
  <si>
    <t xml:space="preserve">Rolls Royce Corporate Care</t>
  </si>
  <si>
    <t xml:space="preserve">G-IV Reg # HB-IWY Serial # 1176 Price: Inquire Make Offer TTAF: 8587 Hrs. Location: MD US Exterior Exterior Interior Interior Interior Interior Interior Interior Interior Interior Interior Panel Zoom In Zoom Out Fit Airframe &amp; Power Systems Information Airframe Landings: 2707 Engines Loc. Make Model Serial# TSN CSN L Rolls Royce TAY MK 611-8 16455 8467 2654 R 16456 8441 2639 APU Garrett GTCP 36-100G 5318 Hours since New Maintenance Condition CAT II ILS Approach Capable Honeywell FMZ-800 &amp; NZ-2000 FMS 5.2 Software &amp; Dual Honeywell 12-Channel GPS Triple Honeywell Laseref II IRS Gross Weight Increase Mod Enrolled on G-CMP RVSM Compliant ASC-190 Mod c/w 72 Month Inspection Underway @ Gulfstream - Palm Beach FL Avionics Pro Line 4 Avionics Dual Honeywell SPZ-8000 Digital IFCS Dual Flight Director &amp; Autopilot Triple Collins VHF-422B VHFs 8.33 Spacing Triple Collins VIR-432 NAVs FM Immunity Dual Collins ADF-462 ADFs Dual Collins DME-442 DMEs Dual Collins TDR-94D Mode "S" Transponder Flight ID Honeywell FMZ-800 &amp; NZ-2000 FMS 5.2 Software Dual Honeywell 12-Channel GPS Triple Honeywell Laseref II IRS Standby Attitude Indicator ILS Honeywell LASERTRAK Honeywell DL-800 Data Loader Dual Honeywell AA-300 Radar Altimeter Honeywell Primus 870 Color Weather Radar Honeywell TCAS II Change 7 Allied Signal Mark V EGPWS Windshear Racal Single Channel Sat Phone Selcal Dual Collins HF-9000 Motorola Selcal Fairchild A100 Cockpit Voice Recorder Loral Digital Flight Data Recorder Dorne &amp; Margolin ELT-8 Global Wulfsberg AFIS Features/Options Airshow 400 Cockpit Mounted View Cam 14” LCD Bulkhead Monitor 20” LCD Bulkhead Monitor Baker M-1045 Audio Panel Laser Disc CD Player Cassette &amp; Multi-Standard VCR Players Thrust Reversers Rosemount Ice Detection System Jumpseat Assembly Jeppesen Storage Class B Baggage Compartment Electric Window Reveals Therapeutic Oxygen Outlet Oxygen System 50 Cu. Ft. &amp; 115 Cu. Ft. Oxygen Bottles Two (2) Crew Oxygen Masks Three (3) Smoke Goggles Interior Twelve (12) passenger interior featuring a forward full service galley galley annex and forward lavatory. The forward cabin offers a forward facing single (1) chair opposite a two (2) place settee. The mid cabin offers a four (4) place club arrangement with pull out tables. The aft cabin features a three (3) place divan opposite a two (2) place club with a pull out table. All seating is completed in Light Beige colored leather; single chairs offer inboard/outboard tracking chairs. Light colored cabinetry complimented by Gold colored plating and neutral carpeting. Exterior Overall White with Dark Blue accent striping.</t>
  </si>
  <si>
    <t xml:space="preserve">HB-IWY</t>
  </si>
  <si>
    <t xml:space="preserve">Past TBO</t>
  </si>
  <si>
    <t xml:space="preserve">G-IV Reg # N198GS Serial # 1098 Price: Inquire Available for sale lease or trade TTAF: 9971 Hrs. Location: GB Exterior Interior Interior Interior Interior Interior Interior Interior Interior Interior Interior Panel Zoom In Zoom Out Fit Flexible Lease Terms ASC-190 Modification Gorgeous Paint Stunning Interior Jar Ops Equipped Triple FMS Triple IRS TCAS FMS TCAS 2 EGWPS Airframe &amp; Power Systems Information Airframe Landings: 4363 Engines Loc. Make Model Serial# TSN CSN L RR TAY 611-8 16315 9921 4308 R 16314 9921 4308 APU Garrett GTCP36-100 S/N: P475 Hours 7314 Avionics Honeywell SPZ-8000 6 Tube EFIS Triple Collins VHF-422D COMMs 8.33 Spacing Dual Collins VIR-432 NAVs FM Immunity Dual Collins ADF-462 ADF Dual Collins DME-442 DME Dual CollinsTDR-94D Mode S Transponders Dual Collins HF-190 HF Selcal Triple Honeywell FMZ-2000 Version 5.2 FMS Dual Collins 12-channel GPS Triple Honeywell Laseref II IRS Honeywell TCAS-2000 Change 7 Honeywell Mark V EGPWS Windshear Detection Honeywell Primus 880 Color Weather Radar Honeywell LSZ-860 Lightning Detection Fairchild A100 CVR Fairchild F1000 FDR Artex 406-2 ELT NAV Interface Iridium Axxess Flite Phone GAC Northstar Paperless Cockpit Provisions Interior 13 passenger executive floorplan consisting of a forward 4-place club followed by a mid cabin 4-place club and Aft salon with 3-place berthable divan opposite a single club chair. Forward crew rest with club seat can be used for a 13th passenger. Neutral colors and high quality materials used throughout with Tan leather club chairs Beige divan hi-gloss Maple cabinetry Beige upper sidewalls &amp; headliner Tan lower sidewalls Beige carpet and brushed Nickel hardware. Entertainment includes: Airshow 400 and flat screen bulkhead mounted monitor. Forward fully-equipped galley 40-gallon water system. Microwave. Exterior Overall Matterhorn White with Red and Grey accent stripes.</t>
  </si>
  <si>
    <t xml:space="preserve">N198GS</t>
  </si>
  <si>
    <t xml:space="preserve">G-IVSP Reg # N970KG Serial # 1356 Price: Inquire TTAF: 4400 Hrs. Location: CO US Exterior Interior Interior Interior Interior Zoom In Zoom Out Fit Airframe &amp; Power Systems Information Airframe Landings: 3164 Engines Engine Program: Rolls Royce Corporate Care Loc. Make Model TSN CSN L RR Tay MK611.8 4345 3123 R 4345 3123 APU Garrett GTCP 36-150G MSP Coverage Maintenance Condition CMP Avionics / Radios HAPP Avionics 3 Collins VHF-422C COMMs 2 Collins VIR-432 NAVs 2 Collins ADF-462 ADF 2 Collins DME-442 DME 2 Collins TDR 94 Mode S TDR 1 Honeywell 880 Radar Dual Controllers 2 Honeywell NZ-2000 FMS 2 Honeywell GP550 12 CHNL GPS 3 Honeywell Laseref Honeywell AT-910 TCAS II Global AFIS Printer Honeywell MCS-6000 SATCOM Honeywell SPZ-8400 Autopilot ARTEX C406-N ELT Fairchild 2100 CVR Fairchild 1000 FDR 2 Collins HF-9000 HF Additional Features CMP HAAP - CASP APU - MSP Coverage Engines - Corporate Care Coverage RNP5/10-MNPS Honeywell Data Loader Security System Pulse Lights Lead Acid Main Batteries 1st Midlife 5/09 MSG Airframe c/w 8/07 ACS-465 c/w 12/08 Interior Fourteen place interior: Fwd cabin double club mid cabin four place dining group aft cabin four place divan opposite a single club. Seating in Tan leather and Urchin clam fabric divan. Fwd cabin galley with microwave/convection oven. Birdseye Maple cabinetry Gold plated fixtures. Fwd and aft cabin 15” monitors and individual monitors at seats. Dual DVD players fax ipod dock. New softgoods/woodwork/carpet installed September 2010. Exterior Overall Matterhorn White with Insignia Blue Medium Gray and Deep Red stripes. New paint - 2010.</t>
  </si>
  <si>
    <t xml:space="preserve">N970KG</t>
  </si>
  <si>
    <t xml:space="preserve">G450 Reg # N451DC Serial # 4041 Price: $ 12750000 TTAF: 5604 Hrs. Location: CT US Exterior Exterior Exterior Interior Interior Interior Interior Interior Interior Interior Interior Panel Zoom In Zoom Out Fit One Fortune 100 Owner since New no known damage history Synthetic Vision FANS – ADS-B – TCAS 7.1 Operated Part 91. Airframe &amp; Power Systems Information Airframe Landings: 2772 Engines Loc. Make Model Serial# TSN CSN L Rolls Royce TAY Mk 611-8C 85091 5539 2742 R 85090 5539 2742 Engines are “On Condition” 10 Year Corrosion Inspection 1/2026 Overhaul Due: 01/2026 APU Honeywell GTCP36-150(GIV) S/N P-151 TSN: 2910 Cycles: 4433 HSI Due: “On Condition” Maintenance Condition Damage History: No Original Manufacturer’s Structural Warranty Until 15000 Hours or June 2021 Maintained per Chapter 5 of GAC Maintenance Manual Program Maintenance Tracked by CMP Weight Max Ramp Weight: 75000 Lbs. Max Landing Weight: 66000 Lbs. Empty Weight: 42186 Lbs. Max Zero Fuel (ASC 08): 48000 Lbs. Max Take-Off Weight: 74600 Lbs. Bow: 43434 Lbs. Max Fuel Load: 29500 Lbs. Note: ASC07C available to reduce Max Landing Weight to 58500 Lbs. Avionics Honeywell Primus Epic PlaneView® Cockpit Air Data Comuter: (3) Honeywell AZ-200 Air Data Modules Automatic Direction Finder: Dual Honeywell DF-855 Autothrottles: Yes Clock: Dual Davtron Digital Clocks Cockpit Voice Recorder: Single Honeywell AR-30 CVR Communications: Dual Honeywell Primus II and Honeywell MT-860 Third NAV/COM Cabinet Dual Honeywell MRC-855 Modular Radio Cabinets Triple Honeywell AV-900 Audio Panels Distance Measuring Equipment: Dual Honeywell DM-855 DME Electronic Flight Instrument System: 4 Honeywell DU-1310 Flat Panel Display Emergency Locator Transmitter: Artex C406 ELT Enhanced Ground Proximety Warning System: Honeywell EGPWS with Windshear Detection Enhanced Vision System: Honeywell / Kollsman Visual Guidance System Flight Data Recorder: Honeywell AR-256 Digital Flight Data Recorder Flight Director: Honeywell Primus Epic Integrated Flight Control System Flight Management System: Triple Epic Global Positioning System: Dual Honeywell GPN series 24 Channel GPS Heads Up Display: Honeywell HUD Long Range Navigation: (3) Honeywell IR-500 LASEREF V Micro IRUs Printer: Miltope TP 4840 Cockpit Printer Radio Altimeter: Dual Honeywell RT-300 Radio Altimeters Radio Magnetic Indicator: Goodrich EBDI-4000 RMI Traffic Collision Alert and Avoidance System: ACSS RT-951 TCAS 2000 System 7.1 Standby Attitude Indicator: Goodrich GH-3100 Standby Attitude/Altitude/Airspeed Synthetic Vision: Honeywell Synthetic Vision Terrain Awareness and Warning System: TAWs with RAAS Transponder: Dual Honeywell XS-857A Transponders with Enhanced Flight ID and Navigation Interface with Version 7.1 and ADS-B (Out) Weather Radar: Honeywell WU-880 Weather Radar with 2 Honeywell WC-874 Weather Radar Controllers XM Weather Data: Honeywell XMD-1571 XW Weather Data Receiver Cabin Entertainment &amp; Communications Entertainment Airshow 4000 Dual Rockwell Collins DVD Player 5 Disk Blaupunkt CD Player (3) Cabin LCD Monitors 3 External Cameras (viewable on any monitor) Collins ACMS Cabin Management System Audio/Video Jack Receptacle Master Control for Lighting Entertainment &amp; Cabin (6) 7" Rosen LCD Video Monitors Cabin Audio System Communication Gulfstream Broadband Multilink (BBML) with HSD-128 High Speed Data WiFi VOIP Satellite Phones HP Envy 110 Printer/Copier/Scanner SecuraPlane Security System Galley &amp; Lavatory Galley Description (Forward Galley) Convection Oven Espresso Machine TIA Coffee Maker Sharp Microwave Oven Gasper Cooling Unit Lavatory Description (Aft Lavatory) Vacuum Lavatory System Other Equipment Temperature Control at 2 Cabin Locations Pulse Light System 30 Gal. Potable Water System Stored Life Vests and Winslow Life Rafts Capabilities FANS/1A CPDLC ADS-B Out BRNAV MNPS RNP -10 5 1 AR 0.01 FM Immunity 8.33 Spacing TCAS 7.1 Synthetic Vision HUD EVS VNAV / LPV RAAS XM Weather Emerg Descent Mode RVSM Interior The 14 passenger executive configuration features a forward galley crew lavatory LED cabin lighting and electric window shades. This includes a forward four-place club mid cabin left side conference group with right side credenza. Privacy for the aft cabin is ensured with a pocket door. The aft cabin features a left side two-place club and right side 4-place divan. The forward crew lavatory includes a pull down sink and vacuum flush system. An on-going interior refurbishment program keeps the cabin looking fresh. Exterior Aircraft painted December 2011 at Duncan Aviation Battle Creek MI. Overall White with Red Black and Gray accent stripes. Inspection Inspection Last Completed Next Due 24 Month March 2014 March 2016 48 Month May 2014 April 2018 96 Month May 2014 April 2022 Gear Overhaul N/A 5000 Landings</t>
  </si>
  <si>
    <t xml:space="preserve">N451DC</t>
  </si>
  <si>
    <t xml:space="preserve">TSN, but also looked at calendar</t>
  </si>
  <si>
    <t xml:space="preserve">G-IV Reg # N21FJ Serial # 1016 Price: Inquire Make Offer TTAF: 8508 Hrs. Location: TX US Exterior Exterior Interior Interior Interior Interior Interior Interior Interior Panel Zoom In Zoom Out Fit Airframe &amp; Power Systems Information Airframe Landings: 3974 Engines Loc. TSN CSN SMOH L 8238 3808 1201 R 8311 3831 1201 Engine Overhaul &amp; 20 yr Inspection By: Dallas Airmotive on 05/2006 APU Garrett GTCP 36-100G Total Time (Hours) since New: 5701 APU Hot Section Inspection (2250 hr 450 hr 900 hr 24 mo) 11/1/2010 @ 5029 TTSN Maintenance Condition Airframe Maintenance Tracking Program: G-CMP RVSM Compliant 72 Month by Aerodynamics Inc. 2/2/2010 @ 7629.6 TTAF &amp; 3327 Landings Engine Overhaul &amp; 20 yr Inspection by Dallas Airmotive on 05/2006 APU Hot Section Inspection (2250 hr 450 hr 900 hr 24 mo) 11/1/2010 @ 5029 TTSN Avionics Sperry SPZ-8000 IFCS / Pro Line 4 Avionics Package Dual Collins ADF-462 Honeywell VHF &amp; SATAFIS Sperry SPZ-8000 IFCS Autopilot Triple Collins VHF-422 COMMS 8.33 Spacing Dual Collins DME-442 Honeywell SPZ-8000 4-tube EFIS Dual Sperry SPZ-8000 IFCS FDR Wulfsberg VI HF Flight Phone Dual Honeywell FMS NZ-2000 Dual Honeywell 12-channel GPS CVR Dual Collins HF-190 Selcal Triple Honeywell Laser REF II Dual Collins VIR-432 NAVS FM Immunity Honeywell AA-300 Radio Altimeter AlliedSignal Iridium SAT Phone Honeywell LSZ-860 Stormscope Honeywell Mark V EGPWS TAWS Honeywell TCAS II Change 7 Dual Collins TDR-94D Enhanced Surveillance &amp; Flight ID Primus 880 Color Weather Radar Interior Executive Mid Cabin Club with 14 Passenger Fireblocked Interior. Forward Galley and Crew Lavatory Forward 3 Place Divan with 2 adjacent Leather Seats Mid Cabin 4 Place Club across from Credenza Aft 3 Place Berthable Couch with 2 adjacent Leather Seats and Aft Lavatory. Galley includes a micro-wave/convection oven coffee service tray carrier large ice drawer and trash container storage for china crystal and flatware.</t>
  </si>
  <si>
    <t xml:space="preserve">N21FJ</t>
  </si>
  <si>
    <t xml:space="preserve">Only 10.5 yrs left</t>
  </si>
  <si>
    <t xml:space="preserve">G-IVSP Reg # N925JS Serial # 1269 Price: $ 6295000 TTAF: 8621 Hrs. Location: NY US Exterior Panel Looking Aft Interior Looking Forward Interior Mid cabin Looking Aft Interior Mid cabin looking forward Interior Open executive table Interior Galley Interior Lavatory Interior Zoom In Zoom Out Fit Engines eligible for Corporate Care APU on MSP Gold and On Condition -150 upgrade APU Honeywell avionics on HAPP Triple IRS Operating Part 135 72 mo. c/w May 2013 Airframe &amp; Power Systems Information Airframe Landings: 4309 Engines Engine Program: Eligible for RR Corporate Care Loc. TSN CSN TSOH L 8457 4225 668 R 8457 4225 668 Eligible for Corporate Care 668 Hrs TSOH APU GTCP36-150G Upgrade 1331 Hours APU on MSP Gold On Condition. Maintenance Condition Price reduced to $6295000 Engines Eligible for Corporate Care 668 Hrs. TSOH Maintenance tracked on Gulfstream CMP 72-month inspection c/2 May 2013 @ Gulfstream Savannah Honeywell avionics enrolled on HAPP APU on MSP Gold Avionics Honeywell 6-Tube EFIS - Enrolled on Honeywell HAPP Dual Honeywell SPZ-8400 Digital Auto Pilot Dual Honeywell NZ-2000 LR NAV/FMS 5.2 Software Triple Collins VHF-422C COMM (8.33 Spacing) Dual Collins VIR-432 NAV FM Immunity Dual Collins ADF-462 Dual Collins DME-442 Dual Honeywell RT-300 Radio Altimeter Dual Collins Selcal HF COMM Honeywell Primus 880 Radar Artex C406-2 ELT Dual Honeywell 12-Channel GPS Dual Collins TDR-94D Mode S Transponder Flight ID Honeywell – Aero C Satellite AFIS Honeywell Mark V EGPWS Windshear Honeywell TCAS 2000 Change 7.0 L3 Communications/Fairchild F-1000 FDR Avionica Mini MK III QAR L3 Communications/Fairchild A-100 CVR Honeywell MCS-3000 SATCOM Triple Honeywell Laser Nav/Lasertrac IRS Additional Features Currently Operated Part 135 ASC 469 (Water Heater Mod) c/w Oct. 2009 CB 194A Water Line Ribbon Heaters Upgrade Aircell Axxess II Iridium Sat Phone RVSM / B-RNAV / RNP-10 / NAT-MNPS / FM Immunity / 8.33 Spacing RVSM Certified Securaplane 500 Security System Precise Flight Pulselite Landing System Tail Logo Lights AirShow Genesys Multiple Power &amp; Data Ports Vision Safe Emergency Vision Assurance System (EVAS) Rosemount Ice Detector System Interior Partially Refurbished August 2004 &amp; January 2012 Sixteen (16) passenger plus crew jump seat fireblocked interior featuring 3 distinct seating areas. The Forward-Cabin features a left-side 4-place divan opposite a 2-place club the Mid-Cabin a 4-place club and the Aft-Cabin a left-side 2-place club opposite a 4-place divan. The Club Chairs are upholstered in a Townsend Heritage Bark light brown leather and the Divans are upholstered in a Kravet Couture Chenille light tan fabric. The cabin includes 4 foldout work tables – 1 at each Forward Mid and Aft-Cabin Club location. The cabin wood/cabinetry is finished in a medium Veneer. Cabin amenities include DVD/CD/VCR players and Airshow which can be viewed on eight (8) 5.6" Rosen Flat Panel Video Monitors (one at each Forward Mid and Aft-Cabin Club Chairs) two (2) 10.4" Rosen Flat Panel Video Monitors (one at each Divan) and eight (8) sets of Bose Acoustic Noise Cancelling Headphones. The aft full-service galley features a refrigerator microwave and convection ovens Nespresso espresso maker coffee maker galley sink with cold/hot potable water dual ice drawers and ample storage drawers. Light tan carpeting throughout with an Aft full-service lavatory. Original interior completed by Gulfstream (Savannah GA) in December 1996. Club chairs and divans refurbished in August 2004 and carpet/side panels in January 2012 by International Jet Interiors (Ronkonkoma NY). Exterior Painted August 2004 by StandardAero – Springfield IL Overall Marathon White with Green Gold and Rochelle Red Striping.</t>
  </si>
  <si>
    <t xml:space="preserve">N925JS</t>
  </si>
  <si>
    <t xml:space="preserve">Just overhauled</t>
  </si>
  <si>
    <t xml:space="preserve">G-IVSP Reg # PP-WJB Serial # IV-1348 Price: Inquire TTAF: 6318 Hrs. Location: FL US Exterior Exterior Exterior Exterior Exterior Exterior Exterior Interior Interior Interior Panel Zoom In Zoom Out Fit Airframe &amp; Power Systems Information Airframe Landings: 3587 Engines Loc. Make Model TSN CSN L Rolls Royce TAY611-8 6183 3510 R 6183 3510 APU Garrett GTCP 36-100G TSN: 4478 Hours Maintenance Condition Damage History: No RVSM MNPS RNP-5 &amp; RNP-10 G-CMP MSG-3 Maintained #1 Engine 20 Yr Due November 2018 or 7868.8 Hrs. #2 Engine 20 Yr Due October 2017 or 7868.8 Hrs. Avionics Auto Pilot: Dual Honeywell SPZ-8400 IFCS EFIS: Honeywell DU-880 6-Tube COMMs: Triple Collins VHF-422D 8.33 Spacing NAVs: Dual Collins VIR-432 FM Immunity ADF: Dual Collins ADF-462 Transponder: Dual Collins TDR-94D Flight ID DME: Dual Collins DME-442 TAWS: Honeywell Mark V Windshaer &amp; -218 RAAS Weather Radar: Honeywell Primus 880 Color HF: Dual Collins HF-9000 Selcal FMS: Dual Honeywell NZ-2000 Flight Director: Dual Honeywell SPZ-8400 IFCS Radar Altimeter: Dual Honeywell AA-300 Flight Phone: Magnastar C-2000 IRS: Triple Honeywell LASEREF II TCAS: Honeywell TCAS-2000 TCAS-II SATCOM: Honeywell MCS-6000 AFIS: SATAFIS Printer Additional Features Thrust Reversers SATCOM Interior October 2011 12 PAX Aft Galley High Temp Oven Microwave &amp; Dual Coffee Pots High-Gloss Cabinetry Credenza Airshow 400 CD Player 10-Disc CD Changer DVD Player 14" Monitor Mid-Cabin Work Station Fax-Printer Polished Gold Hardware Aft Lav Exterior October 2011 Overall Silver with Large Center Black Stripe Tapering to Tail and a Small Black Accent Stripe Above and Below Center Stripe</t>
  </si>
  <si>
    <t xml:space="preserve">PP-WJB</t>
  </si>
  <si>
    <t xml:space="preserve">overhaul due date based</t>
  </si>
  <si>
    <t xml:space="preserve">G-IV Reg # N970SJ Serial # 1146 Price: $ 2495000 TTAF: 14703 Hrs. Location: CT US Exterior Exterior Exterior Interior Interior Interior Interior Interior Interior Interior Interior Panel Zoom In Zoom Out Fit Previously operated part 135 Asc-190 (gross weight increase) GOGO biz high speed data Available immediately Airframe &amp; Power Systems Information Airframe Landings: 7088 Engines Loc. Make Model Serial# TSN CSN L Rolls Royce TAY 611-8 (GI V) 16400 14490 7502 R 16399 14332 7108 L&amp;R Time @ last Midlife: 11205 / Jul 2007 &amp; 11047 / Jun 2007 L&amp;R Time @ last overhaul: 7243 / Oct 2001 &amp; 7457 / Jan 2002 L&amp;R Mid life next due: 15205 or 7/2017 &amp; 15047 or 6/2017 L&amp;R Overhaul next due: 15205 or 7/2017 &amp; 15047 or 6/2017. APU Honeywell GTCP36-150 (GIV) SN: P-532-C TSN: 8611 Maintenance Condition Gear Overhaul completed @ 5151 landings; Next due @ 10151 landings ASC-190 Completed (Gross Weight Increase) ASC 469A Completed (Water Line Ribbon Heater) Weight Max Ramp Weight: 75000 Lbs. Max Take-Off Weight: 74600 Lbs. Max Landing Weight: 66000 Lbs. BOW: 44209 Lbs. Empty Weight: 43609 Lbs. Max ZFW: 49000 Lbs. Avionics Honeywell SPZ-8000 Six Tube EFIS AFIS: Honeywell AFIS Air Data Computer: Dual Honeywell AZ-810 ADCs Auto Pilot: Honeywell SPZ-8000 Automatic Direction Finder: Dual Collins ADF-462 Auto Throttles: Dual PZ-800 Performance Auto throttle Computers Cockpit Voice Recorder: Fairchild (L3 Communication) A100-83 CVR Communications: Dual Collins VHF-422C 8.33 Spacing and single VHF-422B Control Display Units: Dual Honeywell CD-810 CDUs Data Acquisition Units: Dual Honeywell DA-884 Data Loader: Honeywell DL-800 Distance Measuring Equipment: Dual Collins DME-442 DME Emergency Locator Transmitter: Artex C406 ELT Flight Data Recorder: Fairchild (L3 Communications) F1000 Flight Guidance Computer: Dual Honeywell FZ-820 Flight Management System: Dual Honeywell FMS NZ-2000 version 5.2 Global Positioning System: Dual Honeywell HG2021GD02 sensors High Frequency: Dual Collins 728U-2 Transceivers Long Range Navigation: Triple Honeywell LASEREF II IRUs Navigation: Dual Collins VIR-432 NAV Receivers Radio Altimeter: Dual Honeywell RT-300 Radio Altimeter System Radio Tuning Unit: Dual Collins RTU-4220 RTUs Security System: Securaplane Security System SELCAL: Motorola SELCAL Decoder Terrain Awareness and Warning System: Allied Signal EGPWS (TSO-C92c) Traffic Alert &amp; Collision Avoidance System: TCAS 2000 Transponder: Dual Collins TDR-94D Mode S Transponders Weather Radar: Honeywell Primus WU-880 Color Radar Capabilities RVSM FM Immunity 8.33 kHz Cabin Entertainment &amp; Communications Entertainment McIntosh MCD 4000 (6) CD Changer McIntosh MX406 CD Player 20” Forward Bulkhead Monitor 20” Aft Bulkhead Monitor 19” Credenza Monitor Communications Aircell ATG-4000 WiFi Broadband System Aircell Sat phone System 3 Cabin Handsets Interior Interior refurbished in 2006 wood work polished in 2014 Beautiful executive 16 passengers interior features a forward right hand 2 Place Club seats with folding table opposite left hand divan mid-cabin 4 place conference table facing credenza and an aft right hand divan facing a left hand 2 Place Club seats with folding table. The aircraft is also equipped with an aft galley and aft lavatory Exterior New Paint in 2007 Matterhorn White with Sandalwood Tan lower fuselage and Medium Grey &amp; Sandalwood Tan stripes</t>
  </si>
  <si>
    <t xml:space="preserve">N970SJ</t>
  </si>
  <si>
    <t xml:space="preserve">3 tests. See formula</t>
  </si>
  <si>
    <t xml:space="preserve">G-IV Reg # N344AA Serial # 1186 Price: Inquire TTAF: 9813 Hrs. Location: NC US Exterior Interior Interior Interior Interior Panel Zoom In Zoom Out Fit 2 Owners since New ASC 190 Modification Honeywell HAPP. Airframe &amp; Power Systems Information Airframe Landings: 4072 Engines Loc. Make Model Serial# TSN CSN TSOH L Rolls Royce Tay Mk 611-8 16476 9519 3945 2824 R 16475 9650 4003 2926 Overhaul - Left: @ 6659 TSN - Midlife Due 12/18 2811 CSN December 08. Right: @ 6688 TSN - Midlife Due 12/18 2823 CSN December 08 APU Honeywell 36-150G S/N: P-610-C TSN: 5469 Hours TSN 946 TSO Program Coverage: MSP Maintenance Condition Airworthiness Date: 21 February 1992 Home Base: Teterboro NJ US Program Coverage: Honeywell HAPP Certification: Part 91 Avionics The Gulfstream GIV is equipped with an integrated Honeywell SPZ-8000 avionics suite. A general summary of this aircraft's avionics suite is as follows: Type of Unit Quantity Description EFIS (Electronic Flight Instrument System) 6-Tube Honeywell SPZ 8000 FMS (Flight Management System) Dual Honeywell 820's IRS (Inertial Reference System) Triple Honeywell GPS (Global Positioning System) Dual Honeywell DME (Distance Measuring Equipment) Dual Collins DME-442 ADF (Automatic Direction Finder) Dual Collins ADF-462 AFIS Honeywell VHF COM Triple Collins VHF-422D (8.33) HF COM (High Freq. Communications) Single Collins HF-9000 Audio Control Baker RADAR ALT (Radar Altimeter) Dual ALT 4000 Weather Radar Single Primus-880 Color XPNDR (Transponder) Dual Collins TDR-94D Enhanced Surveillance EGPWS (Enhanced Ground Proximity Warning System) Single EGPWS MK V RAAS TCAS (Traffic Collision Avoidance System) Single Honeywell TCAS II with Change 7.0 CVR (Cockpit Voice Recorder) Single Fairchild A100 FDR (Flight Data Recorder) Single Fairchild S800 Connectivity Type of Unit Description High Speed Internet Air Cell ATG-4000 4 Jacks with Wireless Cabin In Flight Phone Air Cell AXXESS II and Expansion for 4 Channels (Air Cell iridium) Entertainment Type of Unit Description Display/TV Monitor(s) (3) 20 inch HD Cabin Monitors (Left &amp; Right Fwd Bulkhead Right Aft Bulkhead Airshow System Airshow 200 VHS &amp; DVD Player Other Equipment Type of Unit Laser Trak ARTEX 406 ELT Flight ID Gables "6 Pack" Lightening Sensor 860 8.33 Spacing High Speed Data Loader (DL-950) FM Immunity Navigation &amp; Compliance RVSM MNPS Interior Description Number of Passengers Thirteen (13) Galley Location Aft Fwd Cabin Configuration 4-Place Club Seats Mid Cabin Configuration 4-Place Club Seats Aft Cabin Configuration 3-Place Divan Opposite Two (2) Executive Club Seats Lavatory Location(s) Aft Other Notable Features Soft Goods Refurbished 2010 – Cabin Crafters (Teterboro) Carpeting AIP Class A1226/02 Custom Brown Cabin Seats/Divan Rober Allan Soft Boucle Sable Fabric Spinneybeck Volo color 904 Aft Lavatory/Galley/Cabinets/Ledge Carl Booth Madrone Burl Aft Lavatory Bulkhead/Window Panels &amp; Curtains Tapis Liner Fabric Galley &amp; lavatory Countertops Sandstorm Corian Cockpit &amp; Baggage Compartment ARC-Com Pentagon Nectal Grospoint Pilots &amp; Copilots Seats Avialamb Curly Walnut Sheepskin &amp; Royal Hide RH5000 Galley Equipment: BE Aerospace Coffee Maker Cold Air Chiller Unit 2 Hot Cups Norskog Oven Exterior Color Base Paint Color(s) Off White Strip Color(s) Sunfast Red Flight Blue Last Painted Date June 2010 (Savannah Air Center) Weights Gross Weight (Ramp) 75000 Lbs Fuel Capacity 29500 Lbs Max Takeoff Weight 74600 Lbs Empty Weight 41924 Lbs Max Landing Weight 66000 Lbs Current Basic Operating Weight 43482 Lbs Inspection Major Inspection Status / MSG-3 Maintenance Program / CMP Inspection Last Performed 72 Month 10/31/2014 24 Month 10/31/2014 24 Month - Landing Gear 10/31/2014 (corrosion inhibiting compound re-application)</t>
  </si>
  <si>
    <t xml:space="preserve">N344AA</t>
  </si>
  <si>
    <t xml:space="preserve">hrs since ovh</t>
  </si>
  <si>
    <t xml:space="preserve">G-IV Reg # N85WD Serial # 1008 Price: Inquire TTAF: 9601 Hrs. Location: FL US Exterior Exterior Exterior Exterior Interior Interior Interior Interior Interior Interior Interior Interior Zoom In Zoom Out Fit 14 Place with Aft Galley 72 Month Inspection c/w March 2014 5000 Landing Inspection c/w TCAS 7.1 ADS-B Out Tyler Webb is the main contact. Aircraft located in West Palm Beach FL. Airframe &amp; Power Systems Information Airframe Landings: 4994 Engines Loc. Make Model Serial# TSN CSN TSOH L Rolls-Royce Tay 611-8C 16125 9302 4858 1927 R 16119 9245 4871 1927 Left &amp; Right: Ten Year Calendar - December 2022 APU Honeywell GTCP36-100G TSN: 6207 Hours Time since Hot Section: 1958 Hours Maintenance Condition Maintained on Gulfstream CMP 72 Month Inspection c/w March 2014 5000 Landing Inspection c/w December 2012 at 4876 Landings Thrust Reverser Wear Inspection c/w December 2012 ASC 488 Cap Angle Replacement c/w December 2012 Avionics Honeywell SPZ-8000 Flight Director Triple Collins VHF-422 VHF COMM Dual Collins VIR-432 VHF NAV Dual Collins ADF-462 ADF Dual Collins HF-9034 Selcal HF Dual Collins DME-442 DME Dual Collins TDR-94D Mode S ADS-B Out Transponder Dual Honeywell 12-Channel GPS Dual Honeywell NZ-2000 6.0 Software FMS Triple Honeywell Laseref II Inertial Reference Single Honeywell Primus 800 Weather Radar Single Honeywell Mk-V EGPWS Single Honeywell TCAS 2000 Change 7.1 TCAS Single Fairchild CVR Cockpit Voice Recorder Single Artex 406 MHz ELT Optional Equipment and Entertainment 14” LCD Monitor in Fwd Bulkhead Airshow 400 One (1) High Temp Warming Oven DVD/CD/MP3 Player 20” LCD Monitor above Credenza One (1) Microwave Oven One (1) Espresso Coffee Maker Iridium Aircell Axxcess II 3 Handsets Miscellaneous RVSM Certified RNP-5 RNP-10 Compliant 8.33 Spacing FM Immunity Honeywell Lasertrak Honeywell DL-950 Data Loader ASC 481A ADS-B Out ASC 480 TCAS 7.1 Interior Fourteen (14) Place Executive Configuration Aft Galley (1) One Fwd Facing Jumpseat Fwd Four (4) Place Club Mid Four (4) Conference Grouping with Opposing Credenza Aft Two (2) Place Club with Opposing Four (4) Place Divan Aft Executive Lavatory with Oversized Closet All club seats and conference group seats are tan leather. The divan has well-appointed grey floral fabric. Exterior Painted May 2010. Overall White with Blue Red and Gold stripes.</t>
  </si>
  <si>
    <t xml:space="preserve">N85WD</t>
  </si>
  <si>
    <t xml:space="preserve">G-IV Reg # N200LC Serial # 1067 Price: $ 2495000 TTAF: 9012 Hrs. Location: CT US Exterior Exterior Exterior Exterior Interior Interior Interior Interior Interior Interior Interior Panel Zoom In Zoom Out Fit Operated Part 135 Available: Immediately. Airframe &amp; Power Systems Information Airframe Landings: 4918 Engines Loc. Make Model Serial# TSN CSN L Rolls Royce Tay MK 611-8 (GIV) 16241 8830 4817 R 16242 8830 4817 Left &amp; Right: Mid Life Next Due - 10791 or 4/2017 Overhaul Next Due - 14791 or 4/2027 APU Honeywell GTCP36-100 (GIV) S/N: P-445 TSN: 6421 Hours HSI Due: 7251 Maintenance Condition Enrolled on BRITEPARTS Enrolled on HAAP Enrolled on ACSS 24 Month Inspections Completed 12/2014 72/144 Month Inspections Completed 1/23/2012 Weight Max Ramp Weight: 73600 Lbs. Max Landing Weight: 58500 Lbs. Empty Weight: 42065 Lbs. Max Take-Off Weight: 73200 Lbs. Bow: 43782 Lbs. Max ZFW: 46500 Lbs. Avionics (Honeywell SPZ-8000 Six Tube EFIS) Honeywell Avionics Enrolled in HAPP Avionics Maintenance Program AFIS: Honeywell AFIS Air Data Computer: Dual Honeywell AZ-810 ADCs Auto Pilot: Honeywell SPZ-8000 Automatic Direction Finder: Dual Collins ADF-462 Autothrottles: Dual PZ-800 Performance Auto throttle Computers Cockpit Voice Recorder: Fairchild (L3 Communications) with an Under-Water Beacon Communications: Dual Collins VHF-422C 8.33 Spacing and single VHF-422B Control Display Units: Triple Honeywell CD-810 CDUs Data Acquisition Units: Dual Honeywell DA-884 Data Loader: Honeywell DL-950 Distance Measuring Equipment: Dual Collins DME-442 DME Emergency Locator Transmitter: Artex C406-2 ELT Flight Data Recorder: Fairchild (L3 Communications) F1000 and L3 MicroQAR 200 Flight Guidance Computer: Dual Honeywell FZ-820 Flight Management System: Triple Honeywell FMS NZ-2000 Version 5.2 Global Positioning System: Honeywell HG2021GD03 and HG2021GD02 Sensors High Frequency: Dual Collins 728U-2 Transceivers Lightning Detection: Sperry LP-850 Lightning Receiver/Processor Long Range Navigation: Triple Honeywell LASEREF II IRUs Navigation: Triple Collins VIR-432 NAV Receivers Radio Altimeter: Dual Honeywell RT-300 Radio Altimeter System Radio Tuning Unit: Dual Collins RTU-4210 RTUs Security System: Securaplane Security System Selcal: Motorola Selcal Decoder Terrain Awareness and Warning System: Allied Signal EGPWS (TSO-C92c) Traffic Alert &amp; Collision Avoidance System: ACSS RT-910 TCAS II with Change 7.0 Transponder: Dual Collins TDR-94D Mode S Transponders with Flight ID and Enhanced Surveillance and 8 of 8 DAP's Weather Radar: Honeywell Primus 870 Color Radar Flight Deck Jumpseat Forward Crew Lavatory Forward Crew Refreshment Center Capabilities RVSM FM Immunity 8.33 kHz RNP 10/5/1 Cabin Entertainment &amp; Communications Entertainment Alpine DVA-7996 Tuner/DVD/CD Player Alpine CHA-1214 (12 disc) DVD Changer Sony SVX-20 VHS Cassette Player 13" Forward Bulkhead Monitor 15" Pop-up (swivel) Credenza Monitor 14" Aft Bulkhead LCD Monitor Communications Aircell Iridium Satellite Phone System Galley &amp; Lavatory Aft Galley Nordskog Industries High Temp Oven GE Microwave Krups (dual decanter) Coffee Maker Interior (Softgoods Refurbished in 2007 by Cabin Crafters South Hackensack NJ). The 12 passenger executive cabin features a four-place forward club two-place center cabin club with large writing/dining table across from a credenza with ample storage and an aft cabin four-place divan with two-place club. Forward crew lavatory aft passenger lavatory and aft galley. Exterior (Painted February 2011 at Standard Aero Springfield IL). Overall Matterhorn White with English Blue and Lemon White accent stripes.</t>
  </si>
  <si>
    <t xml:space="preserve">N200LC</t>
  </si>
  <si>
    <t xml:space="preserve">G-IVSP Reg # N99SC Serial # 1236 Price: $ 6995000 TTAF: 5506 Hrs. Location: MA US Exterior Interior Interior Interior Interior Interior Interior Panel Zoom In Zoom Out Fit Low time Engines Eligible for Corporate Care Avionics on HAPP ATG-4000 Gogo Biz internet &amp; Wi-Fi Aircell Axxess II iridium Sat phone Ads-B Out SBAS/LPV GPS approaches -150 APU upgrade on MSP Only 2 U.S. owners since new. Airframe &amp; Power Systems Information Airframe Landings: 3245 Engines Loc. Serial# TSN CSN TSOH L 16635 5377 3146 462 R 16636 5377 3146 462 Eligible for Corporate Care Less than 475 Hrs TSOH APU 150 Upgrade 4469 Hours on MSP Maintenance Condition Maintenance Tracked on Gulfstream CMP 72 Mo 48 Mo &amp; 36 Mo Due Items c/w Aug 2011 at Pentastar – Waterford MI 12 Mo 24 Mo &amp; 36 Mo Due Items c/w July 2014 at Gulfstream Westfield Engines are Hard Time Honeywell Avionics enrolled on HAPP Maintenance Program APU on MSP C of A: Sept. 30 1994 In Service: March 15 1995 Avionics Honeywell 6-Tube EFIS Enrolled on Honeywell HAPP Honeywell SPZ-8400 6-Tube EFIS Triple Honeywell NZ-2010 FMS 6.1 Software &amp; SBAS/LPV (WAAS) GPS Installation Triple Honeywell CDU-820 Control Display Units Dual Honeywell SPZ-8400 Digital Auto Pilot Dual Collins VIR-432 NAV Dual Collins RTU-4220 Radio Tuning Units Honeywell Mark V EGPWS Windshear &amp; RAAS Dual Honeywell RT-300 Radio Altimeter Triple Honeywell Laseref II IRS Triple Collins VHF-422D COMM (8.33 Spacing) Dual Collins TDR-94D Mode S Transponder Enhanced Flight ID &amp; ADS-B Out Dual Collins HF-9032 HF COMM Selcal Dual Honeywell 12-Channel GPS Honeywell Primus 880 Radar L3 Communications/Fairchild F-1000 FDR L3 Communications/Fairchild A-100 CVR Honeywell TCAS 2000 Change 7.1 Dual Collins ADF-462 Dual Collins DME-442 Additional Features Aircell Axxess II 2-Channel Iridium Phone Aircell ATG-4000 Gogo Biz® Hi-Speed Internet Service &amp; Wi-Fi Rosemount Ice Detection System Securaplane 500 Security System Artex C406-2 406 MHz ELT Global Wulfsberg Satellite AFIS AirShow Rosen Cockpit Sun Visors/Rail System Dual Hawker Sealed Lead Acid Main Airframe Batteries (Spare) RVSM Certified A one-time credit of $5000 toward flight crew training is available to the final purchaser of this aircraft at FlightSafety International for recurrent or initial training. Service and Modifications Major Aircraft Service Changes and Modifications Incorporated: ASC 477 NZ 2010 FMS 6.1 Software SBAS/LPV (WAAS) GPS Installation. ASC 481A Automatic Dependent Surveillance - Broadcast Out (ADS-B Out) Installation ASC 480 TCAS 7.1 Installation ASC 470/470A APU Enclosure Ventilation Mod ASC 469 Water Line Ribbon Heater-Upgrade ASC 465A APU 36-150(G) Installation ASC 464 DL950 Data Loader Installation Interior New Interior Installed October 23 2008 by Gulfstream Aerospace - Savannah GA Sixteen (16) passenger plus crew jump seat fire-blocked interior featuring a Forward Crew Refreshment Center a Forward Crew Lavatory Aft Main Galley an Aft Main Lavatory and 3 distinct seating areas. The Forward-Cabin features a 4-place club the Mid-Cabin a left-side 2-place club opposite a 4-place berthable divan and the Aft-Cabin a left-side 4-place conference group opposite a credenza which houses the cabin entertainment equipment and a 2-place fold-out kibitzer with belting certified for takeoff and landing. The Forward Mid and Aft-Cabin Chairs 4-place divan and 2-place kibitzer are upholstered in Edelman Royal Hide Golden Eagle Leather. The cabin includes 3 foldout executive work tables - 1 at each Forward and Mid-Cabin Club location 2 folding divan tables and conference table. The cabin wood/cabinetry is finished in a medium Cuban Mahogany Hardwood Veneer with intricate African Mahogany and Maple Hardwood trim with hardwood flooring in the vestibule aft galley and aft lavatory areas. The aft galley has a medium Cuban Mahogany Hardwood Veneer countertop and there is light blue wool plaid pattern carpeting throughout the cabin. Also available is a second carpet available which is a small square geometic pattern in neutral tones. The cabin features a Rockwell Collins Cabin Management System LED Lighting System and electric window shades. Cabin amenities include an 18" flat screen monitor on the left-hand forward bulkhead a 14" flat screen monitor mounted on the mid-cabin left-hand bulkhead a 14" flat screen monitor mounted on the aft right-hand bulkhead of the conference group dual DVD player multiple CD player and Airshow. The aft full-service galley and galley annex feature microwave and hi-temp convection ovens expresso machine coffeemaker storage for cutlery china and glass hot liquid container cup dispenser galley sink with cold/hot potable water dual ice drawers and ample storage drawers. The following equipment was replaced and/or installed during the October 2008 Interior Refurbishment: Installed New Rockwell Collins Cabin Management System Installed New EMTEQ LED Cabin Lighting System Installed New Flight Display Systems High-Resolution Cockpit Glareshield Camera Installed 3 New Honeywell CDU-820 Control Display Units Installed New Rosemount Ice Detection System Installed New Rockwell Collins 3rd VHF Communication System The Following Interior Items were Replaced Installed and/or Reupholstered during the October 2008 Interior Refurbishment: Installed 6 New B/E Aerospace Single Club Chairs 1 New PAC Seating System 4-Place Full Berthing Divan with End Cabinets 2 New B/E Aerospace Double Club Chairs (conference group) and 1 New 2-place Kibitzer Fabricated and Installed a New Credenza and Kibitzer Fabricated and Installed a New Aft Cabin Galley and Galley Annex Fabricated and Installed a New Forward Right-hand Cabin Crew Refreshment Center Fabricated and Installed a New Forward Crew Lavatory with a New Gravity Flow Toilet and Fold-up Type Vanity Sink and Faucet Fabricated and Installed a New Forward Left-hand Crew Storage Closet and Stripped Re-veneered and Refinished the Forward Right-hand Radio Rack Panels Fabricated and Installed a New Cabin Periphery Modification to Include New Headliners PSU Panels Valance Panels Continuous Deco Panels ATG Slimline Electric Window Shades Slimline Wide Periphery Style Cabin Drink Ledges with Magazine Racks and Slimline Dado Panels Stripped Re-veneered and Refinished the Forward and Aft Entryway Bulkhead Panels Installed 3 New Executive Console Tables 2 New Folding Divan Tables and New Conference Table Installed New Carpet and Carpet Padding throughout the Aircraft Installed New Hardwood Flooring in the Vestibule Aft Galley and Aft Lavatory Areas Installed New Loncoin Material and Padding in the Baggage Area Refurbished the Aft Main Lavatory Recovered and/or Replaced the Cockpit Control Column Boots Jump Seats Instrument Panels and Control Knobs The Following Interior Items were Replaced Installed and/or Reupholstered during the August 2011 Interior Refurbishment: Recovered and/or Replaced the Cockpit Headliner Cockpit Curtain Side Panels carpet Glareshield Window Reveals Waterfall Panels Bulkhead Covers Control Column Boots Crew Seats Jump Seats Instrument Panels and Control Knobs Stripped Cleaned and Installed New Vinyl Ribbed Aermat Material on the Main Entrance Airstair Exterior New Paint October 9 2008 by Savannah Air Center – Savannah GA Matterhorn White Upper Fuselage and Bristol Blue Lower Fuselage with BAC Red and Bristol Blue Stripes</t>
  </si>
  <si>
    <t xml:space="preserve">N99SC</t>
  </si>
  <si>
    <t xml:space="preserve">G-IVSP Reg # N168RT Serial # 1316 Price: Inquire TTAF: 13752 Hrs. Location: CA US Exterior Exterior Exterior Interior Interior Interior Interior Interior Interior Panel Panel Panel Zoom In Zoom Out Fit Click on my logo for more information. Airframe &amp; Power Systems Information Airframe Landings: 6807 Engines Engine Program: Enrolled in Rolls Royce Corporate Care Loc. Make Model Serial# TSN CSN L Rolls-Royce Tay 611-8 16755 13374 6611 R 16756 13374 6611 APU 36-100G S/N P-672 11867 Hours APU is Enrolled in MSP (Maintenance Service Plan) Gold Avionics Honeywell SPZ 8400 Integrated Flight Control System Honeywell EDZ-884 EFIS Dual Honeywell NZ-2000 Flight Management Systems Dual Collins RTUs Controlling Dual Collins VHF-422D COMMs Dual Collins VIR-432 NAVs Dual Collins ADF-462 ADF Dual Collins DME-442 DME Dual Collins TDR-94D Transponders Dual Collins HF-9000 HF Units with Selcal Dual Honeywell AA-300 Radio Altimeters Honeywell Primus 870 Color Radar Dual Honeywell Laseref II Inertial Reference Systems with AHRS AFIS with SAT Link Honeywell Mk V EGPWS Windshear Honeywell TCAS II Change 7 L3 Digital Cockpit Voice Recorder RVSM RNP5 RNP10 8.33 MHz FM Immunity Flight I.D. BRNAV P-RNAV/RNAV 1/RNAV 2 ADS-B (Out) Interior The aircraft has a thirteen passenger layout with aft galley and aft lav with vanity. The forward cabin includes a four place executive club seating arrangement. The mid-cabin section offers a three place divan opposite two single seats. The aft-cabin also includes a four place executive club seating arrangement with an adjustable centre table. This centre table and four seats can be adjusted to make a double bed. The aircraft cabin includes additional storage areas with drawers and room for extra hanging garments. The crew has a separate forward lav. All seats are upholstered in Light Brown leather and the divan is covered with a complementary fabric. Carpet is installed throughout the cabin and cockpit. The aft galley includes a microwave and oven coffee maker and dispenser spirit bottles dispensers stemware holder plate storage ice drawer and ample storage space. All cabinetry has a Satin finish over a lightly Grained Medium Brown veneer. Exterior The aircraft was painted in 2013 and is overall White with a Gold and a Red contemporary trim stripes.</t>
  </si>
  <si>
    <t xml:space="preserve">N168RT</t>
  </si>
  <si>
    <t xml:space="preserve">G-IV Reg # N888ES Serial # 1120 Price: Inquire TTAF: 7889 Hrs. Location: VA US Exterior Interior Interior Interior Interior Interior Interior Interior Interior Interior Zoom In Zoom Out Fit The Gulfstream IV offers extraordinary elegance and sophistication. With intercontinental range and high-performance capabilities this aircraft is perfect for business or leisure travel. Destinations are reached with speed and grace while offering amenities for airborne comfort productivity and safety. This particular Gulfstream IV has been thoughtfully designed and built to the most exacting standards of craftsmanship with the discriminating traveler in mind. Avjet is pleased to offer this unique aircraft on behalf of its client. We invite inquiries from serious buyers looking to invest in an aviation asset of great beauty and enduring value. To find out more about this Gulfstream IV or any of Avjet’s other listings call us at +1 (410) 626-6162 email us or visit our website. Airframe &amp; Power Systems Information Airframe Landings: 3701 Engines Loc. Make Model TSN CSN L Rolls-Royce Tay MK 611-8 7743 3639 R 7743 3639 APU 1640 Hours since Conversion to -150(G). Fully Enrolled on MSP Maintenance Condition Hangared: Yes Always Maintained at GAC 72-month c/w – 03/14 at Gulfstream Enrolled in Honeywell HAPP Program Enrolled in Corporate Jet Support Briteparts Programs Avionics Honeywell SPZ-8000 Triple Honeywell LASEREF II IRS Honeywell Primus 870 Color Radar Dual Collins with NA-138 Selcal Triple Collins VHF-422B Fairchild A100 Cockpit Recorder Dual Collins VIR-432 Dual Honeywell Air Data Systems Dual Collins DME-442 Dual Collins ADF-462 Dual Honeywell RT-300 Dual Collins TDR-94 SATAFIS with Printer Dual Honeywell FMZ-800 FMS with VOR/DME/ VNAV Six Channel Honeywell MCS 6000 SATCOM Entertainment Center with VCR &amp; CD Player Honeywell 904 Mod G NZ-2000 with 5.2 Software TCAS-II with Change 7 Sunstrand Mark IV EGPWS RVSM Certified Honeywell One View Satellite Television Additional Options ASC-190 DirecTV Interior Fireblocked 16 passenger interior mid-cabin 4-place divan and 2-place conference area aft 4-place conference area opposite 2-place club &amp; 2 individual seats electric conference table aft galley aft lavatory and forward crew lavatory galley and rest area. Interior new in 1999. Light Beige with Blue accent. (4) Four 18-inch monitors with DVD. Equipped with Airshow 100. Exterior White with Blue and Gold stripes new 1999. Always hangared.</t>
  </si>
  <si>
    <t xml:space="preserve">N888ES</t>
  </si>
  <si>
    <t xml:space="preserve">G-IVSP Reg # N432HC Serial # 1262 Price: $ 4995000 TTAF: 14273 Hrs. Location: NJ US Exterior Interior Interior Interior Interior Interior Interior Panel Zoom In Zoom Out Fit Attractively priced Engines Hard Time &amp; Enrolled RR Corporate Care APU on MSP &amp; on Condition Honeywell Avionics on HAPP Aircell ATG-4000 GoGo Biz Wi-Fi Aircell Axxess II Iridium Sat Phone APU Enclosure Ventilation Mod Currently Operated Part 135. Airframe &amp; Power Systems Information Airframe Landings: 6965 Engines Loc. Serial# TSN CSN TSOH L 16663 13772 6699 5773 R 16664 13774 6728 5542 Engines are Hard-Time &amp; Enrolled on Rolls-Royce CorporateCare APU GTCP36-100G S/N: P-789 7791 Hrs. Enrolled on MSP &amp; on Condition Maintenance Condition Maintenance Tracked on Gulfstream CMP 12-24-48-60-96-120 Month CMP Codes c/w Feb 2011 at Clay Lacy Aviation – Van Nuys CA 12-24-72 Month CMP Codes c/w Dec 2012 at Clay Lacy Aviation – Van Nuys CA Engines are Hard-Time &amp; Enrolled on Rolls-Royce CorporateCare APU enrolled on MSP Honeywell Avionics enrolled on HAPP On Gulfstream MSG-3 Maintenance Program Avionics Honeywell 6-Tube EFIS Enrolled on Honeywell HAPP Dual Honeywell SPZ-8400 Digital Auto Pilot Dual Honeywell FZ-820 Flight Guidance Computers Dual Honeywell NZ-2000 LR NAV/FMS 6.0 Software Dual Collins VHF-422B COMM (8.33 Spacing) Dual Collins VIR-432 NAV FM Immunity Dual Collins ADF-462 Dual Collins DME-442 Dual Honeywell AA-300 Radio Altimeter Dual Collins HF-9000 Selcal HF COMM Honeywell Primus 870 Weather Radar Dorne &amp; Margolin ELT Dual Honeywell 12-Channel GPS Dual Collins TDR-94D Mode S Transponder Flight ID Honeywell – Aero H Satellite AFIS Honeywell Mark V EGPWS Windshear Honeywell TCAS II Change 7.0 L3 Communications/Fairchild F-1000 DFDR L3 Communications/Fairchild A-100 CVR Honeywell MCS-3000 SATCOM Triple Honeywell Laseref II Nav/Lasertrac IRS Additional Features A one-time credit of $5000 toward flight crew training is available to the final purchaser of this aircraft at FlightSafety International for recurrent or initial training. Currently Operated Part 135 Aircell ATG-4000 Gogo Biz® Hi-Speed Internet Service &amp; Wi-Fi Aircell Axxess II Iridium Sat Phone ASC 470 APU Enclosure Ventilation Mod ASC 469 (Water Heater Mod) c/w Oct. 2009 CB 194A Water Line Ribbon Heaters Upgrade RVSM / B-RNAV / RNP-10 / NAT-MNPS / FM Immunity / 8.33 Spacing RVSM Certified Precise Flight Pulselite Landing System Tail Logo Lights ASINC Airshow 400 4 Power Ports &amp; 2 Data Ports Vision Safe Emergency Vision Assurance System (EVAS) Split Cabin Fluorescent Lighting Cabin and Galley Master Switches in Cockpit Airstair Storage Compartments Airstair Lighting Ease of Maintenance Floorboards Storage for 8 Jeppesen Manuals Forward Crew Refreshment Center Forward Crew Lav Manual Window Shades Aft Galley with 2 115V 60Hz &amp; 1 115V 400Hz Outlets 2 Krups Compactherm Coffeemakers One Nordskog 50231 High Temp Oven One Whirlpool Microwave Floorplan Layout Cabin Call Panel China Storage Stemware Storage 2 Ice Compartments Radio Master System Galley Interphone/Page Handset Cabin Therapeutic Oxygen Outlet with 12 Foot Hose 60 Hz Outlet in Aft Lav Fluorescent Effect Lighting in Lav Two 115 Cubic Foot Passenger Oxygen Bottles 20 Gallon Pressurized Water System 3 Source Pressurization Baker M-3070 Passenger Audio System Sony Cabin Stereo 10 CD Player Sony Tuner 13 Sony Headphones Sony DVD Player Sony SVX 20 VCR Six Rosen 5.6’’ LCD Monitors One Rosen 8.6’’ LCD Monitor One Rosen 14.2’’ LCD Monitor One Tronair Lightweight Towbar Extension 50 Cubic Foot Crew Oxygen Bottle Aft Utility Maintenance Storage Box External APU Hour Meter J.E.T. ADI-331 Standby Horizon Emergency ILS Display Baker Cockpit Audio Control Panels 3 Mikes 3 Headphones Coltech CSD-714 5 Channel Selcal Allied Signal Galley Interphone System PA Flitefone RT-18D SATCOM Interface 1 Cockpit Handset 3 Cabin Handsets Honeywell HP-600 SATCOM Allied Signal AFIS with VHF &amp; SATCOM Link Cockpit Acculex Printer Honeywell DL-900 Data Loader Rosemount Ice Detector System Precise Flight Pulselite Grimes Vertical Stabilizer Recognition Lights Wing Tip Taxi Lights External Service Compartment Lighting/Service Door Open Warning Baggage Door/Ramp Area Lights Interior Partially Refurbished in May 2009 by Gulfstream – Long Beach CA Thirteen (13) passenger configuration fireblocked interior features a forward four-place club grouping in light tan leather; a mid-cabin left-side two-place leather club opposite a divan in coordinating fabric; and an aft left-side four-place conference grouping in light tan leather opposite a wood credenza ten-stack CD one VCR and one DVD player. Cabin is equipped with Airshow 400. Forward and mid-cabin seats and the divan with LCD monitors; the aft conference grouping with a larger LCD monitor above credenza. Woodwork is bird’s eye maple; hardware is polished gold plating. The aft galley includes convection and microwave ovens ice chest hot cup and coffee maker. Ample storage for glassware china and additional supplies. Aft lavatory across from baggage compartment. Forward crew lavatory opposite crew closet. Refurbished in May 2009: Recovered Headliner PSU &amp; Valance Panels 6 Club Chairs. Carpet Replaced. Mirrors Replaced. Galley Counter Tops Replaced. Re-Veneered Various Surfaces. Pilot Seats Re-Dyed. Exterior Painted in May 2011 by Aero Pro – San Bernardino CA Matterhorn White Upper Fuselage &amp; Gray Lower Fuselage with Metallic Black and Titanium Silver Stripes.</t>
  </si>
  <si>
    <t xml:space="preserve">N432HC</t>
  </si>
  <si>
    <t xml:space="preserve">G-IVSP Reg # N444QG Serial # 1453 Price: Inquire TTAF: 4556 Hrs. Location: MN US Exterior Exterior Interior Interior Interior Interior Interior Interior Interior Interior Interior Panel Zoom In Zoom Out Fit Airframe &amp; Power Systems Information Airframe Landings: 2695 Engines Loc. Make Model Serial# TSML L Rolls Royce Tay MK611-8 18037 1320 R 18038 1320 Left &amp; Right: Hours since Mid-life; June 2011 APU Garrett GTCP36-100G 3957 Hours since New Maintenance Condition Damage History: No Single Midwest Corporate Owner since New MSG-3 Maintenance Tracking Program Gulfstream Computerized Maintenance Tracking Program (CMP) Avionics Flight Director: Honeywell SPZ-8400 6 DU-880 Display Units Auto Pilot: Honeywell SPZ-8400 Communication: Dual Collins VHF-422C 8.33 Spacing Navigation: Dual Collins VIR-432 FM Immunity Automatic Direction Finder: Dual Collins ADF-462 Distance Measuring Equip.: Dual Collins DME-442 Transponders: Dual Collins TDR-94D Enhanced Surveillance High Frequency COMM: Dual Collins HF-9000 Selcal Radio Altimeter: Dual Honeywell AA-300 Radar: Honeywell Primus 880 Turbulence Detection Inertial Reference System: Triple Honeywell Laseref II Flight Management System: Dual Honeywell NZ-2000 5.2 Software TCAS: Honeywell TCAS-2000 Change 7.0 EGPWS: Honeywell Mark V Windshear Cockpit Voice Recorder: Fairchild A100 Flight Data Recorder: Fairchild F1000 SATCOM: Honeywell MCS-6000 Flight Phone: Magnastar 2000 Features Artex 406ELT NAV Interface Enhanced Surveillance 3 rd VHF COMM 3 rd Crew Jumpseat Precise Flight Pulselights Sat-AFIS Printer External Camera View Ice Detection System Honeywell Data Acquisition Unit Honeywell DL-900 Data Loader Interior Configuration: Sixteen passenger executive interior featuring a forward four place club with pull out executive tables four mid cabin forward facing seats with pull out tables and two aft four place berthable divans. Forward and Aft Lavatories. Aft Galley: Aft galley features a microwave high temp oven dual coffee maker hot liquid dispenser. Entertainment: Airshow network with moving map display VHS/DVD player 6 disc CD player 14” LCD bulkhead monitor and 20” aft LCD bulkhead monitor. Colors: Tan Ultra Leather headliner Natural Gray/Taupe carpet Walnut Burl woodwork Nickel plating. Exterior Repainted in 2012 by West Star Aviation.</t>
  </si>
  <si>
    <t xml:space="preserve">N444QG</t>
  </si>
  <si>
    <t xml:space="preserve">OVH Date &amp; Midlife</t>
  </si>
  <si>
    <t xml:space="preserve">G-IVSP Reg # N33LR Serial # 1495 Price: Inquire TTAF: 4856 Hrs. Location: NY US Exterior Exterior Exterior Interior Interior Interior Interior Interior Interior Interior Interior Panel Zoom In Zoom Out Fit Engines enrolled on RRCC High speed internet Photos are coming soon. Airframe &amp; Power Systems Information Airframe Landings: 2121 Engines Engine Program: Enrolled on Rolls-Royce Corporate Care Loc. Make Model Serial# TSN CSN L Rolls-Royce Tay 611-8C 18125 4765 2080 R 18124 4765 2080 Time to Mid-life: 2754 Hours Ten Year Calendar: October 2022 APU Honeywell GTCP36-150G S/N: P-833C 3780 Hours Total Time Enrolled on MSP Maintenance Condition Entry Into Service: Sept 2003 Avionics Honeywell SPZ-8400 Flight Director Dual Collins VHF-422C VHF COMM Dual Collins VIR-432 VHF NAV Dual Collins ADF-462 ADF Dual Collins DME-442 DME Dual Collins HF-9000 HF COMM Dual Collins TDR-94D Mode S Transponder Dual Honeywell 12-Channel GPS Triple Honeywell NZ-2000 5.2 FMS Triple Honeywell Laseref Inertial Reference Single Honeywell Primus 880 Weather Radar Single Allied Signal Mk-V EGPWS Single Honeywell TCAS II Chge 7 TCAS Single Fairchild F-1000 Flight Data Recorder Single Fairchild A-100 Cockpit Voice Recorder Single Coltech CSD-714 Selcal Optional Equipment and Entertainment Six (6) 5.6" Personal LCD Monitors 17" LCD Monitor in Fwd Bulkhead BBML &amp; GoGo Biz Wireless Internet One (1) High Temp Convection Oven Dual (2) DVD Players Honeywell MCS-7000 SATCOM 4-channel Iridium Phone with Five (5) Handsets 14.2" LCD Monitor Above Credenza 10.4" LCD Monitor Beside Divan Arm One (1) Microwave Oven One (1) Coffee Maker One (1) 6-disc CD Changer Airshow 400 Miscellaneous VisionSafe EVAS AFIS with VHF and SATCOM Link FM Immunity and 8.33 Spacing Dual Collins Radio Tuning Units Honeywell DL-950 Data Loader Part 135 Capable Maintained on CMP Interior Partial Refurbishment in December 2014 (Carpet and Side Panels). Thirteen (13) Place Executive Configuration Aft Galley Fwd Crew Lavatory (1) One Jumpseat in Cockpit Fwd Four (4) Place Club Mid Two (2) Place Club with Opposing Three (3) Place Divan Aft Four (4) Place Conference Grouping with Opposing Credenza Aft Executive Lavatory. Exterior Two tone with overall White and Blue with multiple stripes.</t>
  </si>
  <si>
    <t xml:space="preserve">N33LR</t>
  </si>
  <si>
    <t xml:space="preserve">Corp care, but... if not...Completion of 20 years based.. It says " Time to Mid-life: 2754 Hours Ten Year Calendar: October 2022".  So the overhaul is due by October 2022.  10yr seems to indicate 10yr since Midlife.  It could have been to 10 since overhaul (to midlife), but clearly not the case here.</t>
  </si>
  <si>
    <t xml:space="preserve">Rolls-Royce Corporate Care</t>
  </si>
  <si>
    <t xml:space="preserve">G-II Reg # N132FP Serial # 153 Price: $ 500000 USD TTAF: 13793 Hrs. Location: MD US Exterior Exterior Exterior Panel Zoom In Zoom Out Fit Airframe &amp; Power Systems Information Airframe Landings: 6414 Engines Loc. Make Model Serial# TSN CSN TSOH CSOH L Rolls Royce 511-8 8653 15380 8661 2273 1227 R 8513 17369 12418 2448 1105 Mid Life Insp Due on both Engines Sept 2020 APU Honeywell GTCP36 Total Hours: 12144 TSO: 841 (3000 TBO) Maintenance Condition 72 Month Inspection June 2015 FAR Part 135 Click here for Current Status Report MID-LIFE INSP. DUE ON BOTH ENGINES 9/2020 Avionics ADF: Dual Collins ADF-60A Autopilot: Sperry SP-50G Communication Radios: Triple Collins VHF-22B CVR: Fairchild A100 EFIS: Sperry EDZ-801 5-tube Flight Phone: Wulfsberg VI Hi Frequency: Dual Collins HF-230 Selcal Navigation Radios: Triple Collins VIR-32 Stormscope: BFGoodrich WX-10A TCAS: Collins TVI-920 TCAS-II Weather Radar: Sperry Primus 800 Color Altimeter: Dual IDC Encoding Alerter Avionics Package: Sperry EDZ-901 EFIS/ProLine II Compass: Dual Sperry C-11-B DME: Dual Collins DME-42 Flight Director: Sperry EDZ-801 EFIS FMS: Universal UNS-1 Jr. &amp; Dual UNS-1K IRS: Dual Honeywell LASEREF Radar Altimeter: Collins ALT-55B TAWS: AlliedSignal Mark VI GPWS Transponder: Dual Collins TDR-90 Cockpit Details AlliedSignal Mark VI GPWS Dual Sperry AZ-800 ADC's IDC SAT/TAS Teledyne AOA J.E.T. Standby Gyro PS-823B Power Triple Baker Audio Battery Temp. Monitor Motorola NA-135 2-Channel Selcal Dual Davtron Clocks Equipment Aviation Partners Blended Winglets 45000-foot Altitude Kit Thrust Reversers Long-range O2 Electric Engine Oil &amp; Hydraulic Replenishing G-III Radome Canopy Votex Generators Baggage Area Smoke &amp; Fire Detection Airshow 100 AM/FM/CD/Cassette Player VCR Interior Twelve Passenger Fwd 2-place Gray Wool Tweed Sofa Fwd Single Tan Leather Chair Aft 4-place &amp; 2-place Clubs in Tan Leather Opposite 3-place Gray Wool Tweed Divan Certified Jumpseat Blue Carpeting Aft Galley Walnut Cabinets G-IV Shades Aft Lavatory. Refurbished in 2001 - Currently Rated 8/9. Exterior White Top Blue Bottom Red White &amp; Blue Laser. Painted in 2001 - Currently Rated 8/9.</t>
  </si>
  <si>
    <t xml:space="preserve">N132FP</t>
  </si>
  <si>
    <t xml:space="preserve">Could have looked at midlife due in 5 yrs</t>
  </si>
  <si>
    <t xml:space="preserve">G-IVSP Reg # N677FR Serial # 1289 Price: Inquire TTAF: 6344 Hrs. Location: TN US Exterior Zoom In Zoom Out Fit Airframe &amp; Power Systems Information Airframe Landings: 3870 Engines Loc. Make Model Serial# TSN CSN TSML L Rolls Royce TAY 611-8 16691 6313 3385 3472 R 16692 6344 3870 3472 Mid-Life c/w: March 2006 Ice Tray SB c/w @ Midlife APU Garrett GTCP-36-150(G) On MSP S/N: P581C Total Time: 4645 Hours Time since Overhaul: 1481 Hours Maintenance Condition BOW: 43218 Empty Weight: 41967 Aircraft Maintenance Tracking Vehicle: CMP.net Aircraft Maintenance Inspections Completed in Accordance with FAR 91.409 (f)3 36/72 Month Inspection(s) complied with April 2014 at Stevens (GYH) 12/36/48 Month Inspection(s) complied with January 2012 by Jet Aviation St. Louis 144 Month Inspection complied with March 2008 at GAC Appleton Avionics Honeywell DU-880 6-tube EFIS Honeywell TCZ-910 TCAS II Chg 7 Fairchild F1000 FDR Dual Honeywell Laser Ref II Fairchild A100A CVR Single Honeywell AHRS Unit Honeywell Primus WU-880 Color Radar Artex C-406-2 / 110-406 ELT Honeywell Mark V EGPWS Visual Display Dual Honeywell GPS Dual CollinsTDR-94D / Mode S Transponders Enhanced Flight ID (8 DAP) Capable Dual Honeywell NZ 2000 6.0 Software Upgrade Dual Collins VHF-422B COMMs 8.33 MHz Spacing Dual Honeywell CDU 820 Weather Graphics Available Dual Collins VIR-432 VHF NAVs FM Immunity Magnavox / Magnastar C2000 Flight Phone with Aero H SATCOM Dual Collins RTU-4220 Radio Tuning Units Dual Honeywell AA-300 Radar Altimeters Honeywell SPZ-8400 Autopilot Dual Collins ADF-462 ADF DL-950 Data Loader Dual Collins DME-442 Global Wulfsberg AFIS - DMU Upgrade to Support Graphic Weather Dual Collins HF-9000 HF COMM Selcal Additional Equipment RVSM Capable 8.33 KHz Spacing Compliant FM Immunity Compliant RNP Capable MNPS Capable Dual Electronic Flight Bags (CMC 1100) BF Goodrich WX-1000 Stormscope Rosen Cockpit Sunvisor System Thrust Reversers Airshow 400 Davtron Clocks Cabin Monitors Fwd / Aft CD / DVD Player FAX Machine Precise Flight Pulselight System Aft Baggage Net Modification Interior 14 Place Interior Plus Jump Seats Fwd &amp; Aft Aft Lav Magnastar Phone System Fax Aero H SATCOM Entertainment System Interior Veneer and all Soft Goods Except Headliner Replaced March 2006 at GAC Appleton Aft Galley with Microwave Dual Coffee Makers Large Ice Drawer High Temp Oven New Carpet and Divans Re-covered 2011 Exterior Matterhorn White Black and Red Stripes</t>
  </si>
  <si>
    <t xml:space="preserve">N677FR</t>
  </si>
  <si>
    <t xml:space="preserve">OVH is 10yrs after midlife</t>
  </si>
  <si>
    <t xml:space="preserve">G-IVSP Reg # N125SJ Serial # 1368 Price: $ 5495000 TTAF: 6354 Hrs. Location: MD US Exterior Exterior Exterior Interior Interior Interior Interior Interior Interior Interior Panel Zoom In Zoom Out Fit In-Service Year: 2000 Airframe &amp; Power Systems Information Airframe Landings: 3125 Engines Loc. Make Model Serial# TSN CSN L Rolls Royce Tay 611-8 16861 6301 3101 R 16862 6301 3101 APU Honeywell GTCP 36-150(G) SN: P-957-C 2700 Hours since New Maintenance Condition Excellent Pedigree Meticulously Maintained Honeywell Avionics on HAPP -150 APU Upgrade FMS 5.2 TC AS 7.1; RVSM/MNPS/RNP-10/RNP-5 Compliant Currently Operated FAR Part 135 Enrolled on GCMP Avionics Honeywell SPZ-8400 IFCS/AP Dual Collins VIR-432 NAVs FM Immunity Triple Collins VHF-422D COMMs 8.33 Spacing Dual Collins DME-442 DMEs Dual Collins TDR-94D Mode S Dual Collins ADF-462 ADFs Triple Honeywell NZ-2000 FMS 5.2 Software Dual Honeywell 12-Channel GPS Triple Honeywell Laseref II IRS Honeywell Primus 880 Radar Dual Honeywell RT-300 Radar Altimeter Honeywell TCAS 2000 Change 7.1 Allied Signal EGPWS Honeywell PZ-800 Performance Computer AMT-700G Multi-Channel Antenna Aerosonic Auxiliary Cabin Pressure Indicator Honeywell EFIS L3 Communications Cockpit Voice Recorder L3 Communications Flight Data Recorder Collins SAT-906 SATCOM Dual Collins HF-9000 HFs Selcal Magnastar C-2000 Flight Phone Features/Options Airshow Network Audio International Cabin Management System Central Touch Screen Control DVD Player 10-Disc CD Player 15" Forward Bulkhead Monitor 6.5" Individual Monitors Electric Window Shades Under Floor Heat Sensors Dual Smoke Evacuation Systems Rosemount Ice Detector Single Point Refueling Thrust Reversers Honeywell LSZ-85 Lightning Detection System Two (2) Life Rafts Strobe/Navigation/Taxi Lights Microwave High Temp Oven Wet Bar Dual Coffee Pots Brother Facsimile Crew Jump Seat Interior Fireblocked Thirteen (13) passenger interior featuring a forward four (4) place club arrangement followed by a mid-cabin two (2) place club opposite a three (3) place divan. The aft cabin offers a four (4) place club. The full service aft galley offers a microwave dual coffee pots and a high temp oven. Aft private lavatory. All seating is covered in Beige leather with a complimenting Brown tweed carpeting. The headliner is a Beige ultra-leather fabric. Refurbished Interior 2007 . Exterior Overall Matterhorn White with Blue Metallic Ming Blue II and Nordic Gray Custom Accent Striping. New Paint 2008 by Duncan Aviation.</t>
  </si>
  <si>
    <t xml:space="preserve">11/16/2015</t>
  </si>
  <si>
    <t xml:space="preserve">N125SJ</t>
  </si>
  <si>
    <t xml:space="preserve">G-IVSP Reg # N171JC Serial # 1222 Price: $ 2500000 ($3500000 with inspections done) TTAF: 11905 Hrs. Location: CA US Exterior Exterior Interior Interior Interior Interior Interior Interior Interior Panel Zoom In Zoom Out Fit Excellent pedigree APU on MSP always US based no damage history TCAS 7.1 upgrade. Airframe &amp; Power Systems Information Airframe Landings: 4891 Engines Loc. Make Model Serial# TSN CSN CSOH TSML CSML TSOH L Rolls Royce TAY611-8 16555 10715 4418 1192 383 100 3015 R 16556 10454 4258 1082 355 92 2800 TSML - Left: May 2012 Right: July 2012 APU Honeywell GTCP-36-100G (SN: P-612) APU on MSP TTSN: 5507 TSHSI: 359 (Hot Section Inspection Interval: 2250 h) Next HSI: Due at 7397 Maintenance Condition Damage History: No With 5000 Landing and 72 Month Inspection Completed by Seller $3950000 Firm Fresh Gear Corrosion Prevention (48 Mo item) Performed September 2015 Fresh Gear Inspection (24 Mo item) Performed May 2015 72 Month Inspection Due March 2017 Landing Gear Strut Assy Overhaul Due in 215 cycles (with 100 cycles extension) Excellent pedigree Always California based Engines 3700 hours remaining calendar 2022 APU on MSP TCAS 7.1 upgrade On HAPP Honeywell MCS-6000 Aero "H" Satcom system GoGo Biz ST-4200 two channel Iridium phone No damage history Avionics Dual Rockwell Collins TDR-94D Transponders ATC Dual Honeywell AZ810 Digital Air Data Computers Dual Rockwell Collins ADF-462 ADF Receivers 3 Rockwell Collins DME-442 DME Transceivers 3 Rockwell Collins VIR-432 VHF NAV Receivers Honeywell WU-880 Primus 880 Weather Radar Honeywell Flight Guidance Panel Dual Honeywell Flight Guidance Computers Dual Honeywell Display Units - PDF Dual Honeywell Display units - NAV Sextant/ Thales Standby Airspeed Sextant/ Thales Standby Altimeter Allied Signal TCAS II Honeywell Computer/Processor 3 Honeywell NZ 2000 Navigation Computers (V 5.2) 3 FMS Control Display Units CD 820 3 Honeywell Laseref IV Inertial Reference Units Dual Collins HF 9032 HF Transceivers Honeywell MK V EGPWS Computer Dual Honeywell RT300 Radio Altimeter Receivers Honeywell AFIS Flight Data Management Unit Airshow 500 Magnastar Sat Data Unit Airtex ELT BF Goodrich ADI-335 Standby Attitude Indicator 3 Rockwell Collins VHF-422D VHF COM Transceivers Features/Options Honeywell MCS-6000 Aero "H" Satcom system GoGo Biz ST-4200 two channel Iridium Telephone with Inmarsat PBX functions via GoGo Biz Satellite interface unit and Data over Iridium via GoGo Biz Data interface unit GoGo Biz ATG-4000 Air to Ground High Speed Data system with Cabin WiFi connectivity via GoGoBiz CTR Cabin WiFi router Airshow 500 Interior Forward Cabin: Two Opposing 4 Place Divans Mid Cabin: 4 Place Conference Table Opposite Credenza Aft Cabin: 4 Place Club Aft Galley Aft Lavatory Airshow 500 Exterior Overall White with Gray and Black Stripes</t>
  </si>
  <si>
    <t xml:space="preserve">N171JC</t>
  </si>
  <si>
    <t xml:space="preserve">G-IV SP Reg # N999AA Serial # 1286 Price: $ 6495000 TTAF: 8737 Hrs. Location: NJ US Exterior Interior Interior Interior Interior Interior Interior Interior Panel Zoom In Zoom Out Fit Engines on RR Corporate Care &amp; On Condition Upgraded-150G APU on MSP Avionics on HAPP On Honeywell Mechanical Protection Program (MPP) Aircell ATG-4000 Internet Wi-Fi Sys. &amp; Wireless LAN ADS-B Out TCAS 2000 Change 7.1 Dual NZ-2000 FMS 5.2 Software Head-Up-Display Triple Laseref II IRS APU Enclosure Ventilation Mod. Complete New Interior &amp; New Paint Dec. 2009 Partial Interior May 2013 48/ 96/ 192 Mo. Due Items c/w Aug. 2012 Currently Operating Part 135. Airframe &amp; Power Systems Information Airframe Landings: 4142 Engines Engine Program: RR Corporate Care On Condition Loc. Make Model Serial# TSN CSN TSOH L Rolls Royce TAY 611-8 16686 8142 3856 1000 R 16687 8391 3976 1000 On Condition APU Honeywell GTCP36-150G S/N: P-683C 53405.0 Hours Enrolled on MSP Maintenance Condition Hangared: Yes Maintenance Tracked on Gulfstream CMP &amp; on MSG-3 Maintenance Program 48 / 96 / 192 Month Due Items c/w August 21 2012 at Gulfstream Westfield MA Left Engine (16686): Midlife/10 Year Calendar c/w June 2003 at 3790.0 Hrs by Dallas Airmotive Overhaul/20 Year Calendar c/w Nov 2013 or at 7100.0 Hrs by Dallas Airmotive Right Engine (16687): Midlife/10 Year Calendar c/w June 2003 at 3892.4 Hrs by Dallas Airmotive Overhaul/20 Year Calendar c/w Nov 2013 or at 7348.6 Hrs by Dallas Airmotive Engines are “On Condition” &amp; Enrolled on Rolls-Royce CorporateCare APU is Enrolled on Honeywell MSP Honeywell Avionics Enrolled on HAPP Maintenance Program On Honeywell Mechanical Protection Program (MPP) Avionics Honeywell SPZ-8400 6-Tube EFIS Flt. Director Dual Honeywell NZ-2000 FMS 5.2 Software Honeywell EO-200 Head-Up Display (HUD) GNS-XLS Enhanced FMS Triple Honeywell Laseref II IRS Dual Collins VHF-422D COMM (8.33 Spacing) Dual Collins HF-9000 COMM Dual Collins ADF-462 Dual Collins DME-442 Dual Collins VIR-432 VOR/ILS Dual Honeywell 12-Channel GPS AFIS VHF and SATCOM Link Dual Collins TDR-94D Mode S Transponder Enhanced Flight ID &amp; ADS-B Out Honeywell TCAS 2000 Change 7.1 Fairchild A-100A CVR Fairchild F-1000 DFDR Honeywell Mark V EGPWS Windshear Dual Honeywell Primus 870 Color Radar Dual Honeywell RT-300 Radio Altimeter Coltech CSD-714 5-Channel Selcal Artex 406 ELT Additional Features RVSM Certified/FM Immunity/RNP-5/RNP-10 Honeywell MCS-6000 SATCOM One 17" HD Monitor Forward Bulkhead One 17" LCD Monitor Mounted Above Credenza Six (6) 5.6" Rosen Side Mounted Video Monitors at Fwd &amp; Mid Club Seating Currently Operated Part 135 CB 194A Water Line Ribbon Heaters Upgrade CAP Angle Replacement Honeywell DL-950 Data Loader Alto Aviation Cabin Audio System Aircell Axxess Dual-Channel Iridium Phone with 4 Handsets Alto Aviation Cabin Speaker System Upgrade Aux Audio/Video Input Airshow Genesys XM Radio Satellite System Blu-Ray Player Cabin 110V AC Outlets Therapeutic Oxygen Rosemount Ice Detector Major Aircraft Service Changes Enhancements &amp; Upgrades: ASC 480 TCAS 7.1 Installation ASC 481A Automatic Dependent Surveillance - Broadcast Out (ADS-B Out) Installation ASC 464 DL950 Data Loader Installation ASC 465A/B APU 36-150(G) Installation ASC 469/469A Water Line Ribbon Heater-Upgrade ASC 470/470A APU Enclosure Ventilation Mod Aircell ATG-4000 Hi-Speed Broadband Internet Wi-Fi System &amp; Wireless LAN Currently Operated on an FAR Part 135 Certificate Interior Complete Interior Refurbishment December 2009 @ Gulfstream Appleton WI. Thirteen (13) passenger fire-blocked interior featuring a forward four-place club grouping in Light Tan leather mid-cabin two-place club in Light Tan leather (reupholstered May 2013) opposite a three-place divan in coordinating fabric (reupholstered May 2013) and an Aft four-place conference group in Light Tan leather opposite a wood credenza. Cabin entertainment includes one (1) 17" HD monitor mounted on left forward bulkhead one (1) 17" LCD monitor mounted above credenza six (6) 5.6" Rosen side-mounted video monitors at forward and mid cabin club seating areas five (5) Sony DVP FX Ray 930 9” portable DVD players (hand held) and eight (8) sets of Bose acoustic noise cancelling headphones. Cabin is equipped with Airshow CD VCR and Blu-Ray players. The full service Aft galley includes high temp convection and microwave ovens hot cup and coffee maker ample storage for glassware china gasper cooled storage for catering trays and additional supplies. Forward crew refreshment center crew jump seat forward crew lavatory and Aft main lavatory. The carpeting is a textured Gold loop and the wood/cabinetry is a medium colored gloss veneer complemented by brushed Gold plating. Exterior Stripped &amp; New Paint December 2009 @ Gulfstream Appleton WI. Overall Marathon White with Chrome Yellow Dusk Gray Metallic and Black Stripes.</t>
  </si>
  <si>
    <t xml:space="preserve">11/21/2015</t>
  </si>
  <si>
    <t xml:space="preserve">N999AA</t>
  </si>
  <si>
    <t xml:space="preserve">G-III Reg # N357KM Serial # 435 Price: $ 1195000 USD TTAF: 9401 Hrs. Location: MD US Exterior Exterior Exterior Exterior Interior Interior Interior Interior Interior Zoom In Zoom Out Fit Since the advent of private jets Gulfstream has set the standard in long-range jet travel throughout the world. For budget-minded global travelers the Gulfstream III delivers comfort performance and stature. Experience the luxury safety and amenities of the GIII at a fraction of the price of the GIV. Airframe &amp; Power Systems Information Airframe Landings: 4967 Engines Loc. Make Model TSN CSN TSOH L Rolls-Royce Spey MK511-8 9194 4798 3053 R 9194 4798 3053 APU Garret GTCP 36-100G TSN: 6320 TSO: 6320 Maintenance Condition BL 135-156 NDT c/w 8/2013 BL 0-19 c/w 8/2013 SP/AD Status c/w FUS STA 580 X-ray c/w 9/2014 Click here for Current Status Report Avionics Dual Sperry FZ-650 FD Triple Collins VHF-21D COMMs (8.33 &amp; FM Immunity) Dual Collins VIR-32A NAVs Dual Collins ADF-60 ADF Dual Collins DME-42 DME Dual Collins TDR-90 TDR TCAS II Sperry Primus 880 Radar Universal UNS-1B + FMS Universal 1000 GPS Triple Honeywell Laseref II IRS Dual Collins 718U-5M HF Dual Universal UN41C FMS Triple 22 CLT Radio NAV Controls Bendix II CAS 67 TCAS (Mode 7) TCAS II Upgrade Magnastar Airphone Sperry SPZ-600 Autopilot Kannad 406 MHz ELT Sundstrand GPWS Fairchild A-100 CVR Sundstrand FD Collins 54W-1C Comp Warn Honeywell MK-VII EGPS AFIS DMU RVSM Certified Additional Equipment Universal Data-loader Dual Davtron Clocks Crew APU Monitor B&amp;D Cabin Display Jet Standby Horizon Interior Full Refurbishment completed 10/2005. Twelve passenger fireblocked interior featuring a forward four place divan across from two berthable chairs a center 4-place conference group and two aft chairs. Completed with Ivory leather chairs and Desert Sand colored Suede divan Light Tan headliners Desert Sand suede sidewalls and medium burlwood. Aft lavatory and refreshment center with fwd and aft baggage area and entertainment system. (Refurbishment included remodeled all woodwork throughout the aircraft leather seat/arm rests redone modernized galley area new Corian countertops.) Exterior White with Navy Blue and Orange stripes. Painted 06/2008.</t>
  </si>
  <si>
    <t xml:space="preserve">11/13/2015</t>
  </si>
  <si>
    <t xml:space="preserve">N357KM</t>
  </si>
  <si>
    <t xml:space="preserve">G-IVSP Serial # 1487 Price: Inquire TTAF: 3770 Hrs. Location: MN US Exterior Exterior Interior Interior Interior Interior Interior Interior Interior Interior Panel Panel Zoom In Zoom Out Fit Airframe &amp; Power Systems Information Airframe Landings: 2220 Engines Engine Program: RRCC Loc. Make Model Serial# TSN CSN L Rolls Royce Tay MK611-8 18107 3732 2199 R 18108 3732 2199 APU GTCP36-100 (MSP GOLD) 3033 Hours since New Maintenance Condition Engines Enrolled on Rolls Royce Corporate Care APU Enrolled on MSP Gold Airframe and Avionics are Enrolled on Gulfstream PlaneParts GAC Maintenance Program MSG-3 96/144 Month Inspection Carried Out in Oct 2014 Avionics Flight Director: Honeywell SPZ-8400 6 Tube Display Auto Pilot: Dual Honeywell SPZ-8400 IFCS Communication: Triple Collins VHF-422D 8.33 Spacing Navigation: Dual Collins VIR-432 FM Immunity Automatic Direction Finder: Dual Collins ADF-462 Distance Measuring Equip.: Dual Collins DME-442 Transponders: Dual Collins TDR-94D Enh. Surveillance High Frequency COMM: Collins HF-9000 5 Channel Selcal Radio Altimeter: Dual Honeywell AA-300 Radar: Honeywell Primus 880 Inertial Reference System: Triple Honeywell Laseref II Flight Management System: Dual Honeywell NZ-2000 TCAS: Honeywell TCAS-2000 Change 7.1 EGPWS: Honeywell Windshear Cockpit Voice Recorder: Fairchild A100 Flight Data Recorder: L3 FA2100 SATCOM: Honeywell MCS-6000 Flight Phone: Magnastar Features Lightning Detector Heads-up Checklist Rockwell Collins CMS1 Cabin System Airshow Genesis Moving Map/Info 6 External Video Cameras DVD/VCR Player and Playstation3 Audio System and 2 Bulkhead Monitors 6 Rosen Video Monitors; VCR/DVD/Camera/Game and Airshow Available ADS-B Out TCAS 7.1 Interior Configuration: Fourteen passenger executive configuration featuring a forward four place club with berthable AMP Series 900 Seats a Mid-Cabin left side four place berthable divan opposite two place club with berthable AMP Series 900 single seats and an aft Left side four place conference group opposite a credenza.. Forward crew lav and full size aft lavatory with vanity. Aft Full Service Galley: Features a microwave and coffee/espresso maker. Entertainment: Airshow network flight information system forward 18”” flat screen swivel hinge aft 18” flat screen with VIP controls eight 7” flat screen monitors 10-disc CD system and Blue ray DVD player. Exterior Matterhorn White base with Antique Silver midnight Blue and Medium Gray striping.</t>
  </si>
  <si>
    <t xml:space="preserve">11/23/2015</t>
  </si>
  <si>
    <t xml:space="preserve">G-IVSP Reg # XA-RYR Serial # 1417 Price: Inquire TTAF: 4290 Hrs. Location: FL US Exterior Interior Interior Interior Interior Interior Panel Zoom In Zoom Out Fit Airframe &amp; Power Systems Information Airframe Landings: 2207 Engines Loc. Make Model Serial# TSN CSN L Rolls-Royce TAY MK611-8 16963 4263 2184 R 16964 4263 2184 APU Honeywell GTCP36-100G S/N: P836 TSN: 2537 Hours on MSP Maintenance Condition Aircraft Enrolled on Gulfstream CMP on MSG-3 and on Honeywell HAPP Programs Avionics Honeywell SPZ 8400 6-Tube EFIS Dual Honeywell FZ-820 Flight Guidance Computers Dual Honeywell AZ-810 Digital Air Data Computers Dual Honeywell NZ-2000 FMS ( Mode E ) Dual Honeywell PZ-920 Performance Computers Triple Honeywell HG1075 LaserRef II IRU Dual Collins HF-9000 HF Systems Triple Collins VHF-422 VHF COMMs 8.33 Spacing Dual Collins RTU-4220 Radio Tuning Units Dual Collins VIR-432 VHF Navigation Receivers Dual Collins ADF-462 ADF Dual Honeywell AA-300 Radio Altimeters Dual Collins TDR-94D Mode S Transponders Dual Honeywell 210 GPS Dual Collins DME-442 DME Transceivers Honeywell CG 1227 MSU Fairchild/Loral A100 CVR Fairchild/Loral F1000 FDR Triple Honeywell SG-884 Symbol Generator Honeywell 400 AFIS Honeywell MCS6000 SATCOM Magnastar C2000 FlitePhone Honeywell Mark V EGPWS Collins 2000 TCAS/Change 7 Additional Equipment/Features Two 9 Passenger Life Rafts Therapeutic Oxygen Rosen Sunvisors Sony 10 Disc CD/DVD Player Panasonic DVD Player JVC VHS Four 100/115 VACs Outlets 1 Data Port One Double Air Mattress Two Individual air Mattresses Interior 4-place club grouping with a mid cabin 3-place couch with an opposing single place executive work station. Aft 4-place conference table with credenza. Full aft galley with Microwave Convection ovens 2 ice boxes 2 coffee makers and cold storage. Full Aft lavatory. Forward pilot’s lavatory and refreshment center. AirShow genesis with one 18 inch monitor at the executive work station one 14 inch monitor on the credenza and 6 individual 6” Rosen monitors at each seat location. Interior refurbishment completed in December 2006 by Jet Aviation Geneva. Beige leather and Earthtone colors. Exterior Overall Chevron White with Velvet Black and Carter Gold Striping.</t>
  </si>
  <si>
    <t xml:space="preserve">10/29/2015</t>
  </si>
  <si>
    <t xml:space="preserve">XA-RYR</t>
  </si>
  <si>
    <t xml:space="preserve">G-IVSP Serial # 1380 Price: Inquire TTAF: 12767 Hrs. Location: NC US Exterior Interior Interior Interior Interior Interior Interior Panel Zoom In Zoom Out Fit Delivered with fresh 1C 2C 8C and 16C inspections and much more (Weststar ALN). Rolls Royce Corporate Care on Engines. Aircell ATG-5000 Gogo Inflight High Speed Internet . Upgraded Honeywell -150 APU. Airframe &amp; Power Systems Information Airframe Landings: 6262 Engines Engine Program: Rolls Royce Corporate Care Loc. Make Model Serial# TSN CSN L Rolls Royce TAY611-8 16897 12501 6141 R 16886 12653 6202 HSI Due/Overhaul Due: On Condition APU Honeywell GTCP36-150[G] S/N: P-791-C 5953.0 Hours Maintenance Condition Home Base: USA Maintenance Tracking: CMP Certification: Currently Operated Under Part 135 Avionics The Gulfstream GIVSP is equipped with an integrated Honeywell SPZ-8000 avionics suite. A general summary of this aircraft's avionics suite is as follows: Type of Unit Quantity Unit Description EFIS (Electronic Flight Instrument System) 6-Tube Honeywell SPZ-8400 FMS (Flight Management System) Dual Honeywell NZ-2000 GPS (Global Positioning System) Dual Honeywell GNS-XLS AFIS Interface IRS (Inertial Reference System) Triple Honeywell Laseref II ADC (Air Data Computer) Dual Honeywell NAV (Navigation Radio) Dual Collins VIR-432 DME (Distance Measuring Equipment) Dual Collins DME-442 ADF (Automatic Direction Finder) Dual Collins ADF-462 A/P (Autopilot) Single Honeywell SPZ-8400 VHF COM (Very High Freq. Communication) Dual Collins VHF-422C HF COM (High Freq. Communications) Dual Collins HF-9000 Selcal SATCOM (Satellite Communications) Single Honeywell MCS-3000 AFIS (Airborne Flight Information System) Single Allied/Signal SATCOM Link Color Radar Single Honeywell Primus 880 Turbulence Detection Radar ALT (Radar Altimeter) Dual Collins AA-300 XPNDR (Transponder) Dual Collins TDR-94D GPWS (Ground Proximity Warning System) Single Sundstrand Mark V Windshear Detection ELT (Emergency Locator Transmitter) Single Artex C406-N 406 Mhz. TCAS (Traffic Collision Avoidance System) Single Honeywell TCAS II Change 7 CVR (Cockpit Voice Recorder) Single Fairchild/Loral A-100 FDR (Flight Data Recorder) Single Fairchild/Loral F-1000 (57 Parameters) Connectivity Type of Unit Description High Speed Internet/Wi-Fi Aircell ATG-5000 (Gogo Internet) In Flight Phone Magnastar C-2000 - Digital Radio Telephone Fax Capability Entertainment Type of Unit Quantity Description Display/TV Monitors Six (6) Rosen 5.6” Cabin Swing Out Monitors One (1) 14.2” Pop Out LCD Above Aft Cabin Credenza One (1) 10.4” Pop Out LCD Monitor in Divan Seat Arm Rest Airshow System One (1) Airshow 400 DVD Players Two (2) 115V/60Hz Outlets Four (4) 60 HZ Outlets in Cabin One (1) 400 HZ Outlet in Aft Galley Two (2) 60 HZ Outlet in Aft Galley One (1) 60 HZ Outlet in Aft Lavatory One (1) 60 HZ Outlet in Forward Lavatory Other Notable Features Baker Sound System Other Equipment Type of Unit Wing-tip Taxi Lights Ground Service Bus Navigation &amp; Compliance RVSM Interior Description Number of Passengers Thirteen (13) Galley Location Aft Forward Cabin Configuration Four (4) Place Club Fold Out Tables Mid Cabin Configuration Two (2) Place Club Fold Out Tables Opposite a Three (3) Place Divan Aft Cabin Configuration Four (4) Place Conference Grouping Hi-Lo Table Opposite a Low Credenza Lavatory Location(s) Forward LH Lavatory Aft Lavatory and Vanity Storage and Aft Baggage Access Jumpseat Forward Other Notable Features Accordion Window Shades Forward RH Storage Cabinet Galley Equipment: Microwave Convection Oven Dual Krups Coffee Maker Ice Chest Hot Cup Other Notable Features Storage for Glassware China Additional Supplies Etc. Exterior Base Paint Color(s) Overall Matterhorn White Stripe Color(s) Charcoal Gray and Raspberry Accent Stripes Inspection Major Inspection Status Inspection Last Performed Next Due 2C Check (24 Month) Currently Underway 31 Aug 2017 3C Check (36 Month) 18 Sep 2014 31 Aug 2017 6C Check (72 Month) 24 Aug 2011 31 Aug 2017 8C Check (96 Month) Currently Underway 30 Sep 2023 16C Check (192 Month) Currently Underway 30 Sep 2031</t>
  </si>
  <si>
    <t xml:space="preserve">10/21/2015</t>
  </si>
  <si>
    <t xml:space="preserve">G-IVSP Reg # N958BX Serial # 1227 Price: Inquire TTAF: 8411 Hrs. Location: VA US Exterior Exterior Exterior Exterior Exterior Exterior Interior Interior Interior Interior Interior Panel Zoom In Zoom Out Fit Trades Welcome Engines Overhaul in 2013 Engines on JSSI Platinum APU on JSSI (100%) Honeywell HAPP &amp; MPP Gorgeous Paint &amp; Interior 12 Passenger Configuration Aft Galley Fwd Crew Lav Aft Pax Lav High Speed Data/WIFI ADS-B Out US Based Always Hangared Exclusively offered by Jet Evolution for sale or trade immediate delivery. Airframe &amp; Power Systems Information Airframe Landings: 4006 Engines Engine Program: JSSI Platinum Loc. Model Serial# TSN CSN L TAY611-8 16570 8257 3922 R 16550 8265 3932 Left &amp; Right: Last OH July 2013. Next OH: Left - July 2033 or 15704 Hrs Right - July 2033 or 15712 Hrs. Next ML: Left - July 2023 or 11704 Hrs Right - July 2023 or 11712 Hrs APU Honeywell GTCP36-100 5237 Hours Enrolled on JSSI (100%) Maintenance Condition Hangared: Yes Avionics SPZ-8000 IFCS / Pro Line 4 Avionics 6 Displays Dual SPZ-8000 Autopilot Triple Collins VHF-422D COMMs Dual Collins VIR-432 NAVs Dual Collins ADF-462 ADF Dual Collins DME-442 DME's Dual Collins TDR-94D Transponders Dual Collins HF-9000 HF Motorola NA-138 Selcal Dual Honeywell AZ-810 ADC's Dual Honeywell NZ-2000 FMS GR-500 GPS Honeywell 12 Channel GNSSU GPS Triple Honeywell Laseref II IRS Honeywell RT-910 TCAS II Honeywell Mark V EGPWS Honeywell SATAFIS Honeywell Primus 870 Color Radar Fairchild A-100A CVR Fairchild F-1000 FDR Artex 406-N ELT Honeywell MC-6000 &amp; Aircell AxxessII SATCOM International &amp; Domestic High Speed Data/WIFI Honeywell DL-950 Data it ASC-481A (ADS-B Out) Collins RTU-4220 Interior A new interior and veneer were completed by Duncan Aviation in 2011 and updated in 2012. This included new carpeting upholstery valance and window panels passenger chairs divan conference table pads lavatory door &amp; seating baggage door and pilot chairs. The cabin monitors were replaced with LCD screens. An Apple docking unit and Blue Ray DVD player were also incorporated. 12 passenger executive configuration featuring 4 place divan opposite of 2 place club in the forward cabin 2 single chairs in the mid cabin and 4 place club arrangement with conference table opposite a credenza in the aft cabin. The carpet is a beautiful Gray that complements the Crème colored leather seats suede headliner and high gloss medium color of the cabinetry. Exterior Aircraft was painted overall Matterhorn White with Black and Gray accent striping in 2010 by Duncan Aviation. In 2012 the Gray accent striping was replaced with a Yellow accent strip.</t>
  </si>
  <si>
    <t xml:space="preserve">11/22/2015</t>
  </si>
  <si>
    <t xml:space="preserve">N958BX</t>
  </si>
  <si>
    <t xml:space="preserve">Enrolled in JSSI</t>
  </si>
  <si>
    <t xml:space="preserve">JSSI Platinum</t>
  </si>
  <si>
    <t xml:space="preserve">G-IVSP Reg # N180CH Serial # 1192 Price: $ 4395000 TTAF: 11041 Hrs. Location: TX US Exterior Exterior Interior Interior Interior Interior Interior Interior Interior Interior Interior Panel Zoom In Zoom Out Fit New to Market Motivated Seller. Airframe &amp; Power Systems Information Airframe Landings: 4913 Engines Loc. TSN CSN TSOH CSOH L 10589 4686 699 260 R 10855 4782 1864 686 APU Honeywell 7138 TSN Maintenance Condition On Gulfstream CMP Avionics Six-tube Honeywell SPZ-8000 Flight Control System with Checklist Capability Dual Honeywell DFZ-820 Autopilot Dual Honeywell NZ-2000 Flight Management Systems 5.2 Software Dual 12-Channel GPS Honeywell NZ-2000 Standby FMS Dual Collins VIR-432 VOR / ILS / Marker Navigation System Dual Collins ADF-462 Automatic Direction Finder Triple Collins VHF-422C VHF COMMs with 8.33 KHz Spacing and FM Immunity Dual Collins RTU 4210 Radio Tuning Dual Collins HF-9000 HF Communications with JET CALL-5 Five Channel Selcal Honeywell Airborne Flight Information System with SAT/COM Interface Dual Honeywell AZ-810 Air Data Computers Triple Honeywell LASEREF IIl Laser Inertial Reference Aeronetics BDI-300A Bearing Distance Indicator Honeywell Primus WR-870 Weather Radar with Dual Controllers Dual Collins DME-442 Distance Measuring Equipment: Dual Collins TDR-94D Mode S Transponders with Flight ID Honeywell AA-300 Radio Altimeter Honeywell TCAS II Traffic Collision Avoidance System with Change 7 AlliedSignal MK V Enhanced Ground Proximity Warning System with RAAS Dual Davtron M877 Clocks Dual Baker M1045 Flight Deck Audio Systems with Third Crewmember Interphone Honeywell MCS-6000 SATCOM Satellite Telephone Artex 406 Emergency Locator Beacon Fairchild A100A Cockpit Voice Recorder Fairchild F1000 Digital Flight Data Recorder Rosen 5.6-inch Monitor Features/Equipment Cockpit Jumpseat Flight Attendant Jumpseat EMTEQ LED Cabin Lights Airshow Genesys Inflight Cabin Display Interior The 12 passenger executive interior was designed for functionality and flexibility with three separate seating areas making it ideal for entertaining or conducting business. The forward cabin contains four single seats in a double club configuration with four 5.6 inch monitors. In mid-cabin there is a single executive chair and workstation with 14” monitor opposite a three-place divan. The aft cabin features a four-place dining/conference group opposite a storage credenza aft galley forward and aft private lavatories. Refurbished in 2007. Exterior Paint - November 2012 Straube’s Aircraft Services. Overall Matterhorn White with Black Velvet Medium Gray Platinum and Onyx Brown accent stripes.</t>
  </si>
  <si>
    <t xml:space="preserve">11/4/2015</t>
  </si>
  <si>
    <t xml:space="preserve">N180CH</t>
  </si>
  <si>
    <t xml:space="preserve">Jets Light Jets Mid-Size Jets Very Light Jets - Helicopters: Turbine Helicopters Piston Helicopters - All Aircraft - Turboprops - Twin Piston Planes - Single Piston Planes - Light Aircraft - Military &amp; Classic - Aircraft Alerts - Find a Dealer Sell Aircraft - Advertise on AvBuyer - AvBuyer's Sales Tools - Find a Dealer - Upload A/C Ads - Free Ad - P&amp;W Offer - Free Ad - RR Offer - Wanted Aircraft - Aircraft Alerts Intelligence - All Articles &amp; Videos Jet Comparisons Jet Buyer's Guides Jet Price Guides Insider Guides Videos Market Insight Connectivity Engine Maintenance Hub MRO for Biz Av Hub Finance for Biz Av Hub Magazines - Read AvBuyer - Read GA Buyer Europe - Sign-up/Subs AvBuyer - Sign-up/Subs GA Buyer - Connectivity Edition 2020 - Finance Edition 2020 - Maintenance Edition 2020 - MRO Edition 2021 Services - Advertise Services - Services Directory - Engine Maintenance Hub - MRO for Biz Av Hub - Finance for Biz Av Hub - Airfleet Capital Finance Offer - US only - Global Jet Capital Finance Offer - Honeywell Avionics Offer - Honeywell Engine Maintenance Offer - P&amp;W PT6A Maintenance Offer - P&amp;W Heli Maintenance Offer - P&amp;W Jet Maintenance Offer - Rolls-Royce Maintenance Offer - Stevens Aerospace Maintenance Offer Buy Aircraft Private Jets: Large Jets Light Jets Mid-Size Jets Very Light Jets Helicopters: Turbine Helicopters Piston Helicopters All Aircraft Turboprops Twin Piston Planes Single Piston Planes Light Aircraft Military &amp; Classic Aircraft Alerts Find a Dealer Sell Aircraft Advertise on AvBuyer AvBuyer's Sales Tools Find a Dealer Upload A/C Ads Free Ad - P&amp;W Offer Free Ad - RR Offer Wanted Aircraft Aircraft Alerts Intelligence All Articles &amp; Videos Jet Comparisons Jet Buyer's Guides Jet Price Guides Insider Guides Videos Market Insight Connectivity Engine Maintenance Hub MRO for Biz Av Hub Finance for Biz Av Hub Magazines Read AvBuyer Read GA Buyer Europe Sign-up/Subs AvBuyer Sign-up/Subs GA Buyer Connectivity Edition 2020 Finance Edition 2020 Maintenance Edition 2020 MRO Edition 2021 Services Advertise Services Services Directory Engine Maintenance Hub MRO for Biz Av Hub Finance for Biz Av Hub Airfleet Capital Finance Offer - US only Global Jet Capital Finance Offer Honeywell Avionics Offer Honeywell Engine Maintenance Offer P&amp;W PT6A Maintenance Offer P&amp;W Heli Maintenance Offer P&amp;W Jet Maintenance Offer Rolls-Royce Maintenance Offer Stevens Aerospace Maintenance Offer Sell My Aircraft Login Register Home Private Jets Gulfstream IVSP 351195 1996 Gulfstream IVSP for sale CO United States 1 /8 Enlarge image ALL ARS AUD BRL CAD CNY EUR GBP INR NZD USD ZAR Price: USD $3795000 North America + Canada United States - CO Year 1996 S/N 1301 Reg N974JD TT 9151.1 View More Aircraft From Hatt &amp; Associates Aircraft Description Asking Price: $3795000 9151.1 hours since new Engines enrolled on RRCC APU enrolled on MSP Gold Next Gen Avionics ADSB-Out TCAS II 7.1 Enrolled on BriteParts HAPP &amp; MPP ATG-5000 with Swift Broadband Asking Price: $3795000 9151.1 hours since new Engines enrolled on RRCC APU enrolled on MSP Gold Next Gen Avionics ADSB-Out TCAS II 7.1 Enrolled on BriteParts HAPP &amp; MPP ATG-5000 with Swift Broadband Read More Sales Dept. Call Seller Email Seller AIRFRAME / ENGINES / APU / WEIGHT / TOTAL TIME / TOTAL LANDING AIRFRAME 9151.1 hours since new / 4093 landings (as of December 20th 2020) ENGINES Two (2) Rolls Royce Tay MK 611-8 Left Right Serial Number: 16720 16721 Hours since new: 9074.7 9074.7 Cycles since new: 4051 4051 Engine Program: Enrolled on Rolls Royce Corporate Care APU HONEYWELL GTCP-36-150(G) / S/N: P-460-C / 7245 HOURS SINCE NEW / ENROLLED ON MSP GOLD TOTAL TIME 9151.1 Open all Maintenance &amp; Inspections •CMP Maintenance Tracking Program •ASC 320: Max Landing Gross Weight 58500lbs cw. September 1997 •ASC 465A: APU 36-150(G) installation cw. March 2010 •ASC 477A: NZ 2010 6.1 Software with SBAS/ LPV GPS cw. August 2018 •ASC 480: TCAS 7.1 installation cw. July 2014 •ASC 481A: ADS-B Out cw. July 2015 •ASC 501B: Gust Lock Throttle Lock cw. August 2017 •72 mo. inspection last cw. August 2020 Wifi Information WiFi: Yes ATG-5000 with Swift Broadband AVIONICS &amp; CONNECTIVITY The Gulfstream G-IVSP comes equipped with Honeywell SPZ-8400 System which includes: •AFIS: Honeywell AFIS Data Management System •AIR DATA COMPUTERS: Dual Honeywell AZ-810 •ATTITUDE HEADING REFERENCING SYSTEM: Honeywell HG1076A01 AHRS •AUTO PILOT: Honeywell SPZ-8400 •AUTO THROTTLES: Dual PZ-800 Performance Auto throttle Computer •AUTOMATIC DIRECTION FINDER: Dual Collins ADF-462 •COCKPIT VOICE RECORDER: L3 Communications A100-A CVR (30 min.) •COMMUNICATIONS: Triple Collins VHF-422D 8.33 Spacing •DATA ACQUISITION UNITS: Dual Honeywell DA-884 •DISTANCE MEASURING EQUIPMENT: Dual Collins DME-442 DME •EMERGENCY LOCATOR TRANSMITTER: Artex C406-N ELT with NAV Interface •ENHANCED VISION SYSTEM: Kollsman EVS (HUD Interface) with EVS Repeater &amp; Co-Pilot Repeater Monitor •FLIGHT DATA RECORDER: L3 Communications F1000 SSFDR with DK 120 ULB •FLIGHT DIRECTOR: Single Honeywell SPZ-8400 •FLIGHT GUIDANCE COMPUTER: Dual Honeywell FZ-820 •FLIGHT MANAGEMENT SYSTEM: Dual Honeywell FMS 6.1 upgrade with WAAS / LPV • GLOBAL POSITIONING SYSTEM: Dual Honeywell HG2021GD02 GPS and (1) GNS-XLS • HEADS UP DISPLAY: Honeywell Heads Up Display HUD-2020 (with EVS interface) •HIGH FREQUENCY: Dual Collins HF 9034A Transceivers •LIGHTNING SENSOR: Honeywell LP-850 Processor •LONG RANGE NAVIGATION: Dual Honeywell Laseref II (HG1075AE04 IRUs) •NAVIGATION: Dual Collins VIR-432 NAV Receivers •RADIO ALTIMETER: Dual Honeywell RT-300 Radio Altimeter System •RADIO TUNING UNIT: Dual Collins RTU-4220 RTUs •SATCOM: AMT -50 SATCOM and Honeywell HD-710 Satellite Data Unit •SELCAL: Avtech CSD-714 SELCAL Decoder •STANDBY INDICATOR: BF Goodrich GH-3000 Electronic Standby System •TAWS: Honeywell Mark V EGPWS RAAS • TRAFFIC ALERT &amp; COLLISION AVOIDANCE SYSTEM: Honeywell TCAS II Ch. 7.1 •TRANSPONDER: Dual Collins TDR-94D Mode S Transponders •WEATHER RADAR: Honeywell Primus 870 Wx Radar Interior &amp; Entertainment Entertainment •Airshow Genesys •Dual DVD Player by Rockwell Collins •Auxiliary A/V Input Panel interfaces to the existing CMS to allow for the connection of auxiliary audio &amp; video sources •Four 15” Rosen Slim-Line Monitors (located on forward bulkhead above the credenza and one at each aft work station Communications •Aircell ATG-5000 High Speed Internet for GoGo Biz Internet •HD-710 High Speed Data Terminal •EMS Aviation CNS-200 Wireless Router (Provides access to Swift Broadband Services 2 channels of Swift 64 Mobile ISDN services as well as existing Aero H/H+ Voice Communications simultaneously) EMS Aviation CNS-200 Network Accelerator interfaces with the Honeywell HD-710 HSDT &amp; ATG-5000 and functions both as a network router &amp; switch • Partial refurbishment (carpet fabric and leather upgrades) in 2010 with countertops being redone in 2014 •Elegantly appointed eleven (11) passenger ﬂoor plan features a forward cabin 2-place club opposite a 3-place divan a right side conference group opposite a large credenza in the center section and a 2 single chairs at individual work stations (with pop-up monitors) in the aft area. A fully appointed aft galley and lavatory completes the interior. EXTERIOR Repainted July 2010 at Gulfstream Appleton WI. Overall white with blue gold platinum and black Related Aviation Services Gulfstream IVSP North America + Canada United States - CO</t>
  </si>
  <si>
    <t xml:space="preserve">N974JD</t>
  </si>
  <si>
    <t xml:space="preserve">- Helicopters: Turbine Helicopters Piston Helicopters - Twin Piston Planes - Single Piston Planes - Light Aircraft - Military &amp; Classic - All Aircraft - Aircraft Alerts - Find a Dealer Sell Aircraft - Advertise on AvBuyer - AvBuyer's Sales Tools - Find a Dealer - Upload A/C Ads - Free Ad - P&amp;W Offer - Free Ad - RR Offer - Wanted Aircraft - Aircraft Alerts Intelligence - All Articles &amp; Videos Jet Comparisons Jet Buyer's Guides Jet Price Guides Insider Guides Videos Market Insight Connectivity Engine Maintenance Hub MRO for Biz Av Hub Magazines - AvBuyer - Finance Edition 2020 - GA Buyer Europe - Sign-up AvBuyer - Sign-up GA Buyer Europe Services - Advertise Services - Services Directory - Engine Maintenance Hub - Finance Edition 2020 - MRO for Biz Av Hub - P&amp;W PT6A Maintenance Offer - Rolls-Royce Maintenance Offer - P&amp;W Heli Maintenance Offer - P&amp;W Jet Maintenance Offer - Free Services Listing Buy Aircraft Private Jets Turboprops Helicopters: Turbine Helicopters Piston Helicopters Twin Piston Planes Single Piston Planes Light Aircraft Military &amp; Classic All Aircraft Aircraft Alerts Find a Dealer Sell Aircraft Advertise on AvBuyer AvBuyer's Sales Tools Find a Dealer Upload A/C Ads Free Ad - P&amp;W Offer Free Ad - RR Offer Wanted Aircraft Aircraft Alerts Intelligence All Articles &amp; Videos Jet Comparisons Jet Buyer's Guides Jet Price Guides Insider Guides Videos Market Insight Connectivity Engine Maintenance Hub MRO for Biz Av Hub Magazines AvBuyer Finance Edition 2020 GA Buyer Europe Sign-up AvBuyer Sign-up GA Buyer Europe Services Advertise Services Services Directory Engine Maintenance Hub Finance Edition 2020 MRO for Biz Av Hub P&amp;W PT6A Maintenance Offer Rolls-Royce Maintenance Offer P&amp;W Heli Maintenance Offer P&amp;W Jet Maintenance Offer Free Services Listing Sell My Aircraft Login Register Home Private Jets Gulfstream IVSP 359501 1998 Gulfstream IVSP For Sale United States 1 /8 Enlarge image Please call North America + Canada United States - CA Year 1998 S/N 1350 Reg N396U TT 8065 View More Aircraft From Jet Edge Partners Aircraft Highlights New Interior Soft Goods in 2016 New Paint in 2016 GoGoATG-5000 US Domestic Internet 13 Passenger Aft Galley configuration with FWD/AFT Lavs FAR 135 Ready New Interior Soft Goods in 2016 New Paint in 2016 GoGoATG-5000 US Domestic Internet 13 Passenger Aft Galley configuration with FWD/AFT Lavs FAR 135 Ready Read More Kevin White Call Seller Email Seller × Call Seller on 1998 Gulfstream IVSP S/N 1350 Kevin White Jet Edge Partners Please mention you saw this aircraft on AvBuyer.com +1 (410) 928 4022 +1 (850) 501 8121 Open all AIRFRAME / ENGINES / APU / WEIGHT / TOTAL TIME / TOTAL LANDING AIRFRAME Year of Manufacturer:1998 Entry into Service:1998 Total Hours:8065 Total Landings:3567 Aircraft Location:Van Nuys CA (KVNY) ENGINES (On condition)Rolls Royce TAY611-8 (GIV) Serial Number Total Time Cycles Engine 1:16819 7885 3503 Engine 2:16820 7885 3503 Engine Overhauls c/w:6311 Hours -July/Aug 2016 APU DESCRIPTION:HONEYWELL GTCP36-100 SERIAL NUMBER: P-784 TIME:2652 MAINTENANCE TRACKING: GCMP TOTAL TIME 8065 AVIONICS &amp; CONNECTIVITY Honeywell SPZ-8400 Avionics Suite with 6 tube EFIS Dual Collins ADF-462 AFIS Dual Collins VHF-422C Radios Loral A100A CVR Dual Collins DME-442 Fairchild F1000 FDR Dual Honeywell FMS NZ-2000 NZ 5.2 software Dual Honeywell GNSSU Dual Collins HF-9000 SELCAL Triple Honeywell LASEREF II IRS Dual Collins VIR-432 Navigation Radios Dual Collins AA-300 Radar Altimeters Honeywell MCS-6000 SATCOM EGPWS windsheardetection TAWS ACSS TCAS-2000 TCAS-II change 7.1 Dual Collins TDR-94D Mode S diversity enhanced surveillance Honeywell Primus 880 turbulence detector weather radar NAVIGATION ANDCOMPLIANCE ADS-Bv2 RVSM TCAS7.1 Interior &amp; Entertainment (Refurbished in 2016) The interior is an executive style 13 passenger aft galley configuration. Interior soft goods refurbished in 2016 by West Star Aviation. The forward section of the aircraft is in a four place club configuration. The mid cabin of the aircraft has a three place divan opposite two club seats. The aft section of the aircraft includes a four place conference group opposite a credenza. Fully equipped aft galley and galley annex feature granite countertops dual Krupscoffee makers microwave warming oven and cold meal storage. Also equipped with a GenesysAirshow system window line-mounted individual monitors forward bulkhead and credenza monitors. Kenwood CD player with iPod USB and Bluetooth two Blu-ray 3D players with wireless LAN capability. CONNECTIVITY GoGo ATG-5000US Domestic Internet ENTERTAINMENT ATG-5000US Domestic Internet Airshow Genesys Forward Bulkhead Monitor Satellite Phone 2Blu-rayPlayers10DiscCDChanger EXTERIOR (New Paint in 2016 by West Star Aviation) Overall Matterhorn White with Black and Orange accent stripes. Related Aviation Services Gulfstream IVSP North America + Canada United States - CA</t>
  </si>
  <si>
    <t xml:space="preserve">N396U</t>
  </si>
  <si>
    <t xml:space="preserve">Condition Based</t>
  </si>
  <si>
    <t xml:space="preserve">- Helicopters: Turbine Helicopters Piston Helicopters - Twin Piston Planes - Single Piston Planes - Light Aircraft - Military &amp; Classic - All Aircraft - Aircraft Alerts - Find a Dealer Sell Aircraft - Advertise on AvBuyer - AvBuyer's Sales Tools - Find a Dealer - Upload A/C Ads - Free Ad - P&amp;W Offer - Free Ad - RR Offer - Wanted Aircraft - Aircraft Alerts Intelligence - All Articles &amp; Videos Jet Comparisons Jet Buyer's Guides Jet Price Guides Insider Guides Videos Market Insight Connectivity Engine Maintenance Hub MRO for Biz Av Hub Magazines - AvBuyer - Finance Edition 2020 - GA Buyer Europe - Sign-up AvBuyer - Sign-up GA Buyer Europe Services - Advertise Services - Services Directory - Engine Maintenance Hub - Finance Edition 2020 - MRO for Biz Av Hub - P&amp;W PT6A Maintenance Offer - Rolls-Royce Maintenance Offer - P&amp;W Heli Maintenance Offer - P&amp;W Jet Maintenance Offer - Free Services Listing Buy Aircraft Private Jets Turboprops Helicopters: Turbine Helicopters Piston Helicopters Twin Piston Planes Single Piston Planes Light Aircraft Military &amp; Classic All Aircraft Aircraft Alerts Find a Dealer Sell Aircraft Advertise on AvBuyer AvBuyer's Sales Tools Find a Dealer Upload A/C Ads Free Ad - P&amp;W Offer Free Ad - RR Offer Wanted Aircraft Aircraft Alerts Intelligence All Articles &amp; Videos Jet Comparisons Jet Buyer's Guides Jet Price Guides Insider Guides Videos Market Insight Connectivity Engine Maintenance Hub MRO for Biz Av Hub Magazines AvBuyer Finance Edition 2020 GA Buyer Europe Sign-up AvBuyer Sign-up GA Buyer Europe Services Advertise Services Services Directory Engine Maintenance Hub Finance Edition 2020 MRO for Biz Av Hub P&amp;W PT6A Maintenance Offer Rolls-Royce Maintenance Offer P&amp;W Heli Maintenance Offer P&amp;W Jet Maintenance Offer Free Services Listing Sell My Aircraft Login Register Home Private Jets Gulfstream G450 359548 2014 Gulfstream G450 For Sale United States Previous Back to Results Next 1 /8 Enlarge image Make offer North America + Canada United States - MD Year 2014 S/N 4308 Reg C-FDBJ TT 1551 View More Aircraft From Avpro Inc. Aircraft Highlights Former Gulfstream Demonstrator Aft Galley 13 Pax Elite Interior Manufacturer’s Warranties Thru December 2020 Like New Meticulously Maintained Honeywell PlaneView Software – ASC 912B Enhanced Nav – ASC 59B HUD with EVS II Former Gulfstream Demonstrator Aft Galley 13 Pax Elite Interior Manufacturer’s Warranties Thru December 2020 Like New Meticulously Maintained Honeywell PlaneView Software – ASC 912B Enhanced Nav – ASC 59B HUD with EVS II Read More Herbie Kane Call Seller Email Seller × Call Seller on 2014 Gulfstream G450 S/N 4308 Herbie Kane Avpro Inc. Please mention you saw this aircraft on AvBuyer.com +1 (410) 573 1515 Open all AIRFRAME / ENGINES / APU / WEIGHT / TOTAL TIME / TOTAL LANDING AIRFRAME Total Hours: 1551 Total Landings: 602 ENGINES Rolls-Royce TAY611-8C #1 #2 Total Hours: 1551 1551 Engine Cycles: 602 602 Serial Numbers: 85627 85626 APU HONEYWELL GTCP36-150(GIV) TOTAL HOURS: 1015 TOTAL CYCLES: 1324 SERIAL NUMBER: P-393 TOTAL TIME 1551 Maintenance &amp; Inspections Manufacturer’s Warranties Thru December 2020 Gulfstream MYCMP AVIONICS &amp; CONNECTIVITY Honeywell PlaneViewTM Epic Primus Avionics Suite: Honeywell PlaneView Software – ASC 912B Honeywell GP-500 Flight Guidance Panel Four (4) Honeywell 14” DU-1310 Four-Tube Flat Panel Display System Dual Honeywell Automatic Flight Controller System (FCS) Dual Honeywell DC-884 Display Controllers Honeywell CNS/ATM with AFN/AOC/ADS-A Synthetic Vision Primary Flight Display (SV-PFD) 2.0 – ASC 0378B Emergency Vision Assurance System (EVAS) Honeywell Enhanced Visual System (EVS II) Runway Awareness Advisory System (RAAS) – ASC 040A Honeywell Head Up Display/ Visual Guidance System (HUD/VGS) Micro Quick Access Recorder – ASC 046 Third Honeywell MT-860 Nav/Comm Radio Triple Honeywell VHF Nav/Comms Dual Honeywell Comms Management Function (CMF) Triple Honeywell AV-900 Audio Panels Triple Honeywell MAU-913 Modular Avionics Units Triple Honeywell NZ-2000 Flight Management System (FMS) Dual Honeywell 24 Channel GPS Triple Honeywell IR-500 LASEREF V Micro IRS Honeywell MC-850 Multifunction Control Display Units Honeywell AZ-200 Air Data Modules XM Weather – ASC 60A Honeywell MC-850 Multifunction Control Display Units Honeywell AZ-200 Air Data Modules XM Weather – ASC 60A Honeywell WU-880 Weather Radar Receiver/Transmitter Antenna Honeywell WC-884 Weather Radar Controllers Honeywell MRC-855A Modular Radio Cabinets Honeywell AV-900 Digital Audio System SELCAL Dual Honeywell RT-300 Radio Altimeters Dual Autothrottle Universal Avionics Cockpit Voice Recorder (CVR) Cockpit Voice Recorder (CVR) Control Panel L3 Digital Flight Data Recorder- 44 Parameter (FDR) L3 eBDI-4000 Radio Magnetic Indicator (RMI) L3 Magnetometer L3 GH-3100 Standby Attitude/Airspeed/Altitude Indicator L3 RT-951 TCAS 2000 Change 7.1 Dual EGPWS Windshear Detection Dual Cursor Control Devices Dual SSI Element Antennas Triple Honeywell Air Data Sensors Honeywell AFIS Triple Frequency ELT NAVIGATION COMPLIANCE : • PlaneView Enhanced Navigation Package – ASC 59B • CPDLC/FANS 1A+/ATN/ADS-B Out Compliant • WAAS/LPV Compliant • Automatic Dependent Surveillance Broadcast (ADS-B Out) - ASC 079A • Runway Awareness Advisory System (RAAS) – ASC 040A • L3 RT-951 TCAS 2000 Change 7.1 Interior &amp; Entertainment CONNECTIVITY : • Aircell Gogo Biz In-Flight Internet • Via Sat KU-Band Voice Over Internet Protocol (VOIP) • Wireless Local Area Network (LAN) • Iridium Communications System • Honeywell MCS-7000 SATCOM System • Inmarsat Satellite Communications System ENTERTAINMENT : • Gulfstream HD Audio/Video Distribution System (AVDS) • Honeywell AIS-2000 SatTV • Dual Slot Blu-ray DVD/CD Player • Blu-ray/DVD/CD Storage • Auxiliary Audio/Video Inputs • Cabin Audio System Noise Cancelling Headphones • One (1) 24” Forward Bulkhead Widescreen HD LCD Monitor • 12.1” HD LCD Monitor in each Single Seat • One (1) 19” Widescreen HD LCD Monitor (Above Credenza) • Passenger Flight Information System Worldwide Maps • Wireless Handset Charging • Audio System Speakers • Color Touch Screen Control Panel Stunning Universal aft galley configuration featuring the Elite Interior option Enhanced Soundproofing and seating for up to thirteen (13) passengers; berthing for six (6) passengers. The forward cabin offers a bulkhead electric pocket door for additional privacy and features a four (4) place club configuration followed by a mid cabin two (2) place club opposite a three (3) place divan. The aft cabin features a four (4) place dining group opposite a credenza. The fully equipped aft galley offers complete hot/cold meal and beverage service. Additional amenities include Gasper cooled storage a High Temp Oven Microwave an Iacobacci Coffee Maker and Espresso Maker. Forward Crew and aft Passenger lavatories. Headliner &amp; Upper Sidewall.........................Tapis Classic Gray Lower Sidewall .................................................Townsend Leather Classic Cowhide Granche Individual Seats ...............................................Townsend Leather Classic Cowhide Dove Divan Arms &amp; Closeouts................................Townsend Leather Excel Tipped Cowhide Chocolate Divan Cushions ...............................................Zine Textiles Frieze Taupe Countertops ...............................................Zodiaq Storm Grey Plating.................................................................High Tech Pure White Gold Pearlite Veneer.................................................................Booth Veneer QTR Dark Sapele Carpet ..................................................................Scott Group Unique Grid Silk EXTERIOR Matterhorn White Upper Fuselage &amp; Dark Blue Lower Fuselage Blue &amp; Gray Accent Striping. Additional Equipment &amp; Information External Camera System Three (3) Cameras SecuraPlane Preflight Aircraft Security System ACARS SATCOM &amp; Cockpit Printer Dual Davtron Digital Clocks Plain Paper Multi-Function Printer 115V/60Hz Universal Outlets Electric Window Shades LED Landing &amp; Taxi Lights (STC SA16-83) LED Indirect Cabin Lighting LED Reading &amp; Table Lights Crew Name Plate Holder Hinged Baggage Shelf Tempus IC Telemedicine Device Dual Zone Cabin Temperature Control Lockable Fuel Caps 100 lb. Maintenance Storage Box 30 Gallon Pressurized Water System Passenger Oxygen System Life Vests &amp; Rafts Completion Manuals on CD WiFi No Related Aviation Services Gulfstream G450 North America + Canada United States - MD</t>
  </si>
  <si>
    <t xml:space="preserve">C-FDBJ</t>
  </si>
  <si>
    <t xml:space="preserve">- Helicopters: Turbine Helicopters Piston Helicopters - Twin Piston Planes - Single Piston Planes - Light Aircraft - All Aircraft - Military &amp; Classic - Aircraft Alerts - AvBuyer's Buyers' Tools - Find a Dealer Sell Aircraft - Advertise on AvBuyer - AvBuyer's Sales Tools - Find a Dealer - Upload A/C Ads - Free Ad - P&amp;W Offer - Free Ad - RR Offer - Wanted Aircraft - Aircraft Alerts Intelligence - All Articles &amp; Videos Jet Comparisons Jet Buyer's Guides Jet Price Guides Insider Guides Videos Market Insight Connectivity Engine Maintenance Hub MRO for Biz Av Hub Magazines - AvBuyer - Connectivity Edition 2020 - GA Buyer Europe - Sign-up AvBuyer - Sign-up GA Buyer Europe Services - Advertise Services - Services Directory - Engine Maintenance Hub - Connectivity Edition 2020 - MRO for Biz Av Hub - P&amp;W PT6A Maintenance Offer - Rolls-Royce Maintenance Offer - P&amp;W Heli Maintenance Offer - P&amp;W Jet Maintenance Offer Buy Aircraft Private Jets Turboprops Helicopters: Turbine Helicopters Piston Helicopters Twin Piston Planes Single Piston Planes Light Aircraft All Aircraft Military &amp; Classic Aircraft Alerts AvBuyer's Buyers' Tools Find a Dealer Sell Aircraft Advertise on AvBuyer AvBuyer's Sales Tools Find a Dealer Upload A/C Ads Free Ad - P&amp;W Offer Free Ad - RR Offer Wanted Aircraft Aircraft Alerts Intelligence All Articles &amp; Videos Jet Comparisons Jet Buyer's Guides Jet Price Guides Insider Guides Videos Market Insight Connectivity Engine Maintenance Hub MRO for Biz Av Hub Magazines AvBuyer Connectivity Edition 2020 GA Buyer Europe Sign-up AvBuyer Sign-up GA Buyer Europe Services Advertise Services Services Directory Engine Maintenance Hub Connectivity Edition 2020 MRO for Biz Av Hub P&amp;W PT6A Maintenance Offer Rolls-Royce Maintenance Offer P&amp;W Heli Maintenance Offer P&amp;W Jet Maintenance Offer Sell My Aircraft Login Register Home Private Jets Gulfstream G450 359904 2012 Gulfstream G450 For Sale Turkey 1 /8 Enlarge image Off market Europe Turkey Year 2012 S/N - Reg - TT 1819.10 View More Aircraft From Mira Aviation Aircraft Highlights • Fresh 96 Months Inspection • EASA &amp; FAA Compliant • 1 Owner &amp; Operator &amp; Crew since New • SATCOM Swift Broadband / Broad Band Multi-Link Gulfstream System (BBML) • Fresh 96 Months Inspection • EASA &amp; FAA Compliant • 1 Owner &amp; Operator &amp; Crew since New • SATCOM Swift Broadband / Broad Band Multi-Link Gulfstream System (BBML) Read More Onur Baylan Call Seller Email Seller × Call Seller on 2012 Gulfstream G450 Onur Baylan Mira Aviation Please mention you saw this aircraft on AvBuyer.com +90 312 911 1 538 +90 531 297 3476 Open all AIRFRAME / ENGINES / APU / WEIGHT / TOTAL TIME / TOTAL LANDING AIRFRAME • Total Time Since New 1819.10 Hours • Total Landings Since New 880 Landings • Entry Into Service Date March 2012 • Maintenance Tracking CMP • Certification Currently EU OPS 1 Operated ENGINES Left Engine Right Engine Engine Type Rolls-Royce TAY 611-8C Total Hours Since New 1810.10 Hours 1819.10 Hours Total Cycles Since New 880 Cycles 880 Cycles APU APU TYPE HONEYWELL GTCP 36-150 [GIV] TOTAL TIME SINCE NEW 1206 HOURS &amp; 1217 START CYCLE TOTAL TIME 1819.10 AVIONICS &amp; CONNECTIVITY • EFIS (Electronic Flight Instrument System) Quad Honeywell DU-1310 • CDU (Control Display Unit) Triple Honeywell MC-850 • ADC (Air Data Computer) Triple Honeywell AZ-200 Air Data Module • IRU (Inertial Reference Units) Triple Honeywell IR-500 LASEREF V Micro • HUD (Head Up Display) Single Rockwell Collins • Audo Panels Triple Honeywell AV-900 • FGP (Flight Guidance Panel) Single Honeywell GP-500 • SATCOM (Satellite Communication) Single Honeywell MCS-7000+SATCOM • RADAR ALT (Radar Altimeter) Dual Honeywell RT-300 • TCAS (Traffic Collision Avoidance System) Single ACSS (Post ASC 077) • CVR (Cockpit Voice Recorder) Single L3 Communications CVR • FDR (Flight Data Recorder) Single L3 Communications FDR • EVAS Dual VisionSafe Interior &amp; Entertainment • Number Of Passengers Sixteen (14) • Galley Location Aft • Forward Cabin Configuration Four (4) Place Double Club Seats • Mid Cabin Configuration Two (2) Club Seats opposite Four (4) Place Divan • AFT CABIN Configuration Four (4) Place Conference Group opposite Credenza • Lavatory Location(s) Fwd &amp; Aft • Jumpseat Yes Galley Equipment: • Microwave One (1) Sharp R-21LTF Microwave Oven • High Temp Oven One (1) Enflite Hi-Temp Oven • Coffee/Espresso Maker One (1) TIA 1603 Coffee Makers Related Aviation Services Gulfstream G450 Europe Turkey</t>
  </si>
  <si>
    <t xml:space="preserve">- Helicopters: Turbine Helicopters Piston Helicopters - Twin Piston Planes - Single Piston Planes - Light Aircraft - All Aircraft - Military &amp; Classic - Aircraft Alerts - AvBuyer's Buyers' Tools - Find a Dealer Sell Aircraft - Advertise on AvBuyer - AvBuyer's Sales Tools - Find a Dealer - Upload A/C Ads - Free Ad - P&amp;W Offer - Free Ad - RR Offer - Wanted Aircraft - Aircraft Alerts Intelligence - All Articles &amp; Videos Jet Comparisons Jet Buyer's Guides Jet Price Guides Insider Guides Videos Market Insight Connectivity Engine Maintenance Hub MRO for Biz Av Hub Magazines - AvBuyer - Connectivity Edition 2020 - GA Buyer Europe - Sign-up AvBuyer - Sign-up GA Buyer Europe Services - Advertise Services - Services Directory - Engine Maintenance Hub - Connectivity Edition 2020 - MRO for Biz Av Hub - P&amp;W PT6A Maintenance Offer - Rolls-Royce Maintenance Offer - P&amp;W Heli Maintenance Offer - P&amp;W Jet Maintenance Offer Buy Aircraft Private Jets Turboprops Helicopters: Turbine Helicopters Piston Helicopters Twin Piston Planes Single Piston Planes Light Aircraft All Aircraft Military &amp; Classic Aircraft Alerts AvBuyer's Buyers' Tools Find a Dealer Sell Aircraft Advertise on AvBuyer AvBuyer's Sales Tools Find a Dealer Upload A/C Ads Free Ad - P&amp;W Offer Free Ad - RR Offer Wanted Aircraft Aircraft Alerts Intelligence All Articles &amp; Videos Jet Comparisons Jet Buyer's Guides Jet Price Guides Insider Guides Videos Market Insight Connectivity Engine Maintenance Hub MRO for Biz Av Hub Magazines AvBuyer Connectivity Edition 2020 GA Buyer Europe Sign-up AvBuyer Sign-up GA Buyer Europe Services Advertise Services Services Directory Engine Maintenance Hub Connectivity Edition 2020 MRO for Biz Av Hub P&amp;W PT6A Maintenance Offer Rolls-Royce Maintenance Offer P&amp;W Heli Maintenance Offer P&amp;W Jet Maintenance Offer Sell My Aircraft Login Register Home Private Jets Gulfstream G450 359941 2012 Gulfstream G450 For Sale United States 1 /8 Enlarge image Please call North America + Canada United States - CA Year 2012 S/N TBD Reg TBD TT 1194.3 View More Aircraft From Jet 8 Aircraft Highlights Beautiful forward galley G450 in stunning condition. Will deliver with fresh 96 Month inspection. Swift Broadband international connectivity. Beautiful forward galley G450 in stunning condition. Will deliver with fresh 96 Month inspection. Swift Broadband international connectivity. Read More Adrian Chazottes Call Seller Email Seller × Call Seller on 2012 Gulfstream G450 S/N TBD Adrian Chazottes Jet 8 Please mention you saw this aircraft on AvBuyer.com +60127071477 Open all AIRFRAME / ENGINES / APU / WEIGHT / TOTAL TIME / TOTAL LANDING AIRFRAME Total Time: 1194.3 Hours Total landings: 315 Airframe enrolled on PlaneParts Engines enrolled on Rolls Rolls-Royce Corporate Care APU enrolled on Honeywell MSP ENGINES Make:Rolls Royce Derby PLC Model:TAY611-8C Times :# 1: 1194.3 hrs# 2: 1194.3 hrs Cycles:# 1: 386 # 2: 386 APU MAKE:HONEYWELL MODEL:GTCP36 150 (GIV) SERIAL:P-370 TIMES:1837.5 HRS CYCLES:1893 TOTAL TIME 1194.3 AVIONICS &amp; CONNECTIVITY Honeywell PlaneviewAvionics Suite • Four (4) Honeywell DU-1310 Flat Panel Display Units • Two (2) Honeywell DC-884 Display Controllers • Two (2) Cursor Control Devices • One (1) Honeywell DP-884 Display Brightness Panel • Three (3) Honeywell MAU-16U Modular Avionics Units • One (1) Honeywell GP-500 Flight Guidance Panel • Three (3) Honeywell MC-850 Multifunction Control Display Units • Three (3) Honeywell AZ-200 Air Data Modules • One (1) Honeywell WU-880 Weather Radar Receiver / Transmitter Antenna • Two (2) Honeywell WC-874 Weather Radar Controllers • Three (3) Honeywell AHRS Inertial Reference Units • Two (2) Honeywell MRC-855 Modular Radio Cabinets • Three (3) Honeywell AV-900 Audio Panels • Two (2) Honeywell KRA-405B Radio Altimeters • One (1) CVR-120R Cockpit Voice Recorder (CVR) • One (1) FDR-25 Flight Data Recorder (FDR) • L3 SP-3500 Traffic Alert Collision Avoidance System • Runway Awareness Advisory System • Lightning Sensor System • MCS-7000 SATCOM • ADSB &amp; CPDLC Compliant • Enhanced Vision System (EVS) on Head Up Display (HUD) Interior &amp; Entertainment Floorplan Number of Passenger: 14 Entrance Area:Forward Galley Forward Cabin: 4 x Club Seats Mid Cabin:4 x Conference Grouping opposite a credenza Aft Cabin: LH 2 x Club Seats opposite a 4-place divan Aft Cabin: Private Lavatory &amp; Luggage compartment • Fix Bulkhead with Electrically Operated Door at Galley/Fwdand aft cabin • LP-850 Lighting Sensor System • Two (2) 24’’ LCD widescreen Monitors • One (1) 19’’LCD Monitor above credenza • Swift Broadband High Speed Data System • One (1) 9’’ HD LCD personal monitor on each seat • Forward Galley Equipped with Two (2) Coffee Makers Microwave oven Convection oven Two (2) Large Ice Drawers Gasper-cooled Food Storage with Adjustable Shelves Related Aviation Services Gulfstream G450 North America + Canada United States - CA</t>
  </si>
  <si>
    <t xml:space="preserve">Rolls Royce CorporateCare</t>
  </si>
  <si>
    <t xml:space="preserve">Manufacturer GULFSTREAM Model GIV Serial Number 1065 Registration # N144AB Condition Used Description ● New Paint 2022 ● Upgraded FMS CD-830 ● Upgraded IRU’s LASEREF IV ● ATG 5000 Wi-Fi ● Fresh 72 Month Inspection ● ASC 190 Heavy Weight ● Dunlop Wheels + Brakes ● 6.1 LPV/WAAS ● Engines on Condition Airframe Total Time 13652 Parts Maintenance Program GCMP Engine Program Engine Maintenance Program None Engine 1 Engine 1 Make/Model ROLLS ROYCE TAY MK611-8 Engine 1 Time 13603 SNEW Engine 1 Cycles 7331 Engine 1 On Condition Yes Engine 2 Engine 2 Make/Model ROLLS ROYCE TAY MK611-8 Engine 2 Time 13592 SNEW Engine 2 Cycles 7329 Engine 2 On Condition Yes Auxiliary Power Unit APU Yes APU Time 10611 APU Notes Honeywell GTC 36-150 Avionics Flight Deck Manufacturer/Model HONEYWELL Transponder 1 Manufacturer/Model ROCKWELL COLLINS TDR94D Autopilot Manufacturer/Model HONEYWELL SPZ-8000 ADS-B Equipped Yes WAAS Yes Avionics/Radios ADF: Dual Collins ADF-462 AFIS: Honeywell AHRS: Dual AHRS Autopilot: Honeywell SPZ-8000 IFCS Avionics Package: Honeywell SPZ-8000 IFCS/Pro Line 4 Communication Radios: Triple Collins VHF-422D 8.33 spacing CVR: Fairchild A100 DME: Dual Collins DME-422 FDR: Fairchild DFDR (57-parameters) Flight Director: Honeywell SPZ-8000 IFCS Flight Rules: IFR FMS: Dual Honeywell NZ-2000 6.1 software GPS: Dual Honeywell 12-channel GPS Hi Frequency: Dual Collins HF-190 IRS: Triple Honeywell LASEREF IV Navigation Radios: Dual Collins VIR-432 FM immunity Radar Altimeter: Dual Honeywell RT-300 Flight Phone: AirCell EZ dual-channel Iridium Stormscope: Honeywell Primus 870 TAWS: AlliedSignal TCAS: Honeywell RT-910 TCAS-II change 7 Transponder: Dual Collins TDR-94D Mode S Enhanced Additional Equipment Wifi Yes Additional Equipment ATG 5000 Wi-Fi ASC-190 Gross Weight Increase Mod Long-range Oxygen Thrust Reversers Gross Weight Increase Mod ADS-B Capable Flight Data Recorder Lights: Pulselite Exterior Year Painted 2022 Exterior Notes Matterhorn White red &amp; black accent stripes Interior Number of Seats 14 Lavatory Yes Lavatory Configuration Aft Interior Notes Configuration/PAX: Executive/14 passengers General:Fireblocked navy blue leather interior Seating: Forward 4-place club mid-cabin 4-place divan &amp; 2-place club aft 4-place conference group Refreshment: Aft galley Corian countertops microwave oven high-temperature oven coffeemaker Cabinetry/Wood: Forward &amp; mid-cabin fold-out tables Entertainment: Airshow Genesys system dual Rosen 10-inch monitors DVD/VCR/CD &amp; AM/FM stereo four forward &amp; four mid cabin individual monitors Business: HP-3100 fax/printer/copier individual seat 110-volt outlets &amp; modem connections Accessories: Electric Window Shades Lavatory: Aft Lav Inspection Status Inspection Status Fresh 72 Month Inspection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Share Listing : * *Payment stated above assumes a secured commercial loan transaction available to highly qualified applicants and listings between $1500000.01 - $6250000 assumes terms of 5 years with a 20-year amortization 20% down payment and 6.25% APR.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 Consumer financing not available for consumers residing in Nevada Vermont. Additional state restrictions may apply. Equal opportunity lender.</t>
  </si>
  <si>
    <t xml:space="preserve">N144AB</t>
  </si>
  <si>
    <t xml:space="preserve">Manufacturer GULFSTREAM Model GIVSP Serial Number 1239 Condition Used FlightRules IFR Description EXCLUSIVELY FAMILY OWNED • All maintenance conducted and up to date May 2023 • GoGo L5 Wi-Fi • Paint – Summer 2015 by Duncan Aviation. • Completely Refurbished Interior completed February 2013 New carpet 2017. • FWD Galley with Crew Lav. • Enhanced Navigation Upgrade available from Gulfstream Aerospace Corp. Specifications and Times Subject to Verification Upon Inspection. Airframe Total Time 8216 Total Landings 3864 Parts Maintenance Program EEC Enhanced Engine Program Engine Maintenance Program CorporateCare Enhanced Engine 1 Engine 1 Make/Model ROLLS ROYCE TAY 611-8 Engine 1 Serial Number 16590 Engine 1 Time 8076.2 SNEW Engine 1 Cycles 3802 Engine 1 Notes Time Since Overhaul: 1184.4 Hours Calendar Life Limit: 29th Feb 2024 Engine 2 Engine 2 Make/Model ROLLS ROYCE TAY 611-8 Engine 2 Serial Number 16593 Engine 2 Time 8105.5 SNEW Engine 2 Cycles 3793 Engine 2 Notes Time Since Overhaul: 1184.4 Hours Calendar Life Limit: 29th Feb 2024 Auxiliary Power Unit APU Yes APU Time 7058 APU Notes HONEYWELL GTCP 36-150 MSP TTSN – 7058 TSR- 865 Avionics Avionics Maintenance Program HAPP ADS-B Equipped Yes WAAS Yes LPV Yes RNP Yes Avionics/Radios Avionics (Covered by Honeywell HAPP) • IFS: DUAL HONEYWELL SPZ-8000 • COMM: DUAL COLLINS VHF-422D • NAV: DUAL COLLINS VIR-32 • ADF: DUAL COLLINS ADF-60 • DME: DUAL COLLINS DME-42 • RADAR: HONEYWELL WR 870 • X/PDR: DUAL COLLINS TDR-94D ADS-B Out • R/ALT: DUAL HONEYWELL A-300 • IRS: TRIPLE HONEYWELL LASEREF II • FMS: DUAL HONEYWELL NZ2000 W / VERSION 6.1 SOFTWARE (SBAS/LPV) FMS Control • DUAL HONEYWELL CD830 Receivers • GPS: DUAL HONEYWELL HG2021GD02 • HF: DUAL COLLINS HF9000 SELCAL Additional Equipment Wifi Yes Additional Equipment Misc./Options • RVSM/RNP-5/RNP-10/BRNAV APPROVED • HONEYWELL TCAS II V. 7.1 • HONEYWELL EGPWS -218 SOFTWARE/RAAS • HONEYWELL LASERTRAK • 8.33 kHz SPACING/FM IMMUNITY • HONEYWELL MCS-6000 SATCOM (3 CHANNELS) • MAGNASTAR C-2000 FLIGHT PHONE • DUAL COLLINS 4210 RTU • FAIRCHILD A100 CVR • L3 F1000 DFDR • ENHANCED (SURVEILLANCE) FLIGHT ID • USB NAV DATA LOADER (DL950) ASC 464 • SAT AFIS • ARTEX C406-N Mhz. ELT • JET STANDBY ALTIMETER • WING TIP FLOOD LIGHTS • LOGO LIGHTS • AIRSHOW 5000 • GOGO L5 4G WIFI • LED CABIN WASH LIGHTS • USB CHARGING • 19” AND 32” MONITORS Exterior Year Painted 2015 Exterior Notes • Paint summer 2015 by Duncan Aviation. • Overall Matterhorn White with Green Stripes and Gold Detail Interior Year Interior 2017 Galley Yes Galley Configuration Forward Lavatory Yes Lavatory Configuration Forward Interior Notes • Completely Refurbished Interior completed February 2013 New carpet 2017. • GAC Wide Body Interior from the Factory (Only Available in SN 1214-1499). • CONFIGURED FOR FOURTEEN (FIFTEEN WITH JUMPSEAT) PASSENGERS WITH A FORWARD FOUR PLACE CLUB SEATING A MID-CABIN LEFT-HAND FOUR PLACE CONFERENCE TABLE SEATING OPPOSITE CREDENZA AND AN AFT RIGHT-HAND FOUR PLACE DIVAN WITH TWO SINGLE SEATS. • LED LIGHTING FOR UPWASH AND DOWNWASH LIGHTING IN CABIN AREA. READING AND TABLE LIGHTS ALSO LED. • A FORWARD CREW LAV OFFERS THE OPPORTUNITY FOR PRIVACY IN THE CABIN. THE FORWARD CABIN CAN BE PARTITIONED OFF FROM THE GALLEY BY MEANS OF A POPOUT HARDWOOD DOOR. • SPACIOUS AFT LAVATORY WITH CLOSET AND SHELF SPACE. • GALLEY HOUSES A MICROWAVE AND NORDSKOG HI-TEMP OVEN. ADDITIONALLY THERE IS STORAGE CAPACITY FOR CHINA FLATWARE AND MISC. GOODS. THE RIGHT-HAND SIDE OFFERS CRYSTAL STORAGE BEHIND A TAMBOUR DOOR ALONG WITH MULTIPLE SHELVES FOR MISC. GOODS STORAGE; TRAY STORAGE TWO ICE CHESTS COFFEE POT SINK AND COUNTER SPACE. • CABIN ENTERTAINMENT SYSTEM INCLUDING o (1) 20” &amp; (1) 18” &amp; (1) 24” LCD MONITOR • Has several nice interior modifications including aft monitor and entertainment. o (2) SONY DVD PLAYERS W/ 6 CD DISC CHANGERS o FOUR 115 VAC/60Hz CONVERTERS OUTLETS plus USB charging Inspection Status Inspection Status • GAC ARCS – TEST FLIGHT – CIC GEAR INSPECTION November 2012 @7000 Hours TT • CAP ANGLE INSPECTION completed 2012 Next due 1418 landings. • ASC-469 (Water Ribbon Line) C/W at 72 MONTH 7/2011 • GULFSTREAM COMPUTERIZED MAINTENANCE PROGRAM • GTOW: 75000 • 72-MONTH DUE MAY 2023 • ENGINES ON RR CORPORATE CARE • HONEYWELL MSP AVIONICS &amp; APU COVERAGE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 Payments stated above assumes a secured consumer loan transaction available to highly qualified applicants. Listings under $1500000.00 require 15% down and for asking prices of $23529.00 - $58823.52 assume rate of 7.99% APR on a 10-year term for asking prices of $58823.53 - $117647.06 assume a rate of 7.49% APR on a 15-year term for asking prices between $117647.07 - $294117.64 assume a rate of 6.74% APR on a 15-year term and for asking prices between $294117.65 - $1500000.00 assume a secured commercial loan transaction and a rate of 6.25% APR on a 5-year term with a 20-year amortization and for asking prices between $1500000.01-$6250000.00 assume a secured commercial loan transaction and a rate of 6.25% APR on a 5--year term a 20-year amortization with 20% down. Listings higher than $6250000.01 assume a rate of 7.00% APR on a 5-year term with a 15-year amortization with 20% down.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 Consumer financing not available for consumers residing in Nevada Vermont. Additional state restrictions may apply. Equal opportunity lender.</t>
  </si>
  <si>
    <t xml:space="preserve">Lifelimited overhaul</t>
  </si>
  <si>
    <t xml:space="preserve">Manufacturer GULFSTREAM Model GIVSP Condition Used Description • 13 passengers • “0” hours engines- Engines overhauled • Aft Galley • Seat leather Refurb Feb 23 at AMAC • New paint in 2016 • ADSB Out FANS 1/A CPDLC TCAS 7.1 • FAA Certified • AirCell Gogo Biz ATG-4000 &amp; Wi-Fi Airframe Total Time 4060 Total Landings 2250 Engine Program Engine Maintenance Program None Engine Program Notes Engines are getting out of maintenance centre and are 0 hours. Engine 1 Engine 1 Time 3939 Engine 2 Engine 2 Time 3939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Share Listing : * Payments stated above assumes a secured consumer loan transaction available to highly qualified applicants. Listings under $1500000.00 require 15% down and for asking prices of $23529.00 - $58823.52 assume rate of 7.99% APR on a 10-year term for asking prices of $58823.53 - $117647.06 assume a rate of 7.49% APR on a 15-year term for asking prices between $117647.07 - $294117.64 assume a rate of 6.74% APR on a 15-year term and for asking prices between $294117.65 - $1500000.00 assume a secured commercial loan transaction and a rate of 6.25% APR on a 5-year term with a 20-year amortization and for asking prices between $1500000.01-$6250000.00 assume a secured commercial loan transaction and a rate of 6.25% APR on a 5--year term a 20-year amortization with 20% down. Listings higher than $6250000.01 assume a rate of 7.00% APR on a 5-year term with a 15-year amortization with 20% down.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 Consumer financing not available for consumers residing in Nevada Vermont. Additional state restrictions may apply. Equal opportunity lender.</t>
  </si>
  <si>
    <t xml:space="preserve">Manufacturer GULFSTREAM Model G280 Condition New Description The Gulfstream G280’s revolutionary wing design and engine technology deliver prime fuel-efficiency reducing operating costs and environmental impact. It is certified for steep approaches and short runways high altitude airports and low-visibility conditions ensuring access to your favorite destinations. Crafted for the quietest largest in-cabin experience with the most spacious lavatory and luggage space in category you will enjoy your most luxurious comfortable flight every time. Shares range from a 1/8 to a full share in Volato’s fractional program. Volato upholds the most stringent safety standards: we always fly with two pilots hold IS-BAO Stage 2 and ARGUS Platinum safety ratings and ensure our pilots are perfectly trained and have ample time for rest. Consult with your tax advisor about the potential tax benefits of purchasing your aircraft. Contact our sales team to discuss owning this brand-new Gulfstream G280 with Volato. We are quickly establishing ourselves as the best choice by providing the most innovative solutions for private aviation. From full to fractional jet ownership Jet Card program Aircraft Managment &amp; Private Charter we have given customers the ability to fulfill their dream of private jet ownership. Airframe Total Time 1 Max Takeoff Weight 39600 lb Landing Gear Overhaul Yes Winglets Yes Engine Program Engine Maintenance Program Other Engine 1 Engine 1 Make/Model HONEYWELL HTF7250G Engine 1 Time 500 SNEW Engine 1 TBO 500 Engine 1 On Condition Yes Engine 2 Engine 2 Make/Model HONEYWELL Engine 2 Time 500 Auxiliary Power Unit APU Yes APU Maintenance Program Other Avionics Flight Deck Manufacturer/Model GULFSTREAM PLANEVIEW Avionics Maintenance Program Other ADS-B Equipped Yes WAAS Yes LPV Yes CPDLC Yes EVS Yes Additional Equipment Wifi Yes Exterior Year Painted 2022 Interior Year Interior 2022 Number of Seats 10 Galley Yes Galley Configuration Forward Lavatory Yes Lavatory Configuration Aft Interior Notes No luxury is spared across the fully appointed cabin with 6’1 ceiling and 25’10 length creating the largest cabin volume in class at 935 cubic feet. The unique airframe reduces cabin noise delivering the best cabin environment. Breathe 100% fresh air through the Air Ionization System that eliminates pathogens and allergens such as bacteria viruses and mold spores for the cleanest healthiest cabin experience. The large and spacious baggage compartment measures 120 cubic feet of usable space and can carry over 1000 lbs all accessible from the cabin up to 44000 ft (about 13.41 km). The elegant spacious lavatory includes two windows for natural light and a full-length closet. Large ergonomically designed galley. Crafted to serve the galley features a long wide counter hot and cold pressurized water extra-large ice drawer and other premium conveniences. Cabin Equipment: Gulfstream Cabin Management Systems (GCMS) Gulfstream HD Audio/Video Distribution System (AVDS) Gulfstream Cabin View flight information system with worldwide maps Passenger Address System Dual Slot Blu-Ray/DVD/CD Media Server Flight Deck Privacy Curtain 19” LCD Cabin Monitors USB charging ports ICG Nxt-Link 22A Iridium Satcom Phone 110V Outlets throughout cabin Inspection Status Inspection Status Yes – This is a brand-new jet Airworthy Yes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Share Listing : * Payments stated above assumes a secured consumer loan transaction available to highly qualified applicants. Listings under $1500000.00 require 15% down and for asking prices of $23529.00 - $58823.52 assume rate of 7.99% APR on a 10-year term for asking prices of $58823.53 - $117647.06 assume a rate of 7.49% APR on a 15-year term for asking prices between $117647.07 - $294117.64 assume a rate of 6.74% APR on a 15-year term and for asking prices between $294117.65 - $1500000.00 assume a secured commercial loan transaction and a rate of 6.25% APR on a 5-year term with a 20-year amortization and for asking prices between $1500000.01-$6250000.00 assume a secured commercial loan transaction and a rate of 6.25% APR on a 5--year term a 20-year amortization with 20% down. Listings higher than $6250000.01 assume a rate of 7.00% APR on a 5-year term with a 15-year amortization with 20% down.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 Consumer financing not available for consumers residing in Nevada Vermont. Additional state restrictions may apply. Equal opportunity lender.</t>
  </si>
  <si>
    <t xml:space="preserve">Manufacturer GULFSTREAM Model GIVSP Serial Number 1477 Registration # N606PS Condition Used Airframe Total Time 10217.8 Total Landings 3894 Airframe Notes Currently Managed &amp; Operated FAR 91 - FAR 135 Compliant Engine Program Engine Maintenance Program JSSI Engine 1 Engine 1 Make/Model ROLLS ROYCE TAY MK611-8 Engine 1 Time 10054.1 Engine 1 Cycles 3841 Engine 1 Notes JSSI (Overhaul/Midlife Covered Not Loaner Engines) Overhauled in 2020. Midlife Due 2030 Engine 2 Engine 2 Make/Model ROLLS ROYCE TAY MK611-8 Engine 2 Time 10054.1 Engine 2 Cycles 3841 Auxiliary Power Unit APU Time 6338 APU Maintenance Program JSSI Avionics Avionics/Radios Dual Honeywell SPZ-8400 Flight Control Systems Dual Honeywell PZ-810 Performance Computers with Auto-Throttles Triple Collins VHF-422B Comms 8.33 KHZ Spacing Dual Honeywell NZ-2000 NAV Computers 6.1 Software (upgraded) Dual Collins DME-442 DME’s Dual Collins ADF-462 Receivers Dual Collins VIR-432 VOR/ILS/Marker Beacon Receivers Dual Honeywell FMZ-800 Flight Management Systems CD-830’s Triple Honeywell HG-1075 Inertial Reference Units Honeywell CG1136AC20 Inertial Systems Display Unit Lasertrak Dual TD-94 Mode S Transponders Flight ID Honeywell TCAS II Change 7.1 Triple Baker M-1045 Cockpit Audio Control Panels Dual Collins HF-9000 HF Transceivers Dual Collins RTU-4220 Dual Honeywell AX-810 Digital Air Data Systems BF Goodrich ADI-355 Standby Attitude Indicator Dual Aerometics DDRMI Indicators BDI-303A BFG ADI-335 Standby Attitude Indicator Honeywell Primus 880 Weather Radar System Dual Honeywell RT-300 Radio Altimeter Systems Honeywell MCS-7000 Satellite Communications System Fax Capability Magnastar 2000 Telephone System (5 Handsets) L3 Communications (Fairchild/Loral) A-100 Cockpit Voice Recorder L3 Communications (Fairchild/Loral) F-1000 Flight Data Recording System Honeywell DL-950 Data Transfer Unit Allied-Signal MK V EGPWS Windshear Alert &amp; Peaks Artex G-406 ELT Additional Equipment Additional Equipment ADS-B Compliant WAAS / LPV 6.1 (Gulfstream November 2022) Dual Airshow Cabin Entertainment + 6 pop out screens GoGo L-5 Wi-Fi New Tires (November 2022) Two Main Cabin Monitor &amp; Six 5.6 inch monitors Airshow 400 CD &amp; DVD player Exterior Exterior Notes Sable Pearl (By West Star Aviation) Gold Accent Stripes August 2012 Interior Interior Notes Thirteen (13) Passenger Configuration Aft Four (4) Captain seats Two (2) Captain seats and a Three (3) seat sofa Four (4) dinning room/conference room table Forward &amp; Aft fully enclosed lavatory Jumpseat: Yes Heating Oven Microwave &amp; Coffee Machine Dual Ice Drawers Partial Cabin Refurbishment 2020 Inspection Status Inspection Status 12 MOS (Completed MAY 2022) May 2023 24 MOS (Completed MAY 2022) May 2024 48 MOS (Completed MAY 2022) May 2026 72 MOS December 2027 96 MOS September 2026 144 MOS September 2030 Landing Gear 5000 Cycles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Share Listing : * Payments stated above assumes a secured consumer loan transaction available to highly qualified applicants. Listings under $1500000.00 require 15% down and for asking prices of $23529.00 - $58823.52 assume rate of 7.99% APR on a 10-year term for asking prices of $58823.53 - $117647.06 assume a rate of 7.49% APR on a 15-year term for asking prices between $117647.07 - $294117.64 assume a rate of 6.74% APR on a 15-year term and for asking prices between $294117.65 - $1500000.00 assume a secured commercial loan transaction and a rate of 6.25% APR on a 5-year term with a 20-year amortization and for asking prices between $1500000.01-$6250000.00 assume a secured commercial loan transaction and a rate of 6.25% APR on a 5--year term a 20-year amortization with 20% down. Listings higher than $6250000.01 assume a rate of 7.00% APR on a 5-year term with a 15-year amortization with 20% down.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 Consumer financing not available for consumers residing in Nevada Vermont. Additional state restrictions may apply. Equal opportunity lender.</t>
  </si>
  <si>
    <t xml:space="preserve">01-01-2020</t>
  </si>
  <si>
    <t xml:space="preserve">JSSI</t>
  </si>
  <si>
    <t xml:space="preserve">Manufacturer GULFSTREAM Model G450 Serial Number 4312 Registration # N451PW Condition Used Description Reasons to buy THIS Gulfstream G450 • One U.S. Owner Since New – Low Time &amp; Landings for Vintage • • Operated &amp; Maintained I/A/W FAR Part 135 • • Engines Enrolled on Rolls-Royce CorporateCare • • APU Enrolled on Honeywell MSP Gold • • Enrolled on Honeywell MSP Avionics &amp; Universal Avionics for FDR &amp; CVR • • Enrolled on Honeywell MSP Mechanical Components • • Gogo Biz ATG 4000 Broadband Wi-Fi Internet • • Enhanced Nav Synthetic Vision v2.0 FANS 1/A+ TCAS 7.1 XM Weather • • Upgraded Digital Flight Data Recorder (88 Parameters) • • VisionSafe Dual Enhanced Vision Assurance System (EVAS) • • 14-Passenger Aft Galley with Forward &amp; Aft Lavatories • • Enhanced Soundproofing &amp; Aviation Clean Air Ionization Units • • LoPresti Boom Beam Taxi and Landing Lights • • Crane Aerospace SmartStem Tire Pressure Sensors • • 96 Month Inspection Accomplished in August 2022 by Gulfstream - Appleton • Preliminary Specifications – Subject to Verification. Airframe Total Time 2108 Total Landings 1064 Airframe Notes Plan: Honeywell MSP Mechanical Components Time/Landings as of 27 Mar 2023 Engine Program Engine Maintenance Program CorporateCare Engine 1 Engine 1 Make/Model ROLLS ROYCE TAY 611-8C Engine 1 Serial Number 85635 Engine 1 Time 2108 SNEW Engine 1 Cycles 1072 Engine 2 Engine 2 Make/Model ROLLS ROYCE TAY 611-8C Engine 2 Serial Number 85634 Engine 2 Time Since SNEW Engine 2 Cycles 1072 Auxiliary Power Unit APU Yes APU Notes Type: Honeywell GTCP 36-150[GIV] Plan: Honeywell MSP Gold Serial Number: P-164 TTSN: 1726 hours Avionics Avionics/Radios Gulfstream PlaneView with ASC 912C Plan: Honeywell MSP Avionics &amp; Universal Avionics Coverage for FDR &amp; CVR AFCS: Honeywell Digital Integrated Autopilot/Flight Guidance System &amp; Autothrottle EFIS: Four (4) Honeywell DU-1310 Display Units with Synthetic Vision Version 2.0 VGS: Honeywell/Kollsman Visual Guidance System (HUD + EVS) FMS: Triple Honeywell Primus Epic Systems with Software NZ 7.1.2 and WAAS/LPV CDU: Triple Honeywell Multi-Function Control Display Units (MCDU) LRNAV: Triple Honeywell LASEREF® Inertial Reference Units GPS: Dual Honeywell WAAS GPS Modules NAV: Triple Honeywell Navigation Receivers ADF: Dual Honeywell ADF Receivers COM: Triple Honeywell VHF Communication Transceivers with Triple Audio Panels HF COM: Dual Collins HF Communication Systems with SELCAL SATCOM: Aircell Axxess II Iridium and Honeywell MCS-7000+ Inmarsat Satcom Systems DATA: Gogo Biz ATG 4000 Broadband Wi-Fi Internet DATALINK: Honeywell CMF with ACARS and FANS 1/A+ CPDLC WX: XM Weather (Dual Cockpit Data Ports) RADAR: Honeywell Primus 880 Turbulence Weather Radar RADALT: Dual Honeywell Radar Altimeters XPNDR: Dual Honeywell ADS-B Out Transponders TAWS: Dual Honeywell EGPWS Modules ACAS: TCAS II with Change 7.1 ELT: Artex C406-N 406 MHz Transmitter CVR: Universal CVR-120R Cockpit Voice Recorder with RIPS and Data Link Recording FDR: Universal Digital Flight Data Recorder (Upgraded to 88 Parameters) Additional Equipment Additional Equipment Operated &amp; Maintained I/A/W FAR Part 135 Enhanced Soundproofing &amp; Aviation Clean Air Ionization Units 100 lb. Capacity Maintenance Storage Box &amp; 25 Ton Axle Jack and Adapter SecuraPlane PreFlite Aircraft Security System VisionSafe Dual Enhanced Vision Assurance System (EVAS) LoPresti Boom Beam Taxi and Landing Lights Crane Aerospace SmartStem Tire Pressure Sensors Exterior Exterior Notes The exterior is painted in overall “Matterhorn White” with “Phantom Pearl” “Silver Platinum Pearl” and “Gray” stripes. Interior Interior Notes Passenger Seating Capacity: Fourteen (14) Approved for TT&amp;L Cockpit Jump Seat: Yes Configuration Seating &amp; Miscellaneous: Featuring the fourteen (14) passenger aft galley “Universal” floorplan this G450 has forward and aft lavatories and an in-flight accessible baggage compartment. The cabin seating configuration consists of a forward four-place club a mid-cabin left-hand two-place club opposite a four-place divan and an aft cabin left-hand four-place conference/dining group opposite a credenza. The upgraded six (6) single seats are 28” wide with inboard armrest storage and recliner legrests. The forward cabin has an electrically operated pocket door and the main cabin features 115V/60Hz outlets electric window shades and LED lighting. Cabin Management &amp; Entertainment: The cabin management and entertainment system features the Gulfstream Audio/Video Distribution System (AVDS) providing both standard (SD) and high-definition (HD) video content. Equipment includes a galley 8.4” SD touchscreen monitor dual slot Blu-ray player with dual 160GB media drives with USB ports HDMI ports SD external camera system with three (3) cameras stereo audio system 19” forward left-hand bulkhead widescreen HD monitor 19” credenza widescreen HD monitor six (6) single seat 9” inboard armrest widescreen HD personal monitors and SD Airshow 4000. Communications &amp; Data: An Aircell Iridium Satcom integrated with a Honeywell Inmarsat Satcom both provide satellite voice calling via Aircell handsets and the Gogo Biz system provides Wi-Fi calling with compatible devices. The Gogo Biz ATG 4000 broadband data system provides Wi-Fi Internet. Interior Finishes: The interior features “QTR F/B Anigre” gloss veneer and “Crescent Gold Satin Brushed” decorative hardware plating. Scott Group “Jordan Cut Pile Silk” wool/silk carpet is installed from the entryway/vestibule through the aft lavatory. The cabin headliner and PSU panels are covered in “Cream” Ultraleather the cabin window panels are finished in “Flanders Cream” textured fabric and the cabin lower sidewall panel is covered in “Water Buffalo Custom Ferret” textured leather with coordinating accenting and welt trim. The cabin single and double seats are finished in “Avion Seashell” leather and the divan is covered in “Taupe” fabric. Cambria “Buckingham” Quartz countertops are installed in the galley and aft lavatory. The original Completion Spare Carpeting was recently installed from the entryway/vestibule through the aft lavatory. Galley: Aft The open galley features a pull-out countertop extension stainless steel sink with faucet TIA coffee maker Aerolux espresso machine microwave oven gasper-cooled food storage and multiple storage compartments. Also there is a forward left-hand crew refreshment compartment with a hot liquid container with drip tray and an ice drawer with drain. Lavatories: Forward &amp; Aft The forward lavatory is equipped with a vacuum toilet with a drop-down sink and faucet. The aft lavatory is equipped with a vacuum toilet opposite a vanity with sink and faucet and multiple storage compartments. Baggage Compartment: An in-flight accessible baggage compartment is located behind the aft lavatory. Inspection Status Inspection Status Computer Maintenance Tracking Program: MyCMP Inspection Program: Continuous Airworthiness Maintenance Program (CAMP) per 14 CFR 135.423 – 135.443 96 Month Inspection Accomplished in August 2022 by Gulfstream - Appleton Gulfstream Warranty Status: Primary &amp; Secondary Structure – 15 Years or 15000 Flight Hours from September 2014 Service Logs Miscellaneous Gulfstream_G450_SN-4312_Specs_Photos-4-4-23.pdf ( Opens in a new tab )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 *Payment stated above assumes a secured commercial loan transaction available to highly qualified applicants and listings $6250000.01 and above assumes terms of 5 years with a 15-year amortization 20% down payment and 7.00% APR.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Consumer financing not available for consumers residing in Nevada Vermont. Additional state restrictions may apply. Equal opportunity lender.</t>
  </si>
  <si>
    <t xml:space="preserve">N451PW</t>
  </si>
  <si>
    <t xml:space="preserve">RRCC</t>
  </si>
  <si>
    <t xml:space="preserve">RRCC - If there had been no RRCC, Engine2 not specified, but same cycles as engine 1.  Implied</t>
  </si>
  <si>
    <t xml:space="preserve">Manufacturer GULFSTREAM Model GIVSP Serial Number 1192 Registration # N180CH Condition Used Airframe Total Time 11602 Total Landings 5218 Engine Program Engine Maintenance Program None Engine 1 Engine 1 Make/Model ROLLS ROYCE TAY 611-8 Engine 1 Time 11124 Engine 1 Cycles 4969 Engine 1 Notes Hours Since Mid-Life:178 Engine Mid-Life C/W: Aug 2020 Overhaul Due: Aug 2030 Engine 2 Engine 2 Make/Model ROLLS ROYCE TAY 611-8 Engine 2 Time 2425 SOH Engine 2 Cycles 5087 Engine 2 Notes Total Time: 11416 Mid Life Inspection (2A) C/W April/2018 Overhaul Due: March 2027 (Calendar April 2028) Auxiliary Power Unit APU Notes Garrett GTCP 36-100- 3286 hours TT 814 hours until Hot Section Avionics Avionics/Radios Honeywell SPZ-8000 6-Tube EFIS Honeywell TCAS II Change 7 Triple Collins VHF-422C (8.33 kHz) Magnastar C2000 Dual Honeywell VIR-432 (FM Imm.) Sperry PZ-800 Dual Collins ADF-462 ADF AlliedSignal MarkV EGPWSRAAS Dual Collins BMG-442 Loral A100A CVR Dual Collins TDR-94D Mode S (Flt ID) Fairchild F-1000 FDR Primus WR-870 dual controllers Honeywell HG2001 Dual Honeywell NZ-2000 5.2 RVSM Certified Triple Honeywell LASEREF III Dual Honeywell12-Channel GPS Dual Collins HF-9000 (5-chan. SELCAL)Honeywell AZ-810 Air Data Comps Exterior Exterior Notes Matterhorn white black velvet medium gray platinum &amp; onyx brown accent stripes. New in 2012 Interior Interior Notes 12 place executive interior featuring four forward single seats in double club configuration mid-cabin single executive chair opposite 3-place divan aft 4-place dining/conference group jumpseat. Aft galley oven microwave dual large cold storage drawers dual hot liquid containers generous storage &amp; work area. Cabinetry is high-gloss maple veneer woodwork. Airshow Genesys four forward 5.6-inch monitors mid-cabin 14-inch monitor DVD &amp; CD player. Mid-cabin workstation aft storage credenza fax/copier. EMTEQ LED cabin lights brass-plated hardware power window shades. Forward crew private lavatory and aft externally serviceable private lavatory vanity. Refurbished in 2007 by Gulfstream. Partial new soft goods in 2018. Inspection Status Inspection Status 72 Month C/W April/May/June 2018. 5000 Landings and landing gear overhaul C/W April 2018. 24 Month C/W Sept 2022 Click Here to find your Operating Cost Aviation’s Most Powerful Operating Cost Analytics Tool In A Single App Aircraft Cost Calculator enables users to determine the true operating costs of 500+ aircraft and helicopters in our database. Get Aircraft Operating Cost Reports Now Detailed Aircraft Information Aircraft Performance Data Payment Schedule Annual Fixed Costs Annual Variable Costs Hourly Cost Analysis Annual / Monthly Budgets See All Jet Aircraft From Seller See All Aircraft From Seller * *Payment stated above assumes a secured commercial loan transaction available to highly qualified applicants and listings between $1500000.01 - $6250000 assumes terms of 5 years with a 20-year amortization 20% down payment and 6.25% APR. Actual terms available may vary depending on applicant and/or guarantor credit profile(s) and additional approval conditions. Financing approval may require pledge of collateral as security. Applicant credit profile including FICO is used for credit review. Commercial financing provided or arranged by Express Tech-Financing LLC pursuant to California Finance Lender License #60DBO54873. Consumer financing arranged by Express Tech-Financing LLC pursuant to California Finance Lender License #60DBO54873 and state licenses listed at this link . Consumer financing not available for consumers residing in Nevada Vermont. Additional state restrictions may apply. Equal opportunity lender.</t>
  </si>
  <si>
    <t xml:space="preserve">SCORE</t>
  </si>
  <si>
    <t xml:space="preserve">Correct</t>
  </si>
  <si>
    <t xml:space="preserve">Total fields</t>
  </si>
</sst>
</file>

<file path=xl/styles.xml><?xml version="1.0" encoding="utf-8"?>
<styleSheet xmlns="http://schemas.openxmlformats.org/spreadsheetml/2006/main">
  <numFmts count="7">
    <numFmt numFmtId="164" formatCode="General"/>
    <numFmt numFmtId="165" formatCode="m/d/yyyy"/>
    <numFmt numFmtId="166" formatCode="#,##0"/>
    <numFmt numFmtId="167" formatCode="General"/>
    <numFmt numFmtId="168" formatCode="#,##0.00"/>
    <numFmt numFmtId="169" formatCode="0%"/>
    <numFmt numFmtId="170" formatCode="0.0%"/>
  </numFmts>
  <fonts count="11">
    <font>
      <sz val="11"/>
      <color theme="1"/>
      <name val="Calibri"/>
      <family val="2"/>
      <charset val="1"/>
    </font>
    <font>
      <sz val="10"/>
      <name val="Arial"/>
      <family val="0"/>
    </font>
    <font>
      <sz val="10"/>
      <name val="Arial"/>
      <family val="0"/>
    </font>
    <font>
      <sz val="10"/>
      <name val="Arial"/>
      <family val="0"/>
    </font>
    <font>
      <b val="true"/>
      <sz val="11"/>
      <name val="Calibri"/>
      <family val="2"/>
      <charset val="1"/>
    </font>
    <font>
      <b val="true"/>
      <sz val="11"/>
      <color rgb="FFFF0000"/>
      <name val="Calibri"/>
      <family val="2"/>
      <charset val="1"/>
    </font>
    <font>
      <b val="true"/>
      <sz val="11"/>
      <color rgb="FF0070C0"/>
      <name val="Calibri"/>
      <family val="2"/>
      <charset val="1"/>
    </font>
    <font>
      <sz val="16"/>
      <color theme="1"/>
      <name val="Calibri"/>
      <family val="2"/>
      <charset val="1"/>
    </font>
    <font>
      <sz val="11"/>
      <name val="Calibri"/>
      <family val="2"/>
      <charset val="1"/>
    </font>
    <font>
      <sz val="11"/>
      <color rgb="FFFF0000"/>
      <name val="Calibri"/>
      <family val="2"/>
      <charset val="1"/>
    </font>
    <font>
      <sz val="36"/>
      <color theme="1"/>
      <name val="Calibri"/>
      <family val="2"/>
      <charset val="1"/>
    </font>
  </fonts>
  <fills count="8">
    <fill>
      <patternFill patternType="none"/>
    </fill>
    <fill>
      <patternFill patternType="gray125"/>
    </fill>
    <fill>
      <patternFill patternType="solid">
        <fgColor theme="9" tint="0.3999"/>
        <bgColor rgb="FFFCD5B5"/>
      </patternFill>
    </fill>
    <fill>
      <patternFill patternType="solid">
        <fgColor theme="9" tint="0.7999"/>
        <bgColor rgb="FFFCD5B5"/>
      </patternFill>
    </fill>
    <fill>
      <patternFill patternType="solid">
        <fgColor theme="2" tint="-0.25"/>
        <bgColor rgb="FFFAC090"/>
      </patternFill>
    </fill>
    <fill>
      <patternFill patternType="solid">
        <fgColor rgb="FFFFFF00"/>
        <bgColor rgb="FFFFFF00"/>
      </patternFill>
    </fill>
    <fill>
      <patternFill patternType="solid">
        <fgColor theme="9" tint="0.5999"/>
        <bgColor rgb="FFFDEADA"/>
      </patternFill>
    </fill>
    <fill>
      <patternFill patternType="solid">
        <fgColor rgb="FFE8F2A1"/>
        <bgColor rgb="FFFDEADA"/>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6" fontId="0" fillId="3"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4" fillId="2" borderId="2" xfId="0" applyFont="true" applyBorder="true" applyAlignment="true" applyProtection="false">
      <alignment horizontal="center" vertical="top" textRotation="0" wrapText="true" indent="0" shrinkToFit="false"/>
      <protection locked="true" hidden="false"/>
    </xf>
    <xf numFmtId="165" fontId="4" fillId="3" borderId="2" xfId="0" applyFont="true" applyBorder="true" applyAlignment="true" applyProtection="false">
      <alignment horizontal="center" vertical="top" textRotation="0" wrapText="true" indent="0" shrinkToFit="false"/>
      <protection locked="true" hidden="false"/>
    </xf>
    <xf numFmtId="164" fontId="4" fillId="3" borderId="2" xfId="0" applyFont="true" applyBorder="true" applyAlignment="true" applyProtection="false">
      <alignment horizontal="center" vertical="top" textRotation="0" wrapText="true" indent="0" shrinkToFit="false"/>
      <protection locked="true" hidden="false"/>
    </xf>
    <xf numFmtId="164" fontId="5" fillId="3" borderId="2" xfId="0" applyFont="true" applyBorder="true" applyAlignment="true" applyProtection="false">
      <alignment horizontal="center" vertical="top" textRotation="0" wrapText="true" indent="0" shrinkToFit="false"/>
      <protection locked="true" hidden="false"/>
    </xf>
    <xf numFmtId="166" fontId="6" fillId="5" borderId="2" xfId="0" applyFont="true" applyBorder="tru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3" borderId="2" xfId="0" applyFont="true" applyBorder="true" applyAlignment="true" applyProtection="false">
      <alignment horizontal="center" vertical="top" textRotation="0" wrapText="true" indent="0" shrinkToFit="false"/>
      <protection locked="true" hidden="false"/>
    </xf>
    <xf numFmtId="164" fontId="5" fillId="4" borderId="2"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center" vertical="top" textRotation="0" wrapText="false" indent="0" shrinkToFit="false"/>
      <protection locked="true" hidden="false"/>
    </xf>
    <xf numFmtId="165" fontId="0" fillId="6" borderId="1"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6" fontId="0" fillId="6" borderId="1"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7" fontId="0" fillId="3" borderId="1" xfId="0" applyFont="false" applyBorder="true" applyAlignment="false" applyProtection="false">
      <alignment horizontal="general" vertical="bottom" textRotation="0" wrapText="false" indent="0" shrinkToFit="false"/>
      <protection locked="true" hidden="false"/>
    </xf>
    <xf numFmtId="168" fontId="8" fillId="3" borderId="1" xfId="0" applyFont="true" applyBorder="true" applyAlignment="true" applyProtection="false">
      <alignment horizontal="center" vertical="bottom" textRotation="0" wrapText="false" indent="0" shrinkToFit="false"/>
      <protection locked="true" hidden="false"/>
    </xf>
    <xf numFmtId="166" fontId="8" fillId="3" borderId="1" xfId="0" applyFont="true" applyBorder="true" applyAlignment="true" applyProtection="false">
      <alignment horizontal="center"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8" fontId="0" fillId="6" borderId="1" xfId="0" applyFont="false" applyBorder="true" applyAlignment="true" applyProtection="false">
      <alignment horizontal="center"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4" fillId="7" borderId="3" xfId="0" applyFont="true" applyBorder="true" applyAlignment="true" applyProtection="false">
      <alignment horizontal="center" vertical="top"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4" fontId="0" fillId="7" borderId="1" xfId="0" applyFont="false" applyBorder="true" applyAlignment="true" applyProtection="false">
      <alignment horizontal="center" vertical="bottom" textRotation="0" wrapText="false" indent="0" shrinkToFit="false"/>
      <protection locked="true" hidden="false"/>
    </xf>
    <xf numFmtId="166" fontId="0" fillId="7" borderId="1" xfId="0" applyFont="false" applyBorder="true" applyAlignment="true" applyProtection="false">
      <alignment horizontal="center"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8" fontId="0" fillId="7" borderId="1" xfId="0" applyFont="false" applyBorder="true" applyAlignment="true" applyProtection="false">
      <alignment horizontal="center" vertical="bottom" textRotation="0" wrapText="false" indent="0" shrinkToFit="false"/>
      <protection locked="true" hidden="false"/>
    </xf>
    <xf numFmtId="168" fontId="8" fillId="7" borderId="1" xfId="0" applyFont="true" applyBorder="true" applyAlignment="true" applyProtection="false">
      <alignment horizontal="center" vertical="bottom" textRotation="0" wrapText="false" indent="0" shrinkToFit="false"/>
      <protection locked="true" hidden="false"/>
    </xf>
    <xf numFmtId="166" fontId="8" fillId="7" borderId="1" xfId="0" applyFont="true" applyBorder="true" applyAlignment="true" applyProtection="false">
      <alignment horizontal="center" vertical="bottom" textRotation="0" wrapText="false" indent="0" shrinkToFit="false"/>
      <protection locked="true" hidden="false"/>
    </xf>
    <xf numFmtId="164" fontId="9" fillId="7" borderId="1" xfId="0" applyFont="true" applyBorder="true" applyAlignment="true" applyProtection="false">
      <alignment horizontal="center" vertical="bottom" textRotation="0" wrapText="false" indent="0" shrinkToFit="false"/>
      <protection locked="true" hidden="false"/>
    </xf>
    <xf numFmtId="168" fontId="0" fillId="3" borderId="1" xfId="0" applyFont="fals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0" fontId="10" fillId="5" borderId="0" xfId="19" applyFont="true" applyBorder="true" applyAlignment="true" applyProtection="true">
      <alignment horizontal="center" vertical="bottom" textRotation="0" wrapText="false" indent="0" shrinkToFit="false"/>
      <protection locked="true" hidden="false"/>
    </xf>
    <xf numFmtId="167" fontId="0" fillId="6" borderId="1"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808080"/>
      <rgbColor rgb="FF9999FF"/>
      <rgbColor rgb="FF993366"/>
      <rgbColor rgb="FFFDEADA"/>
      <rgbColor rgb="FFCCFFFF"/>
      <rgbColor rgb="FF660066"/>
      <rgbColor rgb="FFFF8080"/>
      <rgbColor rgb="FF0070C0"/>
      <rgbColor rgb="FFFCD5B5"/>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85"/>
  <sheetViews>
    <sheetView showFormulas="false" showGridLines="true" showRowColHeaders="true" showZeros="true" rightToLeft="false" tabSelected="true" showOutlineSymbols="true" defaultGridColor="true" view="normal" topLeftCell="A1" colorId="64" zoomScale="106" zoomScaleNormal="106" zoomScalePageLayoutView="100" workbookViewId="0">
      <pane xSplit="2" ySplit="1" topLeftCell="C47" activePane="bottomRight" state="frozen"/>
      <selection pane="topLeft" activeCell="A1" activeCellId="0" sqref="A1"/>
      <selection pane="topRight" activeCell="C1" activeCellId="0" sqref="C1"/>
      <selection pane="bottomLeft" activeCell="A47" activeCellId="0" sqref="A47"/>
      <selection pane="bottomRight" activeCell="E61" activeCellId="0" sqref="E61"/>
    </sheetView>
  </sheetViews>
  <sheetFormatPr defaultColWidth="8.6796875" defaultRowHeight="14.25" zeroHeight="false" outlineLevelRow="0" outlineLevelCol="0"/>
  <cols>
    <col collapsed="false" customWidth="true" hidden="false" outlineLevel="0" max="2" min="2" style="1" width="30.44"/>
    <col collapsed="false" customWidth="true" hidden="false" outlineLevel="0" max="3" min="3" style="2" width="16"/>
    <col collapsed="false" customWidth="true" hidden="false" outlineLevel="0" max="13" min="4" style="3" width="8.88"/>
    <col collapsed="false" customWidth="true" hidden="false" outlineLevel="0" max="14" min="14" style="4" width="10.88"/>
    <col collapsed="false" customWidth="true" hidden="false" outlineLevel="0" max="17" min="17" style="5" width="17.67"/>
    <col collapsed="false" customWidth="true" hidden="false" outlineLevel="0" max="18" min="18" style="5" width="19.21"/>
    <col collapsed="false" customWidth="true" hidden="false" outlineLevel="0" max="19" min="19" style="3" width="14.88"/>
    <col collapsed="false" customWidth="true" hidden="false" outlineLevel="0" max="20" min="20" style="3" width="13"/>
    <col collapsed="false" customWidth="true" hidden="false" outlineLevel="0" max="21" min="21" style="5" width="9.56"/>
    <col collapsed="false" customWidth="true" hidden="false" outlineLevel="0" max="22" min="22" style="5" width="14"/>
    <col collapsed="false" customWidth="true" hidden="false" outlineLevel="0" max="23" min="23" style="6" width="30.22"/>
  </cols>
  <sheetData>
    <row r="1" s="13" customFormat="true" ht="72" hidden="false" customHeight="false" outlineLevel="0" collapsed="false">
      <c r="A1" s="7" t="s">
        <v>0</v>
      </c>
      <c r="B1" s="8" t="s">
        <v>1</v>
      </c>
      <c r="C1" s="9" t="s">
        <v>2</v>
      </c>
      <c r="D1" s="10" t="s">
        <v>3</v>
      </c>
      <c r="E1" s="10" t="s">
        <v>4</v>
      </c>
      <c r="F1" s="11" t="s">
        <v>5</v>
      </c>
      <c r="G1" s="10" t="s">
        <v>6</v>
      </c>
      <c r="H1" s="11" t="s">
        <v>7</v>
      </c>
      <c r="I1" s="11" t="s">
        <v>8</v>
      </c>
      <c r="J1" s="11" t="s">
        <v>9</v>
      </c>
      <c r="K1" s="11" t="s">
        <v>10</v>
      </c>
      <c r="L1" s="11" t="s">
        <v>11</v>
      </c>
      <c r="M1" s="11" t="s">
        <v>12</v>
      </c>
      <c r="N1" s="12" t="s">
        <v>13</v>
      </c>
      <c r="Q1" s="11" t="s">
        <v>14</v>
      </c>
      <c r="R1" s="10" t="s">
        <v>15</v>
      </c>
      <c r="S1" s="11" t="s">
        <v>16</v>
      </c>
      <c r="T1" s="11" t="s">
        <v>17</v>
      </c>
      <c r="U1" s="14" t="s">
        <v>18</v>
      </c>
      <c r="V1" s="14" t="s">
        <v>19</v>
      </c>
      <c r="W1" s="15" t="s">
        <v>20</v>
      </c>
      <c r="Y1" s="16"/>
    </row>
    <row r="2" customFormat="false" ht="14.25" hidden="false" customHeight="false" outlineLevel="0" collapsed="false">
      <c r="A2" s="17" t="n">
        <v>1</v>
      </c>
      <c r="B2" s="1" t="s">
        <v>21</v>
      </c>
      <c r="C2" s="18" t="n">
        <v>42277</v>
      </c>
      <c r="D2" s="19" t="n">
        <v>1996</v>
      </c>
      <c r="E2" s="19" t="s">
        <v>22</v>
      </c>
      <c r="F2" s="19" t="n">
        <v>6513</v>
      </c>
      <c r="G2" s="19" t="s">
        <v>23</v>
      </c>
      <c r="H2" s="19" t="n">
        <v>6486</v>
      </c>
      <c r="I2" s="19" t="n">
        <v>3959</v>
      </c>
      <c r="J2" s="19"/>
      <c r="K2" s="19"/>
      <c r="L2" s="19" t="n">
        <v>3472</v>
      </c>
      <c r="M2" s="18" t="n">
        <v>38777</v>
      </c>
      <c r="N2" s="20" t="n">
        <f aca="false">4000-L2</f>
        <v>528</v>
      </c>
      <c r="Q2" s="21"/>
      <c r="R2" s="21" t="s">
        <v>24</v>
      </c>
      <c r="S2" s="19"/>
      <c r="T2" s="19"/>
      <c r="U2" s="19"/>
      <c r="V2" s="21"/>
      <c r="W2" s="21"/>
    </row>
    <row r="3" customFormat="false" ht="14.25" hidden="false" customHeight="false" outlineLevel="0" collapsed="false">
      <c r="A3" s="17"/>
      <c r="B3" s="21"/>
      <c r="C3" s="18"/>
      <c r="D3" s="19"/>
      <c r="E3" s="19"/>
      <c r="F3" s="19"/>
      <c r="G3" s="19" t="s">
        <v>25</v>
      </c>
      <c r="H3" s="19" t="n">
        <v>6513</v>
      </c>
      <c r="I3" s="19" t="n">
        <v>3979</v>
      </c>
      <c r="J3" s="19"/>
      <c r="K3" s="19"/>
      <c r="L3" s="19" t="n">
        <v>3472</v>
      </c>
      <c r="M3" s="18" t="n">
        <v>38777</v>
      </c>
      <c r="N3" s="20" t="n">
        <f aca="false">4000-L3</f>
        <v>528</v>
      </c>
      <c r="Q3" s="21"/>
      <c r="R3" s="21" t="s">
        <v>24</v>
      </c>
      <c r="S3" s="19"/>
      <c r="T3" s="19"/>
      <c r="U3" s="19"/>
      <c r="V3" s="21"/>
      <c r="W3" s="21"/>
    </row>
    <row r="4" customFormat="false" ht="14.25" hidden="false" customHeight="false" outlineLevel="0" collapsed="false">
      <c r="A4" s="17" t="n">
        <v>2</v>
      </c>
      <c r="B4" s="1" t="s">
        <v>26</v>
      </c>
      <c r="C4" s="2" t="n">
        <v>42792</v>
      </c>
      <c r="D4" s="3" t="n">
        <v>2007</v>
      </c>
      <c r="E4" s="3" t="s">
        <v>27</v>
      </c>
      <c r="F4" s="3" t="n">
        <v>3300</v>
      </c>
      <c r="G4" s="3" t="s">
        <v>23</v>
      </c>
      <c r="N4" s="4" t="n">
        <v>8000</v>
      </c>
      <c r="R4" s="5" t="s">
        <v>28</v>
      </c>
      <c r="U4" s="3"/>
      <c r="W4" s="6" t="s">
        <v>29</v>
      </c>
    </row>
    <row r="5" customFormat="false" ht="14.25" hidden="false" customHeight="false" outlineLevel="0" collapsed="false">
      <c r="A5" s="17"/>
      <c r="G5" s="3" t="s">
        <v>25</v>
      </c>
      <c r="N5" s="4" t="n">
        <v>8000</v>
      </c>
      <c r="R5" s="5" t="s">
        <v>28</v>
      </c>
      <c r="U5" s="3"/>
      <c r="W5" s="6" t="s">
        <v>29</v>
      </c>
    </row>
    <row r="6" customFormat="false" ht="14.25" hidden="false" customHeight="false" outlineLevel="0" collapsed="false">
      <c r="A6" s="17" t="n">
        <v>3</v>
      </c>
      <c r="B6" s="21" t="s">
        <v>30</v>
      </c>
      <c r="C6" s="18" t="n">
        <v>42350</v>
      </c>
      <c r="D6" s="19" t="n">
        <v>1991</v>
      </c>
      <c r="E6" s="19" t="s">
        <v>31</v>
      </c>
      <c r="F6" s="19" t="n">
        <v>8587</v>
      </c>
      <c r="G6" s="19" t="s">
        <v>23</v>
      </c>
      <c r="H6" s="19" t="n">
        <v>8467</v>
      </c>
      <c r="I6" s="19" t="n">
        <v>2654</v>
      </c>
      <c r="J6" s="19"/>
      <c r="K6" s="19"/>
      <c r="L6" s="19"/>
      <c r="M6" s="19"/>
      <c r="N6" s="20" t="n">
        <f aca="false">MAX(0,8000-H6)</f>
        <v>0</v>
      </c>
      <c r="Q6" s="21"/>
      <c r="R6" s="21" t="s">
        <v>32</v>
      </c>
      <c r="S6" s="19"/>
      <c r="T6" s="19"/>
      <c r="U6" s="19"/>
      <c r="V6" s="21"/>
      <c r="W6" s="21"/>
    </row>
    <row r="7" customFormat="false" ht="14.25" hidden="false" customHeight="false" outlineLevel="0" collapsed="false">
      <c r="A7" s="17"/>
      <c r="B7" s="21"/>
      <c r="C7" s="18"/>
      <c r="D7" s="19"/>
      <c r="E7" s="19"/>
      <c r="F7" s="19"/>
      <c r="G7" s="19" t="s">
        <v>25</v>
      </c>
      <c r="H7" s="19" t="n">
        <v>8441</v>
      </c>
      <c r="I7" s="19" t="n">
        <v>2639</v>
      </c>
      <c r="J7" s="19"/>
      <c r="K7" s="19"/>
      <c r="L7" s="19"/>
      <c r="M7" s="19"/>
      <c r="N7" s="20" t="n">
        <f aca="false">MAX(0,8000-H7)</f>
        <v>0</v>
      </c>
      <c r="Q7" s="21"/>
      <c r="R7" s="21" t="s">
        <v>32</v>
      </c>
      <c r="S7" s="19"/>
      <c r="T7" s="19"/>
      <c r="U7" s="19"/>
      <c r="V7" s="21"/>
      <c r="W7" s="21"/>
    </row>
    <row r="8" customFormat="false" ht="14.25" hidden="false" customHeight="false" outlineLevel="0" collapsed="false">
      <c r="A8" s="17" t="n">
        <v>4</v>
      </c>
      <c r="B8" s="1" t="s">
        <v>33</v>
      </c>
      <c r="C8" s="2" t="n">
        <v>42504</v>
      </c>
      <c r="D8" s="3" t="n">
        <v>1989</v>
      </c>
      <c r="E8" s="3" t="s">
        <v>34</v>
      </c>
      <c r="F8" s="3" t="n">
        <v>9971</v>
      </c>
      <c r="G8" s="3" t="s">
        <v>23</v>
      </c>
      <c r="H8" s="3" t="n">
        <v>9921</v>
      </c>
      <c r="I8" s="3" t="n">
        <v>4308</v>
      </c>
      <c r="N8" s="4" t="n">
        <f aca="false">MAX(0,8000-H8)</f>
        <v>0</v>
      </c>
      <c r="R8" s="5" t="s">
        <v>32</v>
      </c>
      <c r="U8" s="3"/>
    </row>
    <row r="9" customFormat="false" ht="14.25" hidden="false" customHeight="false" outlineLevel="0" collapsed="false">
      <c r="A9" s="17"/>
      <c r="G9" s="3" t="s">
        <v>25</v>
      </c>
      <c r="H9" s="3" t="n">
        <v>9921</v>
      </c>
      <c r="I9" s="3" t="n">
        <v>4308</v>
      </c>
      <c r="N9" s="4" t="n">
        <f aca="false">MAX(0,8000-H9)</f>
        <v>0</v>
      </c>
      <c r="R9" s="5" t="s">
        <v>32</v>
      </c>
      <c r="U9" s="3"/>
    </row>
    <row r="10" customFormat="false" ht="14.25" hidden="false" customHeight="false" outlineLevel="0" collapsed="false">
      <c r="A10" s="17" t="n">
        <v>5</v>
      </c>
      <c r="B10" s="21" t="s">
        <v>35</v>
      </c>
      <c r="C10" s="18" t="n">
        <v>42350</v>
      </c>
      <c r="D10" s="19" t="n">
        <v>1998</v>
      </c>
      <c r="E10" s="19" t="s">
        <v>36</v>
      </c>
      <c r="F10" s="19" t="n">
        <v>4400</v>
      </c>
      <c r="G10" s="19" t="s">
        <v>23</v>
      </c>
      <c r="H10" s="19" t="n">
        <v>4345</v>
      </c>
      <c r="I10" s="19" t="n">
        <v>3123</v>
      </c>
      <c r="J10" s="19"/>
      <c r="K10" s="19"/>
      <c r="L10" s="19"/>
      <c r="M10" s="19"/>
      <c r="N10" s="20" t="n">
        <v>8000</v>
      </c>
      <c r="Q10" s="21"/>
      <c r="R10" s="21" t="s">
        <v>28</v>
      </c>
      <c r="S10" s="19"/>
      <c r="T10" s="19"/>
      <c r="U10" s="19"/>
      <c r="V10" s="21"/>
      <c r="W10" s="21" t="s">
        <v>29</v>
      </c>
    </row>
    <row r="11" customFormat="false" ht="14.25" hidden="false" customHeight="false" outlineLevel="0" collapsed="false">
      <c r="A11" s="17"/>
      <c r="B11" s="21"/>
      <c r="C11" s="18"/>
      <c r="D11" s="19"/>
      <c r="E11" s="19"/>
      <c r="F11" s="19"/>
      <c r="G11" s="19" t="s">
        <v>25</v>
      </c>
      <c r="H11" s="19" t="n">
        <v>4345</v>
      </c>
      <c r="I11" s="19" t="n">
        <v>3123</v>
      </c>
      <c r="J11" s="19"/>
      <c r="K11" s="19"/>
      <c r="L11" s="19"/>
      <c r="M11" s="19"/>
      <c r="N11" s="20" t="n">
        <v>8000</v>
      </c>
      <c r="Q11" s="21"/>
      <c r="R11" s="21" t="s">
        <v>28</v>
      </c>
      <c r="S11" s="19"/>
      <c r="T11" s="19"/>
      <c r="U11" s="19"/>
      <c r="V11" s="21"/>
      <c r="W11" s="21" t="s">
        <v>29</v>
      </c>
    </row>
    <row r="12" customFormat="false" ht="14.25" hidden="false" customHeight="false" outlineLevel="0" collapsed="false">
      <c r="A12" s="17" t="n">
        <v>6</v>
      </c>
      <c r="B12" s="1" t="s">
        <v>37</v>
      </c>
      <c r="C12" s="2" t="n">
        <v>42349</v>
      </c>
      <c r="D12" s="3" t="n">
        <v>2006</v>
      </c>
      <c r="E12" s="3" t="s">
        <v>38</v>
      </c>
      <c r="F12" s="3" t="n">
        <v>5604</v>
      </c>
      <c r="G12" s="3" t="s">
        <v>23</v>
      </c>
      <c r="H12" s="3" t="n">
        <v>5539</v>
      </c>
      <c r="I12" s="3" t="n">
        <v>2742</v>
      </c>
      <c r="N12" s="4" t="n">
        <f aca="false">MIN(MAX(0,8000-H12),V12)</f>
        <v>2461</v>
      </c>
      <c r="Q12" s="22" t="b">
        <f aca="false">TRUE()</f>
        <v>1</v>
      </c>
      <c r="R12" s="5" t="s">
        <v>39</v>
      </c>
      <c r="T12" s="2" t="n">
        <v>46023</v>
      </c>
      <c r="U12" s="23" t="n">
        <f aca="false">+(T12-C12)/365</f>
        <v>10.0657534246575</v>
      </c>
      <c r="V12" s="24" t="n">
        <f aca="false">+U12*450</f>
        <v>4529.58904109589</v>
      </c>
      <c r="W12" s="25"/>
    </row>
    <row r="13" customFormat="false" ht="14.25" hidden="false" customHeight="false" outlineLevel="0" collapsed="false">
      <c r="A13" s="17"/>
      <c r="G13" s="3" t="s">
        <v>25</v>
      </c>
      <c r="H13" s="3" t="n">
        <v>5539</v>
      </c>
      <c r="I13" s="3" t="n">
        <v>2742</v>
      </c>
      <c r="N13" s="4" t="n">
        <f aca="false">MIN(MAX(0,8000-H13),V13)</f>
        <v>2461</v>
      </c>
      <c r="Q13" s="22" t="b">
        <f aca="false">TRUE()</f>
        <v>1</v>
      </c>
      <c r="R13" s="5" t="s">
        <v>39</v>
      </c>
      <c r="T13" s="2" t="n">
        <v>46023</v>
      </c>
      <c r="U13" s="23" t="n">
        <f aca="false">+(T13-C12)/365</f>
        <v>10.0657534246575</v>
      </c>
      <c r="V13" s="24" t="n">
        <f aca="false">+U13*450</f>
        <v>4529.58904109589</v>
      </c>
      <c r="W13" s="25"/>
    </row>
    <row r="14" customFormat="false" ht="14.25" hidden="false" customHeight="false" outlineLevel="0" collapsed="false">
      <c r="A14" s="17" t="n">
        <v>7</v>
      </c>
      <c r="B14" s="21" t="s">
        <v>40</v>
      </c>
      <c r="C14" s="18" t="n">
        <v>42338</v>
      </c>
      <c r="D14" s="19" t="n">
        <v>1988</v>
      </c>
      <c r="E14" s="19" t="s">
        <v>41</v>
      </c>
      <c r="F14" s="19" t="n">
        <v>8508</v>
      </c>
      <c r="G14" s="19" t="s">
        <v>23</v>
      </c>
      <c r="H14" s="19" t="n">
        <v>8238</v>
      </c>
      <c r="I14" s="19" t="n">
        <v>3808</v>
      </c>
      <c r="J14" s="19" t="n">
        <v>1201</v>
      </c>
      <c r="K14" s="19"/>
      <c r="L14" s="19"/>
      <c r="M14" s="19"/>
      <c r="N14" s="20" t="n">
        <f aca="false">MIN(8000-J14,V14)</f>
        <v>4712.05479452055</v>
      </c>
      <c r="Q14" s="21"/>
      <c r="R14" s="21" t="s">
        <v>42</v>
      </c>
      <c r="S14" s="18" t="n">
        <v>38855</v>
      </c>
      <c r="T14" s="18" t="n">
        <f aca="false">+EDATE(S14,240)</f>
        <v>46160</v>
      </c>
      <c r="U14" s="26" t="n">
        <f aca="false">+(T14-C14)/365</f>
        <v>10.4712328767123</v>
      </c>
      <c r="V14" s="20" t="n">
        <f aca="false">+U14*450</f>
        <v>4712.05479452055</v>
      </c>
      <c r="W14" s="21"/>
    </row>
    <row r="15" customFormat="false" ht="14.25" hidden="false" customHeight="false" outlineLevel="0" collapsed="false">
      <c r="A15" s="17"/>
      <c r="B15" s="21"/>
      <c r="C15" s="18"/>
      <c r="D15" s="19"/>
      <c r="E15" s="19"/>
      <c r="F15" s="19"/>
      <c r="G15" s="19" t="s">
        <v>25</v>
      </c>
      <c r="H15" s="19" t="n">
        <v>8311</v>
      </c>
      <c r="I15" s="19" t="n">
        <v>3831</v>
      </c>
      <c r="J15" s="19" t="n">
        <v>1201</v>
      </c>
      <c r="K15" s="19"/>
      <c r="L15" s="19"/>
      <c r="M15" s="19"/>
      <c r="N15" s="20" t="n">
        <f aca="false">MIN(8000-J15,V15)</f>
        <v>4712.05479452055</v>
      </c>
      <c r="Q15" s="21"/>
      <c r="R15" s="21" t="s">
        <v>42</v>
      </c>
      <c r="S15" s="18" t="n">
        <v>38855</v>
      </c>
      <c r="T15" s="18" t="n">
        <f aca="false">+EDATE(S15,240)</f>
        <v>46160</v>
      </c>
      <c r="U15" s="26" t="n">
        <f aca="false">+(T15-C14)/365</f>
        <v>10.4712328767123</v>
      </c>
      <c r="V15" s="20" t="n">
        <f aca="false">+U15*450</f>
        <v>4712.05479452055</v>
      </c>
      <c r="W15" s="21"/>
    </row>
    <row r="16" customFormat="false" ht="14.25" hidden="false" customHeight="false" outlineLevel="0" collapsed="false">
      <c r="A16" s="17" t="n">
        <v>8</v>
      </c>
      <c r="B16" s="1" t="s">
        <v>43</v>
      </c>
      <c r="C16" s="2" t="n">
        <v>42351</v>
      </c>
      <c r="D16" s="3" t="n">
        <v>1995</v>
      </c>
      <c r="E16" s="3" t="s">
        <v>44</v>
      </c>
      <c r="F16" s="3" t="n">
        <v>8621</v>
      </c>
      <c r="G16" s="3" t="s">
        <v>23</v>
      </c>
      <c r="H16" s="3" t="n">
        <v>8457</v>
      </c>
      <c r="I16" s="3" t="n">
        <v>4225</v>
      </c>
      <c r="J16" s="3" t="n">
        <v>668</v>
      </c>
      <c r="N16" s="4" t="n">
        <f aca="false">MAX(0,8000-J16)</f>
        <v>7332</v>
      </c>
      <c r="R16" s="5" t="s">
        <v>45</v>
      </c>
      <c r="U16" s="3"/>
      <c r="V16" s="27"/>
      <c r="W16" s="25"/>
    </row>
    <row r="17" customFormat="false" ht="14.25" hidden="false" customHeight="false" outlineLevel="0" collapsed="false">
      <c r="A17" s="17"/>
      <c r="G17" s="3" t="s">
        <v>25</v>
      </c>
      <c r="H17" s="3" t="n">
        <v>8457</v>
      </c>
      <c r="I17" s="3" t="n">
        <v>4225</v>
      </c>
      <c r="J17" s="3" t="n">
        <v>668</v>
      </c>
      <c r="N17" s="4" t="n">
        <f aca="false">MAX(0,8000-J17)</f>
        <v>7332</v>
      </c>
      <c r="R17" s="5" t="s">
        <v>45</v>
      </c>
      <c r="U17" s="3"/>
      <c r="V17" s="27"/>
      <c r="W17" s="25"/>
    </row>
    <row r="18" customFormat="false" ht="14.25" hidden="false" customHeight="false" outlineLevel="0" collapsed="false">
      <c r="A18" s="17" t="n">
        <v>9</v>
      </c>
      <c r="B18" s="21" t="s">
        <v>46</v>
      </c>
      <c r="C18" s="18" t="n">
        <v>42351</v>
      </c>
      <c r="D18" s="19" t="n">
        <v>1998</v>
      </c>
      <c r="E18" s="19" t="s">
        <v>47</v>
      </c>
      <c r="F18" s="19" t="n">
        <v>6318</v>
      </c>
      <c r="G18" s="19" t="s">
        <v>23</v>
      </c>
      <c r="H18" s="19" t="n">
        <v>6183</v>
      </c>
      <c r="I18" s="19" t="n">
        <v>3510</v>
      </c>
      <c r="J18" s="19"/>
      <c r="K18" s="19" t="n">
        <v>7868.8</v>
      </c>
      <c r="L18" s="19" t="n">
        <v>0</v>
      </c>
      <c r="M18" s="19"/>
      <c r="N18" s="20" t="n">
        <f aca="false">+MIN(K18-H18,V18)</f>
        <v>1320.41095890411</v>
      </c>
      <c r="Q18" s="21"/>
      <c r="R18" s="21" t="s">
        <v>48</v>
      </c>
      <c r="S18" s="19"/>
      <c r="T18" s="18" t="n">
        <v>43422</v>
      </c>
      <c r="U18" s="26" t="n">
        <f aca="false">+(T18-C18)/365</f>
        <v>2.93424657534247</v>
      </c>
      <c r="V18" s="20" t="n">
        <f aca="false">+U18*450</f>
        <v>1320.41095890411</v>
      </c>
      <c r="W18" s="21"/>
    </row>
    <row r="19" customFormat="false" ht="14.25" hidden="false" customHeight="false" outlineLevel="0" collapsed="false">
      <c r="A19" s="17"/>
      <c r="B19" s="21"/>
      <c r="C19" s="18"/>
      <c r="D19" s="19"/>
      <c r="E19" s="19"/>
      <c r="F19" s="19"/>
      <c r="G19" s="19" t="s">
        <v>25</v>
      </c>
      <c r="H19" s="19" t="n">
        <v>6183</v>
      </c>
      <c r="I19" s="19" t="n">
        <v>3510</v>
      </c>
      <c r="J19" s="19"/>
      <c r="K19" s="19" t="n">
        <v>7868.8</v>
      </c>
      <c r="L19" s="19"/>
      <c r="M19" s="19"/>
      <c r="N19" s="20" t="n">
        <f aca="false">+MIN(K19-H19,V19)</f>
        <v>811.232876712329</v>
      </c>
      <c r="Q19" s="21"/>
      <c r="R19" s="21" t="s">
        <v>48</v>
      </c>
      <c r="S19" s="19"/>
      <c r="T19" s="18" t="n">
        <v>43009</v>
      </c>
      <c r="U19" s="26" t="n">
        <f aca="false">+(T19-C18)/365</f>
        <v>1.8027397260274</v>
      </c>
      <c r="V19" s="20" t="n">
        <f aca="false">+U19*450</f>
        <v>811.232876712329</v>
      </c>
      <c r="W19" s="21"/>
    </row>
    <row r="20" customFormat="false" ht="14.25" hidden="false" customHeight="false" outlineLevel="0" collapsed="false">
      <c r="A20" s="17" t="n">
        <v>10</v>
      </c>
      <c r="B20" s="1" t="s">
        <v>49</v>
      </c>
      <c r="C20" s="2" t="n">
        <v>42353</v>
      </c>
      <c r="D20" s="3" t="n">
        <v>1990</v>
      </c>
      <c r="E20" s="3" t="s">
        <v>50</v>
      </c>
      <c r="F20" s="3" t="n">
        <v>14703</v>
      </c>
      <c r="G20" s="3" t="s">
        <v>23</v>
      </c>
      <c r="H20" s="3" t="n">
        <v>14490</v>
      </c>
      <c r="I20" s="3" t="n">
        <v>7502</v>
      </c>
      <c r="K20" s="3" t="n">
        <v>15205</v>
      </c>
      <c r="L20" s="3" t="n">
        <f aca="false">+H20-11205</f>
        <v>3285</v>
      </c>
      <c r="N20" s="4" t="n">
        <f aca="false">MIN(K20-H20,V20,4000-L20)</f>
        <v>695.342465753425</v>
      </c>
      <c r="R20" s="5" t="s">
        <v>51</v>
      </c>
      <c r="S20" s="2" t="n">
        <v>37182</v>
      </c>
      <c r="T20" s="2" t="n">
        <v>42917</v>
      </c>
      <c r="U20" s="23" t="n">
        <f aca="false">+(T20-C20)/365</f>
        <v>1.54520547945205</v>
      </c>
      <c r="V20" s="24" t="n">
        <f aca="false">+U20*450</f>
        <v>695.342465753425</v>
      </c>
    </row>
    <row r="21" customFormat="false" ht="14.25" hidden="false" customHeight="false" outlineLevel="0" collapsed="false">
      <c r="A21" s="17"/>
      <c r="G21" s="3" t="s">
        <v>25</v>
      </c>
      <c r="H21" s="3" t="n">
        <v>14332</v>
      </c>
      <c r="I21" s="3" t="n">
        <v>7108</v>
      </c>
      <c r="K21" s="3" t="n">
        <v>15047</v>
      </c>
      <c r="L21" s="3" t="n">
        <f aca="false">+H21-11047</f>
        <v>3285</v>
      </c>
      <c r="N21" s="4" t="n">
        <f aca="false">MIN(K21-H21,V21,4000-L21)</f>
        <v>658.356164383562</v>
      </c>
      <c r="R21" s="5" t="s">
        <v>51</v>
      </c>
      <c r="S21" s="2" t="n">
        <v>37257</v>
      </c>
      <c r="T21" s="2" t="n">
        <v>42887</v>
      </c>
      <c r="U21" s="23" t="n">
        <f aca="false">+(T21-C20)/365</f>
        <v>1.46301369863014</v>
      </c>
      <c r="V21" s="24" t="n">
        <f aca="false">+U21*450</f>
        <v>658.356164383562</v>
      </c>
    </row>
    <row r="22" customFormat="false" ht="14.25" hidden="false" customHeight="false" outlineLevel="0" collapsed="false">
      <c r="A22" s="17" t="n">
        <v>11</v>
      </c>
      <c r="B22" s="21" t="s">
        <v>52</v>
      </c>
      <c r="C22" s="18" t="n">
        <v>42323</v>
      </c>
      <c r="D22" s="19" t="n">
        <v>1992</v>
      </c>
      <c r="E22" s="19" t="s">
        <v>53</v>
      </c>
      <c r="F22" s="19" t="n">
        <v>9813</v>
      </c>
      <c r="G22" s="19" t="s">
        <v>23</v>
      </c>
      <c r="H22" s="19" t="n">
        <v>9519</v>
      </c>
      <c r="I22" s="19" t="n">
        <v>3945</v>
      </c>
      <c r="J22" s="19" t="n">
        <v>2824</v>
      </c>
      <c r="K22" s="19"/>
      <c r="L22" s="19"/>
      <c r="M22" s="19"/>
      <c r="N22" s="20" t="n">
        <f aca="false">8000-J22</f>
        <v>5176</v>
      </c>
      <c r="Q22" s="21"/>
      <c r="R22" s="21" t="s">
        <v>54</v>
      </c>
      <c r="S22" s="19"/>
      <c r="T22" s="18"/>
      <c r="U22" s="19"/>
      <c r="V22" s="21"/>
      <c r="W22" s="21"/>
    </row>
    <row r="23" customFormat="false" ht="14.25" hidden="false" customHeight="false" outlineLevel="0" collapsed="false">
      <c r="A23" s="17"/>
      <c r="B23" s="21"/>
      <c r="C23" s="18"/>
      <c r="D23" s="19"/>
      <c r="E23" s="19"/>
      <c r="F23" s="19"/>
      <c r="G23" s="19" t="s">
        <v>25</v>
      </c>
      <c r="H23" s="19" t="n">
        <v>9650</v>
      </c>
      <c r="I23" s="19" t="n">
        <v>4003</v>
      </c>
      <c r="J23" s="19" t="n">
        <v>2926</v>
      </c>
      <c r="K23" s="19"/>
      <c r="L23" s="19"/>
      <c r="M23" s="19"/>
      <c r="N23" s="20" t="n">
        <f aca="false">8000-J23</f>
        <v>5074</v>
      </c>
      <c r="Q23" s="21"/>
      <c r="R23" s="21" t="s">
        <v>54</v>
      </c>
      <c r="S23" s="19"/>
      <c r="T23" s="19"/>
      <c r="U23" s="19"/>
      <c r="V23" s="21"/>
      <c r="W23" s="21"/>
    </row>
    <row r="24" customFormat="false" ht="14.25" hidden="false" customHeight="false" outlineLevel="0" collapsed="false">
      <c r="A24" s="17" t="n">
        <v>12</v>
      </c>
      <c r="B24" s="1" t="s">
        <v>55</v>
      </c>
      <c r="C24" s="2" t="n">
        <v>42329</v>
      </c>
      <c r="D24" s="3" t="n">
        <v>1987</v>
      </c>
      <c r="E24" s="3" t="s">
        <v>56</v>
      </c>
      <c r="F24" s="3" t="n">
        <v>9601</v>
      </c>
      <c r="G24" s="3" t="s">
        <v>23</v>
      </c>
      <c r="H24" s="3" t="n">
        <v>9302</v>
      </c>
      <c r="I24" s="3" t="n">
        <v>4858</v>
      </c>
      <c r="J24" s="3" t="n">
        <v>1927</v>
      </c>
      <c r="N24" s="4" t="n">
        <f aca="false">8000-J24</f>
        <v>6073</v>
      </c>
      <c r="U24" s="28"/>
    </row>
    <row r="25" customFormat="false" ht="14.25" hidden="false" customHeight="false" outlineLevel="0" collapsed="false">
      <c r="A25" s="17"/>
      <c r="G25" s="3" t="s">
        <v>25</v>
      </c>
      <c r="H25" s="3" t="n">
        <v>9245</v>
      </c>
      <c r="I25" s="3" t="n">
        <v>4871</v>
      </c>
      <c r="J25" s="3" t="n">
        <v>1927</v>
      </c>
      <c r="N25" s="4" t="n">
        <f aca="false">8000-J25</f>
        <v>6073</v>
      </c>
      <c r="U25" s="28"/>
    </row>
    <row r="26" customFormat="false" ht="14.25" hidden="false" customHeight="false" outlineLevel="0" collapsed="false">
      <c r="A26" s="17" t="n">
        <v>13</v>
      </c>
      <c r="B26" s="21" t="s">
        <v>57</v>
      </c>
      <c r="C26" s="18" t="n">
        <v>42323</v>
      </c>
      <c r="D26" s="19" t="n">
        <v>1988</v>
      </c>
      <c r="E26" s="19" t="s">
        <v>58</v>
      </c>
      <c r="F26" s="19" t="n">
        <v>9012</v>
      </c>
      <c r="G26" s="19" t="s">
        <v>23</v>
      </c>
      <c r="H26" s="19" t="n">
        <v>8830</v>
      </c>
      <c r="I26" s="19" t="n">
        <v>4817</v>
      </c>
      <c r="J26" s="19"/>
      <c r="K26" s="19" t="n">
        <v>14791</v>
      </c>
      <c r="L26" s="19"/>
      <c r="M26" s="19"/>
      <c r="N26" s="20" t="n">
        <f aca="false">MIN(+K26-H26,V26)</f>
        <v>5143.56164383562</v>
      </c>
      <c r="Q26" s="21"/>
      <c r="R26" s="21" t="s">
        <v>48</v>
      </c>
      <c r="S26" s="19"/>
      <c r="T26" s="18" t="n">
        <v>46495</v>
      </c>
      <c r="U26" s="26" t="n">
        <f aca="false">+(T26-C26)/365</f>
        <v>11.4301369863014</v>
      </c>
      <c r="V26" s="20" t="n">
        <f aca="false">+U26*450</f>
        <v>5143.56164383562</v>
      </c>
      <c r="W26" s="21"/>
    </row>
    <row r="27" customFormat="false" ht="14.25" hidden="false" customHeight="false" outlineLevel="0" collapsed="false">
      <c r="A27" s="17"/>
      <c r="B27" s="21"/>
      <c r="C27" s="18"/>
      <c r="D27" s="19"/>
      <c r="E27" s="19"/>
      <c r="F27" s="19"/>
      <c r="G27" s="19" t="s">
        <v>25</v>
      </c>
      <c r="H27" s="19" t="n">
        <v>8830</v>
      </c>
      <c r="I27" s="19" t="n">
        <v>4817</v>
      </c>
      <c r="J27" s="19"/>
      <c r="K27" s="19" t="n">
        <v>14791</v>
      </c>
      <c r="L27" s="19"/>
      <c r="M27" s="19"/>
      <c r="N27" s="20" t="n">
        <f aca="false">MIN(+K27-H27,V27)</f>
        <v>5143.56164383562</v>
      </c>
      <c r="Q27" s="21"/>
      <c r="R27" s="21"/>
      <c r="S27" s="19"/>
      <c r="T27" s="18" t="n">
        <v>46495</v>
      </c>
      <c r="U27" s="26" t="n">
        <f aca="false">+(T27-C26)/365</f>
        <v>11.4301369863014</v>
      </c>
      <c r="V27" s="20" t="n">
        <f aca="false">+U27*450</f>
        <v>5143.56164383562</v>
      </c>
      <c r="W27" s="21"/>
    </row>
    <row r="28" customFormat="false" ht="14.25" hidden="false" customHeight="false" outlineLevel="0" collapsed="false">
      <c r="A28" s="17" t="n">
        <v>14</v>
      </c>
      <c r="B28" s="1" t="s">
        <v>59</v>
      </c>
      <c r="C28" s="2" t="n">
        <v>42327</v>
      </c>
      <c r="D28" s="3" t="n">
        <v>1994</v>
      </c>
      <c r="E28" s="3" t="s">
        <v>60</v>
      </c>
      <c r="F28" s="3" t="n">
        <v>5506</v>
      </c>
      <c r="G28" s="3" t="s">
        <v>23</v>
      </c>
      <c r="H28" s="3" t="n">
        <v>5377</v>
      </c>
      <c r="I28" s="3" t="n">
        <v>3146</v>
      </c>
      <c r="J28" s="3" t="n">
        <v>462</v>
      </c>
      <c r="N28" s="4" t="n">
        <f aca="false">8000-J28</f>
        <v>7538</v>
      </c>
      <c r="U28" s="3"/>
    </row>
    <row r="29" customFormat="false" ht="14.25" hidden="false" customHeight="false" outlineLevel="0" collapsed="false">
      <c r="A29" s="17"/>
      <c r="G29" s="3" t="s">
        <v>25</v>
      </c>
      <c r="H29" s="3" t="n">
        <v>5377</v>
      </c>
      <c r="I29" s="3" t="n">
        <v>3146</v>
      </c>
      <c r="J29" s="3" t="n">
        <v>462</v>
      </c>
      <c r="N29" s="4" t="n">
        <f aca="false">8000-J29</f>
        <v>7538</v>
      </c>
      <c r="U29" s="3"/>
    </row>
    <row r="30" customFormat="false" ht="14.25" hidden="false" customHeight="false" outlineLevel="0" collapsed="false">
      <c r="A30" s="17" t="n">
        <v>15</v>
      </c>
      <c r="B30" s="21" t="s">
        <v>61</v>
      </c>
      <c r="C30" s="18" t="n">
        <v>42329</v>
      </c>
      <c r="D30" s="19" t="n">
        <v>1998</v>
      </c>
      <c r="E30" s="19" t="s">
        <v>62</v>
      </c>
      <c r="F30" s="19" t="n">
        <v>13752</v>
      </c>
      <c r="G30" s="19" t="s">
        <v>23</v>
      </c>
      <c r="H30" s="19" t="n">
        <v>13374</v>
      </c>
      <c r="I30" s="19" t="n">
        <v>6611</v>
      </c>
      <c r="J30" s="19"/>
      <c r="K30" s="19"/>
      <c r="L30" s="19"/>
      <c r="M30" s="19"/>
      <c r="N30" s="20" t="n">
        <v>8000</v>
      </c>
      <c r="Q30" s="21"/>
      <c r="R30" s="21" t="s">
        <v>28</v>
      </c>
      <c r="S30" s="19"/>
      <c r="T30" s="19"/>
      <c r="U30" s="19"/>
      <c r="V30" s="21"/>
      <c r="W30" s="21" t="s">
        <v>29</v>
      </c>
    </row>
    <row r="31" customFormat="false" ht="14.25" hidden="false" customHeight="false" outlineLevel="0" collapsed="false">
      <c r="A31" s="17"/>
      <c r="B31" s="21"/>
      <c r="C31" s="18"/>
      <c r="D31" s="19"/>
      <c r="E31" s="19"/>
      <c r="F31" s="19"/>
      <c r="G31" s="19" t="s">
        <v>25</v>
      </c>
      <c r="H31" s="19" t="n">
        <v>13374</v>
      </c>
      <c r="I31" s="19" t="n">
        <v>6611</v>
      </c>
      <c r="J31" s="19"/>
      <c r="K31" s="19"/>
      <c r="L31" s="19"/>
      <c r="M31" s="19"/>
      <c r="N31" s="20" t="n">
        <v>8000</v>
      </c>
      <c r="Q31" s="21"/>
      <c r="R31" s="21" t="s">
        <v>28</v>
      </c>
      <c r="S31" s="19"/>
      <c r="T31" s="19"/>
      <c r="U31" s="19"/>
      <c r="V31" s="21"/>
      <c r="W31" s="21" t="s">
        <v>29</v>
      </c>
    </row>
    <row r="32" customFormat="false" ht="14.25" hidden="false" customHeight="false" outlineLevel="0" collapsed="false">
      <c r="A32" s="17" t="n">
        <v>16</v>
      </c>
      <c r="B32" s="1" t="s">
        <v>63</v>
      </c>
      <c r="C32" s="2" t="n">
        <v>42318</v>
      </c>
      <c r="D32" s="3" t="n">
        <v>1989</v>
      </c>
      <c r="E32" s="3" t="s">
        <v>64</v>
      </c>
      <c r="F32" s="3" t="n">
        <v>7889</v>
      </c>
      <c r="G32" s="3" t="s">
        <v>23</v>
      </c>
      <c r="H32" s="3" t="n">
        <v>7743</v>
      </c>
      <c r="I32" s="3" t="n">
        <v>3639</v>
      </c>
      <c r="N32" s="4" t="n">
        <f aca="false">8000-H32</f>
        <v>257</v>
      </c>
      <c r="U32" s="3"/>
      <c r="W32" s="25"/>
    </row>
    <row r="33" customFormat="false" ht="14.25" hidden="false" customHeight="false" outlineLevel="0" collapsed="false">
      <c r="A33" s="17"/>
      <c r="G33" s="3" t="s">
        <v>25</v>
      </c>
      <c r="H33" s="3" t="n">
        <v>7743</v>
      </c>
      <c r="I33" s="3" t="n">
        <v>3639</v>
      </c>
      <c r="N33" s="4" t="n">
        <f aca="false">8000-H33</f>
        <v>257</v>
      </c>
      <c r="U33" s="3"/>
      <c r="W33" s="25"/>
    </row>
    <row r="34" customFormat="false" ht="14.25" hidden="false" customHeight="false" outlineLevel="0" collapsed="false">
      <c r="A34" s="17" t="n">
        <v>17</v>
      </c>
      <c r="B34" s="21" t="s">
        <v>65</v>
      </c>
      <c r="C34" s="18" t="n">
        <v>42321</v>
      </c>
      <c r="D34" s="19" t="n">
        <v>1995</v>
      </c>
      <c r="E34" s="19" t="s">
        <v>66</v>
      </c>
      <c r="F34" s="19" t="n">
        <v>14273</v>
      </c>
      <c r="G34" s="19" t="s">
        <v>23</v>
      </c>
      <c r="H34" s="19" t="n">
        <v>13772</v>
      </c>
      <c r="I34" s="19" t="n">
        <v>6699</v>
      </c>
      <c r="J34" s="19" t="n">
        <v>5773</v>
      </c>
      <c r="K34" s="19"/>
      <c r="L34" s="19"/>
      <c r="M34" s="19"/>
      <c r="N34" s="20" t="n">
        <v>8000</v>
      </c>
      <c r="Q34" s="21"/>
      <c r="R34" s="21" t="s">
        <v>28</v>
      </c>
      <c r="S34" s="19"/>
      <c r="T34" s="19"/>
      <c r="U34" s="19"/>
      <c r="V34" s="21"/>
      <c r="W34" s="21" t="s">
        <v>29</v>
      </c>
    </row>
    <row r="35" customFormat="false" ht="14.25" hidden="false" customHeight="false" outlineLevel="0" collapsed="false">
      <c r="A35" s="17"/>
      <c r="B35" s="21"/>
      <c r="C35" s="18"/>
      <c r="D35" s="19"/>
      <c r="E35" s="19"/>
      <c r="F35" s="19"/>
      <c r="G35" s="19" t="s">
        <v>25</v>
      </c>
      <c r="H35" s="19" t="n">
        <v>13774</v>
      </c>
      <c r="I35" s="19" t="n">
        <v>6728</v>
      </c>
      <c r="J35" s="19" t="n">
        <v>5542</v>
      </c>
      <c r="K35" s="19"/>
      <c r="L35" s="19"/>
      <c r="M35" s="19"/>
      <c r="N35" s="20" t="n">
        <v>8000</v>
      </c>
      <c r="Q35" s="21"/>
      <c r="R35" s="21" t="s">
        <v>28</v>
      </c>
      <c r="S35" s="19"/>
      <c r="T35" s="19"/>
      <c r="U35" s="19"/>
      <c r="V35" s="21"/>
      <c r="W35" s="21" t="s">
        <v>29</v>
      </c>
    </row>
    <row r="36" customFormat="false" ht="14.25" hidden="false" customHeight="false" outlineLevel="0" collapsed="false">
      <c r="A36" s="17" t="n">
        <v>18</v>
      </c>
      <c r="B36" s="1" t="s">
        <v>67</v>
      </c>
      <c r="C36" s="2" t="n">
        <v>42331</v>
      </c>
      <c r="D36" s="3" t="n">
        <v>2001</v>
      </c>
      <c r="E36" s="3" t="s">
        <v>68</v>
      </c>
      <c r="F36" s="3" t="n">
        <v>4556</v>
      </c>
      <c r="G36" s="3" t="s">
        <v>23</v>
      </c>
      <c r="L36" s="3" t="n">
        <v>1320</v>
      </c>
      <c r="M36" s="2" t="n">
        <v>40695</v>
      </c>
      <c r="N36" s="4" t="n">
        <f aca="false">MIN(4000-L36,V36)</f>
        <v>2486.71232876712</v>
      </c>
      <c r="R36" s="29" t="s">
        <v>69</v>
      </c>
      <c r="S36" s="2"/>
      <c r="T36" s="2" t="n">
        <f aca="false">+EDATE(M36,120)</f>
        <v>44348</v>
      </c>
      <c r="U36" s="23" t="n">
        <f aca="false">+(T36-C36)/365</f>
        <v>5.52602739726027</v>
      </c>
      <c r="V36" s="24" t="n">
        <f aca="false">+U36*450</f>
        <v>2486.71232876712</v>
      </c>
    </row>
    <row r="37" customFormat="false" ht="14.25" hidden="false" customHeight="false" outlineLevel="0" collapsed="false">
      <c r="A37" s="17"/>
      <c r="G37" s="3" t="s">
        <v>25</v>
      </c>
      <c r="L37" s="3" t="n">
        <v>1320</v>
      </c>
      <c r="M37" s="2" t="n">
        <v>40695</v>
      </c>
      <c r="N37" s="4" t="n">
        <f aca="false">MIN(4000-L37,V37)</f>
        <v>2486.71232876712</v>
      </c>
      <c r="R37" s="29" t="s">
        <v>69</v>
      </c>
      <c r="S37" s="2"/>
      <c r="T37" s="2" t="n">
        <f aca="false">+EDATE(M37,120)</f>
        <v>44348</v>
      </c>
      <c r="U37" s="23" t="n">
        <f aca="false">+(T37-C36)/365</f>
        <v>5.52602739726027</v>
      </c>
      <c r="V37" s="24" t="n">
        <f aca="false">+U37*450</f>
        <v>2486.71232876712</v>
      </c>
    </row>
    <row r="38" customFormat="false" ht="14.25" hidden="false" customHeight="false" outlineLevel="0" collapsed="false">
      <c r="A38" s="17" t="n">
        <v>19</v>
      </c>
      <c r="B38" s="21" t="s">
        <v>70</v>
      </c>
      <c r="C38" s="18" t="n">
        <v>42331</v>
      </c>
      <c r="D38" s="19" t="n">
        <v>2002</v>
      </c>
      <c r="E38" s="19" t="s">
        <v>71</v>
      </c>
      <c r="F38" s="19" t="n">
        <v>4856</v>
      </c>
      <c r="G38" s="19" t="s">
        <v>23</v>
      </c>
      <c r="H38" s="19" t="n">
        <v>4765</v>
      </c>
      <c r="I38" s="19" t="n">
        <v>2080</v>
      </c>
      <c r="J38" s="19"/>
      <c r="K38" s="19"/>
      <c r="L38" s="19" t="n">
        <v>-2754</v>
      </c>
      <c r="M38" s="19"/>
      <c r="N38" s="20" t="n">
        <v>8000</v>
      </c>
      <c r="Q38" s="21"/>
      <c r="R38" s="21" t="s">
        <v>72</v>
      </c>
      <c r="S38" s="19"/>
      <c r="T38" s="19"/>
      <c r="U38" s="19"/>
      <c r="V38" s="21"/>
      <c r="W38" s="21" t="s">
        <v>73</v>
      </c>
    </row>
    <row r="39" customFormat="false" ht="14.25" hidden="false" customHeight="false" outlineLevel="0" collapsed="false">
      <c r="A39" s="17"/>
      <c r="B39" s="21"/>
      <c r="C39" s="18"/>
      <c r="D39" s="19"/>
      <c r="E39" s="19"/>
      <c r="F39" s="19"/>
      <c r="G39" s="19" t="s">
        <v>25</v>
      </c>
      <c r="H39" s="19" t="n">
        <v>4765</v>
      </c>
      <c r="I39" s="19" t="n">
        <v>2080</v>
      </c>
      <c r="J39" s="19"/>
      <c r="K39" s="19"/>
      <c r="L39" s="19" t="n">
        <v>-2754</v>
      </c>
      <c r="M39" s="19"/>
      <c r="N39" s="20" t="n">
        <v>8000</v>
      </c>
      <c r="Q39" s="21"/>
      <c r="R39" s="21"/>
      <c r="S39" s="19"/>
      <c r="T39" s="19"/>
      <c r="U39" s="19"/>
      <c r="V39" s="21"/>
      <c r="W39" s="21" t="s">
        <v>73</v>
      </c>
    </row>
    <row r="40" customFormat="false" ht="14.25" hidden="false" customHeight="false" outlineLevel="0" collapsed="false">
      <c r="A40" s="17" t="n">
        <v>20</v>
      </c>
      <c r="B40" s="1" t="s">
        <v>74</v>
      </c>
      <c r="C40" s="2" t="n">
        <v>42326</v>
      </c>
      <c r="D40" s="3" t="n">
        <v>1974</v>
      </c>
      <c r="E40" s="3" t="s">
        <v>75</v>
      </c>
      <c r="F40" s="3" t="n">
        <v>13793</v>
      </c>
      <c r="G40" s="3" t="s">
        <v>23</v>
      </c>
      <c r="H40" s="3" t="n">
        <v>15380</v>
      </c>
      <c r="I40" s="3" t="n">
        <v>8661</v>
      </c>
      <c r="J40" s="3" t="n">
        <v>2273</v>
      </c>
      <c r="N40" s="4" t="n">
        <f aca="false">8000-J40</f>
        <v>5727</v>
      </c>
      <c r="R40" s="5" t="s">
        <v>76</v>
      </c>
      <c r="T40" s="28"/>
      <c r="U40" s="3"/>
    </row>
    <row r="41" customFormat="false" ht="14.25" hidden="false" customHeight="false" outlineLevel="0" collapsed="false">
      <c r="A41" s="17"/>
      <c r="G41" s="3" t="s">
        <v>25</v>
      </c>
      <c r="H41" s="3" t="n">
        <v>17369</v>
      </c>
      <c r="I41" s="3" t="n">
        <v>12418</v>
      </c>
      <c r="J41" s="3" t="n">
        <v>2448</v>
      </c>
      <c r="N41" s="4" t="n">
        <f aca="false">8000-J41</f>
        <v>5552</v>
      </c>
      <c r="T41" s="28"/>
    </row>
    <row r="42" customFormat="false" ht="14.25" hidden="false" customHeight="false" outlineLevel="0" collapsed="false">
      <c r="A42" s="17" t="n">
        <v>21</v>
      </c>
      <c r="B42" s="21" t="s">
        <v>77</v>
      </c>
      <c r="C42" s="18" t="n">
        <v>42308</v>
      </c>
      <c r="D42" s="19" t="n">
        <v>1996</v>
      </c>
      <c r="E42" s="19" t="s">
        <v>78</v>
      </c>
      <c r="F42" s="19" t="n">
        <v>6344</v>
      </c>
      <c r="G42" s="19" t="s">
        <v>23</v>
      </c>
      <c r="H42" s="19" t="n">
        <v>6313</v>
      </c>
      <c r="I42" s="19" t="n">
        <v>3385</v>
      </c>
      <c r="J42" s="19"/>
      <c r="K42" s="19"/>
      <c r="L42" s="19" t="n">
        <v>3472</v>
      </c>
      <c r="M42" s="18" t="n">
        <v>38777</v>
      </c>
      <c r="N42" s="20" t="n">
        <f aca="false">+MIN(4000-L42,V42)</f>
        <v>150.41095890411</v>
      </c>
      <c r="Q42" s="21"/>
      <c r="R42" s="21" t="s">
        <v>79</v>
      </c>
      <c r="S42" s="19"/>
      <c r="T42" s="18" t="n">
        <f aca="false">+EDATE(M42,120)</f>
        <v>42430</v>
      </c>
      <c r="U42" s="26" t="n">
        <f aca="false">+(T42-C42)/365</f>
        <v>0.334246575342466</v>
      </c>
      <c r="V42" s="20" t="n">
        <f aca="false">+U42*450</f>
        <v>150.41095890411</v>
      </c>
      <c r="W42" s="21"/>
    </row>
    <row r="43" customFormat="false" ht="14.25" hidden="false" customHeight="false" outlineLevel="0" collapsed="false">
      <c r="A43" s="17"/>
      <c r="B43" s="21"/>
      <c r="C43" s="18"/>
      <c r="D43" s="19"/>
      <c r="E43" s="19"/>
      <c r="F43" s="19"/>
      <c r="G43" s="19" t="s">
        <v>25</v>
      </c>
      <c r="H43" s="19" t="n">
        <v>6344</v>
      </c>
      <c r="I43" s="19" t="n">
        <v>3870</v>
      </c>
      <c r="J43" s="19"/>
      <c r="K43" s="19"/>
      <c r="L43" s="19" t="n">
        <v>3472</v>
      </c>
      <c r="M43" s="18" t="n">
        <v>38777</v>
      </c>
      <c r="N43" s="20" t="n">
        <f aca="false">+MIN(4000-L43,V43)</f>
        <v>150.41095890411</v>
      </c>
      <c r="Q43" s="21"/>
      <c r="R43" s="21" t="s">
        <v>79</v>
      </c>
      <c r="S43" s="19"/>
      <c r="T43" s="18" t="n">
        <f aca="false">+EDATE(M43,120)</f>
        <v>42430</v>
      </c>
      <c r="U43" s="26" t="n">
        <f aca="false">+(T43-C42)/365</f>
        <v>0.334246575342466</v>
      </c>
      <c r="V43" s="20" t="n">
        <f aca="false">+U43*450</f>
        <v>150.41095890411</v>
      </c>
      <c r="W43" s="21"/>
    </row>
    <row r="44" customFormat="false" ht="14.25" hidden="false" customHeight="false" outlineLevel="0" collapsed="false">
      <c r="A44" s="17" t="n">
        <v>22</v>
      </c>
      <c r="B44" s="1" t="s">
        <v>80</v>
      </c>
      <c r="C44" s="2" t="s">
        <v>81</v>
      </c>
      <c r="D44" s="3" t="n">
        <v>1999</v>
      </c>
      <c r="E44" s="3" t="s">
        <v>82</v>
      </c>
      <c r="F44" s="3" t="n">
        <v>6354</v>
      </c>
      <c r="G44" s="3" t="s">
        <v>23</v>
      </c>
      <c r="H44" s="3" t="n">
        <v>6301</v>
      </c>
      <c r="I44" s="3" t="n">
        <v>3101</v>
      </c>
      <c r="N44" s="4" t="n">
        <f aca="false">8000-H44</f>
        <v>1699</v>
      </c>
      <c r="R44" s="5" t="s">
        <v>54</v>
      </c>
      <c r="U44" s="3"/>
    </row>
    <row r="45" customFormat="false" ht="14.25" hidden="false" customHeight="false" outlineLevel="0" collapsed="false">
      <c r="A45" s="17"/>
      <c r="G45" s="3" t="s">
        <v>25</v>
      </c>
      <c r="H45" s="3" t="n">
        <v>6301</v>
      </c>
      <c r="I45" s="3" t="n">
        <v>3101</v>
      </c>
      <c r="N45" s="4" t="n">
        <f aca="false">8000-H45</f>
        <v>1699</v>
      </c>
      <c r="R45" s="5" t="s">
        <v>54</v>
      </c>
      <c r="U45" s="3"/>
    </row>
    <row r="46" customFormat="false" ht="14.25" hidden="false" customHeight="false" outlineLevel="0" collapsed="false">
      <c r="A46" s="17" t="n">
        <v>23</v>
      </c>
      <c r="B46" s="21" t="s">
        <v>83</v>
      </c>
      <c r="C46" s="18" t="n">
        <v>42774</v>
      </c>
      <c r="D46" s="19" t="n">
        <v>1993</v>
      </c>
      <c r="E46" s="19" t="s">
        <v>84</v>
      </c>
      <c r="F46" s="19" t="n">
        <v>11905</v>
      </c>
      <c r="G46" s="19" t="s">
        <v>23</v>
      </c>
      <c r="H46" s="19" t="n">
        <v>10715</v>
      </c>
      <c r="I46" s="19" t="n">
        <v>4418</v>
      </c>
      <c r="J46" s="19" t="n">
        <v>3015</v>
      </c>
      <c r="K46" s="19"/>
      <c r="L46" s="19" t="n">
        <v>383</v>
      </c>
      <c r="M46" s="18" t="n">
        <v>41030</v>
      </c>
      <c r="N46" s="20" t="n">
        <f aca="false">MIN(4000-L46,V46)</f>
        <v>2352.32876712329</v>
      </c>
      <c r="Q46" s="21"/>
      <c r="R46" s="21" t="s">
        <v>79</v>
      </c>
      <c r="S46" s="19"/>
      <c r="T46" s="18" t="n">
        <f aca="false">+EDATE(M46,120)</f>
        <v>44682</v>
      </c>
      <c r="U46" s="26" t="n">
        <f aca="false">+(T46-C46)/365</f>
        <v>5.22739726027397</v>
      </c>
      <c r="V46" s="20" t="n">
        <f aca="false">+U46*450</f>
        <v>2352.32876712329</v>
      </c>
      <c r="W46" s="21"/>
    </row>
    <row r="47" customFormat="false" ht="14.25" hidden="false" customHeight="false" outlineLevel="0" collapsed="false">
      <c r="A47" s="17"/>
      <c r="B47" s="21"/>
      <c r="C47" s="18"/>
      <c r="D47" s="19"/>
      <c r="E47" s="19"/>
      <c r="F47" s="19"/>
      <c r="G47" s="19" t="s">
        <v>25</v>
      </c>
      <c r="H47" s="19" t="n">
        <v>10454</v>
      </c>
      <c r="I47" s="19" t="n">
        <v>4258</v>
      </c>
      <c r="J47" s="19" t="n">
        <v>2800</v>
      </c>
      <c r="K47" s="19"/>
      <c r="L47" s="19" t="n">
        <v>355</v>
      </c>
      <c r="M47" s="18" t="n">
        <v>41091</v>
      </c>
      <c r="N47" s="20" t="n">
        <f aca="false">MIN(4000-L47,V47)</f>
        <v>2427.53424657534</v>
      </c>
      <c r="Q47" s="21"/>
      <c r="R47" s="21" t="s">
        <v>79</v>
      </c>
      <c r="S47" s="19"/>
      <c r="T47" s="18" t="n">
        <f aca="false">+EDATE(M47,120)</f>
        <v>44743</v>
      </c>
      <c r="U47" s="26" t="n">
        <f aca="false">+(T47-C46)/365</f>
        <v>5.39452054794521</v>
      </c>
      <c r="V47" s="20" t="n">
        <f aca="false">+U47*450</f>
        <v>2427.53424657534</v>
      </c>
      <c r="W47" s="21"/>
    </row>
    <row r="48" customFormat="false" ht="14.25" hidden="false" customHeight="false" outlineLevel="0" collapsed="false">
      <c r="A48" s="17" t="n">
        <v>24</v>
      </c>
      <c r="B48" s="1" t="s">
        <v>85</v>
      </c>
      <c r="C48" s="2" t="s">
        <v>86</v>
      </c>
      <c r="D48" s="3" t="n">
        <v>1996</v>
      </c>
      <c r="E48" s="3" t="s">
        <v>87</v>
      </c>
      <c r="F48" s="3" t="n">
        <v>8737</v>
      </c>
      <c r="G48" s="3" t="s">
        <v>23</v>
      </c>
      <c r="H48" s="3" t="n">
        <v>8142</v>
      </c>
      <c r="I48" s="3" t="n">
        <v>3856</v>
      </c>
      <c r="J48" s="3" t="n">
        <v>1000</v>
      </c>
      <c r="N48" s="4" t="n">
        <v>8000</v>
      </c>
      <c r="Q48" s="5" t="b">
        <f aca="false">TRUE()</f>
        <v>1</v>
      </c>
      <c r="R48" s="5" t="s">
        <v>28</v>
      </c>
      <c r="S48" s="2" t="n">
        <v>41579</v>
      </c>
      <c r="U48" s="23" t="n">
        <f aca="false">+(C48-S48)/365</f>
        <v>2.05479452054795</v>
      </c>
      <c r="V48" s="24" t="n">
        <f aca="false">+U48*450</f>
        <v>924.657534246575</v>
      </c>
      <c r="W48" s="6" t="s">
        <v>29</v>
      </c>
    </row>
    <row r="49" customFormat="false" ht="14.25" hidden="false" customHeight="false" outlineLevel="0" collapsed="false">
      <c r="A49" s="17"/>
      <c r="G49" s="3" t="s">
        <v>25</v>
      </c>
      <c r="H49" s="3" t="n">
        <v>8391</v>
      </c>
      <c r="I49" s="3" t="n">
        <v>3976</v>
      </c>
      <c r="J49" s="3" t="n">
        <v>1000</v>
      </c>
      <c r="N49" s="4" t="n">
        <v>8000</v>
      </c>
      <c r="Q49" s="5" t="b">
        <f aca="false">TRUE()</f>
        <v>1</v>
      </c>
      <c r="R49" s="5" t="s">
        <v>28</v>
      </c>
      <c r="S49" s="2" t="n">
        <v>41579</v>
      </c>
      <c r="U49" s="23" t="n">
        <f aca="false">+(C48-S49)/365</f>
        <v>2.05479452054795</v>
      </c>
      <c r="V49" s="24" t="n">
        <f aca="false">+U49*450</f>
        <v>924.657534246575</v>
      </c>
      <c r="W49" s="6" t="s">
        <v>29</v>
      </c>
    </row>
    <row r="50" customFormat="false" ht="14.25" hidden="false" customHeight="false" outlineLevel="0" collapsed="false">
      <c r="A50" s="17" t="n">
        <v>25</v>
      </c>
      <c r="B50" s="21" t="s">
        <v>88</v>
      </c>
      <c r="C50" s="18" t="s">
        <v>89</v>
      </c>
      <c r="D50" s="19" t="n">
        <v>1984</v>
      </c>
      <c r="E50" s="19" t="s">
        <v>90</v>
      </c>
      <c r="F50" s="19" t="n">
        <v>9401</v>
      </c>
      <c r="G50" s="19" t="s">
        <v>23</v>
      </c>
      <c r="H50" s="19" t="n">
        <v>9194</v>
      </c>
      <c r="I50" s="19" t="n">
        <v>4798</v>
      </c>
      <c r="J50" s="19" t="n">
        <v>3053</v>
      </c>
      <c r="K50" s="19"/>
      <c r="L50" s="19"/>
      <c r="M50" s="19"/>
      <c r="N50" s="20" t="n">
        <f aca="false">8000-J50</f>
        <v>4947</v>
      </c>
      <c r="Q50" s="21"/>
      <c r="R50" s="21"/>
      <c r="S50" s="19"/>
      <c r="T50" s="19"/>
      <c r="U50" s="19"/>
      <c r="V50" s="21"/>
      <c r="W50" s="21"/>
    </row>
    <row r="51" customFormat="false" ht="14.25" hidden="false" customHeight="false" outlineLevel="0" collapsed="false">
      <c r="A51" s="17"/>
      <c r="B51" s="21"/>
      <c r="C51" s="18"/>
      <c r="D51" s="19"/>
      <c r="E51" s="19"/>
      <c r="F51" s="19"/>
      <c r="G51" s="19" t="s">
        <v>25</v>
      </c>
      <c r="H51" s="19" t="n">
        <v>9194</v>
      </c>
      <c r="I51" s="19" t="n">
        <v>4798</v>
      </c>
      <c r="J51" s="19" t="n">
        <v>3053</v>
      </c>
      <c r="K51" s="19"/>
      <c r="L51" s="19"/>
      <c r="M51" s="19"/>
      <c r="N51" s="20" t="n">
        <f aca="false">8000-J51</f>
        <v>4947</v>
      </c>
      <c r="Q51" s="21"/>
      <c r="R51" s="21"/>
      <c r="S51" s="19"/>
      <c r="T51" s="19"/>
      <c r="U51" s="19"/>
      <c r="V51" s="21"/>
      <c r="W51" s="21"/>
    </row>
    <row r="52" customFormat="false" ht="14.25" hidden="false" customHeight="false" outlineLevel="0" collapsed="false">
      <c r="A52" s="17" t="n">
        <v>26</v>
      </c>
      <c r="B52" s="1" t="s">
        <v>91</v>
      </c>
      <c r="C52" s="2" t="s">
        <v>92</v>
      </c>
      <c r="D52" s="3" t="n">
        <v>2002</v>
      </c>
      <c r="F52" s="3" t="n">
        <v>3770</v>
      </c>
      <c r="G52" s="3" t="s">
        <v>23</v>
      </c>
      <c r="H52" s="3" t="n">
        <v>3732</v>
      </c>
      <c r="I52" s="3" t="n">
        <v>2199</v>
      </c>
      <c r="N52" s="4" t="n">
        <v>8000</v>
      </c>
      <c r="R52" s="5" t="s">
        <v>28</v>
      </c>
      <c r="T52" s="2"/>
      <c r="U52" s="23"/>
      <c r="V52" s="24"/>
      <c r="W52" s="6" t="s">
        <v>29</v>
      </c>
    </row>
    <row r="53" customFormat="false" ht="14.25" hidden="false" customHeight="false" outlineLevel="0" collapsed="false">
      <c r="A53" s="17"/>
      <c r="G53" s="3" t="s">
        <v>25</v>
      </c>
      <c r="H53" s="3" t="n">
        <v>3732</v>
      </c>
      <c r="I53" s="3" t="n">
        <v>2199</v>
      </c>
      <c r="N53" s="4" t="n">
        <v>8000</v>
      </c>
      <c r="R53" s="5" t="s">
        <v>28</v>
      </c>
      <c r="T53" s="2"/>
      <c r="U53" s="23"/>
      <c r="V53" s="24"/>
      <c r="W53" s="6" t="s">
        <v>29</v>
      </c>
    </row>
    <row r="54" customFormat="false" ht="14.25" hidden="false" customHeight="false" outlineLevel="0" collapsed="false">
      <c r="A54" s="17" t="n">
        <v>27</v>
      </c>
      <c r="B54" s="21" t="s">
        <v>93</v>
      </c>
      <c r="C54" s="18" t="s">
        <v>94</v>
      </c>
      <c r="D54" s="19" t="n">
        <v>2001</v>
      </c>
      <c r="E54" s="19" t="s">
        <v>95</v>
      </c>
      <c r="F54" s="19" t="n">
        <v>4290</v>
      </c>
      <c r="G54" s="19" t="s">
        <v>23</v>
      </c>
      <c r="H54" s="19" t="n">
        <v>4263</v>
      </c>
      <c r="I54" s="19" t="n">
        <v>2184</v>
      </c>
      <c r="J54" s="19"/>
      <c r="K54" s="19"/>
      <c r="L54" s="19"/>
      <c r="M54" s="19"/>
      <c r="N54" s="20" t="n">
        <f aca="false">8000-I54</f>
        <v>5816</v>
      </c>
      <c r="Q54" s="21"/>
      <c r="R54" s="21"/>
      <c r="S54" s="18"/>
      <c r="T54" s="18"/>
      <c r="U54" s="26"/>
      <c r="V54" s="20"/>
      <c r="W54" s="21"/>
    </row>
    <row r="55" customFormat="false" ht="14.25" hidden="false" customHeight="false" outlineLevel="0" collapsed="false">
      <c r="A55" s="17"/>
      <c r="B55" s="21"/>
      <c r="C55" s="18"/>
      <c r="D55" s="19"/>
      <c r="E55" s="19"/>
      <c r="F55" s="19"/>
      <c r="G55" s="19" t="s">
        <v>25</v>
      </c>
      <c r="H55" s="19" t="n">
        <v>4263</v>
      </c>
      <c r="I55" s="19" t="n">
        <v>2184</v>
      </c>
      <c r="J55" s="19"/>
      <c r="K55" s="19"/>
      <c r="L55" s="19"/>
      <c r="M55" s="19"/>
      <c r="N55" s="20" t="n">
        <f aca="false">8000-I55</f>
        <v>5816</v>
      </c>
      <c r="Q55" s="21"/>
      <c r="R55" s="21"/>
      <c r="S55" s="18"/>
      <c r="T55" s="18"/>
      <c r="U55" s="26"/>
      <c r="V55" s="20"/>
      <c r="W55" s="21"/>
    </row>
    <row r="56" customFormat="false" ht="14.25" hidden="false" customHeight="false" outlineLevel="0" collapsed="false">
      <c r="A56" s="17" t="n">
        <v>28</v>
      </c>
      <c r="B56" s="1" t="s">
        <v>96</v>
      </c>
      <c r="C56" s="2" t="s">
        <v>97</v>
      </c>
      <c r="D56" s="3" t="n">
        <v>1999</v>
      </c>
      <c r="F56" s="3" t="n">
        <v>12767</v>
      </c>
      <c r="G56" s="3" t="s">
        <v>23</v>
      </c>
      <c r="H56" s="3" t="n">
        <v>12501</v>
      </c>
      <c r="I56" s="3" t="n">
        <v>6141</v>
      </c>
      <c r="N56" s="4" t="n">
        <v>8000</v>
      </c>
      <c r="Q56" s="5" t="b">
        <f aca="false">TRUE()</f>
        <v>1</v>
      </c>
      <c r="R56" s="5" t="s">
        <v>28</v>
      </c>
      <c r="U56" s="3"/>
      <c r="V56" s="27"/>
      <c r="W56" s="6" t="s">
        <v>29</v>
      </c>
    </row>
    <row r="57" customFormat="false" ht="14.25" hidden="false" customHeight="false" outlineLevel="0" collapsed="false">
      <c r="A57" s="17"/>
      <c r="G57" s="3" t="s">
        <v>25</v>
      </c>
      <c r="H57" s="3" t="n">
        <v>12653</v>
      </c>
      <c r="I57" s="3" t="n">
        <v>6202</v>
      </c>
      <c r="N57" s="4" t="n">
        <v>8000</v>
      </c>
      <c r="Q57" s="5" t="b">
        <f aca="false">TRUE()</f>
        <v>1</v>
      </c>
      <c r="R57" s="5" t="s">
        <v>28</v>
      </c>
      <c r="U57" s="3"/>
      <c r="V57" s="27"/>
      <c r="W57" s="6" t="s">
        <v>29</v>
      </c>
    </row>
    <row r="58" customFormat="false" ht="14.25" hidden="false" customHeight="false" outlineLevel="0" collapsed="false">
      <c r="A58" s="17" t="n">
        <v>29</v>
      </c>
      <c r="B58" s="21" t="s">
        <v>98</v>
      </c>
      <c r="C58" s="18" t="s">
        <v>99</v>
      </c>
      <c r="D58" s="19" t="n">
        <v>1993</v>
      </c>
      <c r="E58" s="19" t="s">
        <v>100</v>
      </c>
      <c r="F58" s="19" t="n">
        <v>8411</v>
      </c>
      <c r="G58" s="19" t="s">
        <v>23</v>
      </c>
      <c r="H58" s="19" t="n">
        <v>8257</v>
      </c>
      <c r="I58" s="19" t="n">
        <v>3922</v>
      </c>
      <c r="J58" s="19"/>
      <c r="K58" s="19" t="n">
        <v>15704</v>
      </c>
      <c r="L58" s="19"/>
      <c r="M58" s="19"/>
      <c r="N58" s="20" t="n">
        <v>8000</v>
      </c>
      <c r="Q58" s="21"/>
      <c r="R58" s="21" t="s">
        <v>101</v>
      </c>
      <c r="S58" s="18" t="n">
        <v>41456</v>
      </c>
      <c r="T58" s="18" t="n">
        <f aca="false">+EDATE(S58,240)</f>
        <v>48761</v>
      </c>
      <c r="U58" s="26" t="n">
        <f aca="false">+(T58-C58)/365</f>
        <v>17.6191780821918</v>
      </c>
      <c r="V58" s="20" t="n">
        <f aca="false">+U58*450</f>
        <v>7928.6301369863</v>
      </c>
      <c r="W58" s="21" t="s">
        <v>102</v>
      </c>
    </row>
    <row r="59" customFormat="false" ht="14.25" hidden="false" customHeight="false" outlineLevel="0" collapsed="false">
      <c r="A59" s="17"/>
      <c r="B59" s="21"/>
      <c r="C59" s="18"/>
      <c r="D59" s="19"/>
      <c r="E59" s="19"/>
      <c r="F59" s="19"/>
      <c r="G59" s="19" t="s">
        <v>25</v>
      </c>
      <c r="H59" s="19" t="n">
        <v>8265</v>
      </c>
      <c r="I59" s="19" t="n">
        <v>3932</v>
      </c>
      <c r="J59" s="19"/>
      <c r="K59" s="19" t="n">
        <v>15712</v>
      </c>
      <c r="L59" s="19"/>
      <c r="M59" s="19"/>
      <c r="N59" s="20" t="n">
        <v>8000</v>
      </c>
      <c r="Q59" s="21"/>
      <c r="R59" s="21" t="s">
        <v>101</v>
      </c>
      <c r="S59" s="18" t="n">
        <v>41456</v>
      </c>
      <c r="T59" s="18" t="n">
        <f aca="false">+EDATE(S59,240)</f>
        <v>48761</v>
      </c>
      <c r="U59" s="26" t="n">
        <f aca="false">+(T59-C58)/365</f>
        <v>17.6191780821918</v>
      </c>
      <c r="V59" s="20" t="n">
        <f aca="false">+U59*450</f>
        <v>7928.6301369863</v>
      </c>
      <c r="W59" s="21" t="s">
        <v>102</v>
      </c>
    </row>
    <row r="60" customFormat="false" ht="14.25" hidden="false" customHeight="false" outlineLevel="0" collapsed="false">
      <c r="A60" s="17" t="n">
        <v>30</v>
      </c>
      <c r="B60" s="1" t="s">
        <v>103</v>
      </c>
      <c r="C60" s="2" t="s">
        <v>104</v>
      </c>
      <c r="D60" s="3" t="n">
        <v>1992</v>
      </c>
      <c r="E60" s="3" t="s">
        <v>105</v>
      </c>
      <c r="F60" s="3" t="n">
        <v>11041</v>
      </c>
      <c r="G60" s="3" t="s">
        <v>23</v>
      </c>
      <c r="H60" s="3" t="n">
        <v>10589</v>
      </c>
      <c r="I60" s="3" t="n">
        <v>4686</v>
      </c>
      <c r="J60" s="3" t="n">
        <v>699</v>
      </c>
      <c r="N60" s="4" t="n">
        <f aca="false">8000-J60</f>
        <v>7301</v>
      </c>
      <c r="S60" s="2"/>
      <c r="T60" s="2"/>
      <c r="U60" s="23"/>
      <c r="V60" s="24"/>
    </row>
    <row r="61" customFormat="false" ht="14.25" hidden="false" customHeight="false" outlineLevel="0" collapsed="false">
      <c r="A61" s="17"/>
      <c r="G61" s="3" t="s">
        <v>25</v>
      </c>
      <c r="H61" s="3" t="n">
        <v>10855</v>
      </c>
      <c r="I61" s="3" t="n">
        <v>4782</v>
      </c>
      <c r="J61" s="3" t="n">
        <v>1864</v>
      </c>
      <c r="N61" s="4" t="n">
        <f aca="false">8000-J61</f>
        <v>6136</v>
      </c>
      <c r="S61" s="2"/>
      <c r="T61" s="2"/>
      <c r="U61" s="23"/>
      <c r="V61" s="24"/>
    </row>
    <row r="62" s="35" customFormat="true" ht="14.25" hidden="false" customHeight="false" outlineLevel="0" collapsed="false">
      <c r="A62" s="30" t="n">
        <v>358</v>
      </c>
      <c r="B62" s="31" t="s">
        <v>106</v>
      </c>
      <c r="C62" s="32" t="n">
        <v>44245</v>
      </c>
      <c r="D62" s="33" t="n">
        <v>1996</v>
      </c>
      <c r="E62" s="33" t="s">
        <v>107</v>
      </c>
      <c r="F62" s="33" t="n">
        <v>9151</v>
      </c>
      <c r="G62" s="33" t="s">
        <v>23</v>
      </c>
      <c r="H62" s="33" t="n">
        <v>9074.7</v>
      </c>
      <c r="I62" s="33" t="n">
        <v>4051</v>
      </c>
      <c r="J62" s="33"/>
      <c r="K62" s="33"/>
      <c r="L62" s="33"/>
      <c r="M62" s="33"/>
      <c r="N62" s="34" t="n">
        <v>8000</v>
      </c>
      <c r="Q62" s="31"/>
      <c r="R62" s="31"/>
      <c r="S62" s="33"/>
      <c r="T62" s="32"/>
      <c r="U62" s="36"/>
      <c r="V62" s="34"/>
      <c r="W62" s="31" t="s">
        <v>29</v>
      </c>
    </row>
    <row r="63" s="35" customFormat="true" ht="14.25" hidden="false" customHeight="false" outlineLevel="0" collapsed="false">
      <c r="A63" s="30"/>
      <c r="B63" s="31"/>
      <c r="C63" s="32"/>
      <c r="D63" s="33"/>
      <c r="E63" s="33"/>
      <c r="F63" s="33"/>
      <c r="G63" s="33" t="s">
        <v>25</v>
      </c>
      <c r="H63" s="33" t="n">
        <v>9074.7</v>
      </c>
      <c r="I63" s="33" t="n">
        <v>4051</v>
      </c>
      <c r="J63" s="33"/>
      <c r="K63" s="33"/>
      <c r="L63" s="33"/>
      <c r="M63" s="33"/>
      <c r="N63" s="34" t="n">
        <v>8000</v>
      </c>
      <c r="Q63" s="31"/>
      <c r="R63" s="31"/>
      <c r="S63" s="33"/>
      <c r="T63" s="32"/>
      <c r="U63" s="36"/>
      <c r="V63" s="34"/>
      <c r="W63" s="31" t="s">
        <v>29</v>
      </c>
    </row>
    <row r="64" s="35" customFormat="true" ht="14.25" hidden="false" customHeight="false" outlineLevel="0" collapsed="false">
      <c r="A64" s="30" t="n">
        <v>359</v>
      </c>
      <c r="B64" s="31" t="s">
        <v>108</v>
      </c>
      <c r="C64" s="32" t="n">
        <v>44237</v>
      </c>
      <c r="D64" s="33" t="n">
        <v>1998</v>
      </c>
      <c r="E64" s="33" t="s">
        <v>109</v>
      </c>
      <c r="F64" s="33" t="n">
        <v>8065</v>
      </c>
      <c r="G64" s="33" t="s">
        <v>23</v>
      </c>
      <c r="H64" s="33" t="n">
        <v>7885</v>
      </c>
      <c r="I64" s="33" t="n">
        <v>3503</v>
      </c>
      <c r="J64" s="33" t="n">
        <f aca="false">+H64-6311</f>
        <v>1574</v>
      </c>
      <c r="K64" s="33"/>
      <c r="L64" s="33"/>
      <c r="M64" s="33"/>
      <c r="N64" s="34" t="n">
        <f aca="false">8000-J64</f>
        <v>6426</v>
      </c>
      <c r="Q64" s="31" t="b">
        <f aca="false">TRUE()</f>
        <v>1</v>
      </c>
      <c r="R64" s="31" t="s">
        <v>110</v>
      </c>
      <c r="S64" s="32" t="n">
        <v>42552</v>
      </c>
      <c r="T64" s="32"/>
      <c r="U64" s="37"/>
      <c r="V64" s="38"/>
      <c r="W64" s="31"/>
    </row>
    <row r="65" s="35" customFormat="true" ht="14.25" hidden="false" customHeight="false" outlineLevel="0" collapsed="false">
      <c r="A65" s="30"/>
      <c r="B65" s="31"/>
      <c r="C65" s="32"/>
      <c r="D65" s="33"/>
      <c r="E65" s="33"/>
      <c r="F65" s="33"/>
      <c r="G65" s="33" t="s">
        <v>25</v>
      </c>
      <c r="H65" s="33" t="n">
        <v>7885</v>
      </c>
      <c r="I65" s="33" t="n">
        <v>3503</v>
      </c>
      <c r="J65" s="33" t="n">
        <f aca="false">+H65-6311</f>
        <v>1574</v>
      </c>
      <c r="K65" s="33"/>
      <c r="L65" s="33"/>
      <c r="M65" s="33"/>
      <c r="N65" s="34" t="n">
        <f aca="false">8000-J65</f>
        <v>6426</v>
      </c>
      <c r="Q65" s="31"/>
      <c r="R65" s="31"/>
      <c r="S65" s="32" t="n">
        <v>42583</v>
      </c>
      <c r="T65" s="32"/>
      <c r="U65" s="37"/>
      <c r="V65" s="38"/>
      <c r="W65" s="31"/>
    </row>
    <row r="66" s="35" customFormat="true" ht="14.25" hidden="false" customHeight="false" outlineLevel="0" collapsed="false">
      <c r="A66" s="30" t="n">
        <v>360</v>
      </c>
      <c r="B66" s="31" t="s">
        <v>111</v>
      </c>
      <c r="C66" s="32" t="n">
        <v>44237</v>
      </c>
      <c r="D66" s="33" t="n">
        <v>2014</v>
      </c>
      <c r="E66" s="33" t="s">
        <v>112</v>
      </c>
      <c r="F66" s="33"/>
      <c r="G66" s="33" t="s">
        <v>23</v>
      </c>
      <c r="H66" s="33" t="n">
        <v>1551</v>
      </c>
      <c r="I66" s="33" t="n">
        <v>602</v>
      </c>
      <c r="J66" s="33"/>
      <c r="K66" s="33"/>
      <c r="L66" s="33"/>
      <c r="M66" s="33"/>
      <c r="N66" s="34" t="n">
        <f aca="false">8000-H66</f>
        <v>6449</v>
      </c>
      <c r="Q66" s="31"/>
      <c r="R66" s="31"/>
      <c r="S66" s="33"/>
      <c r="T66" s="32"/>
      <c r="U66" s="33"/>
      <c r="V66" s="31"/>
      <c r="W66" s="31"/>
    </row>
    <row r="67" s="35" customFormat="true" ht="14.25" hidden="false" customHeight="false" outlineLevel="0" collapsed="false">
      <c r="A67" s="30"/>
      <c r="B67" s="31"/>
      <c r="C67" s="32"/>
      <c r="D67" s="33"/>
      <c r="E67" s="33"/>
      <c r="F67" s="33"/>
      <c r="G67" s="33" t="s">
        <v>25</v>
      </c>
      <c r="H67" s="33" t="n">
        <v>1551</v>
      </c>
      <c r="I67" s="33" t="n">
        <v>602</v>
      </c>
      <c r="J67" s="33"/>
      <c r="K67" s="33"/>
      <c r="L67" s="33"/>
      <c r="M67" s="33"/>
      <c r="N67" s="34" t="n">
        <f aca="false">8000-H67</f>
        <v>6449</v>
      </c>
      <c r="Q67" s="31"/>
      <c r="R67" s="31"/>
      <c r="S67" s="33"/>
      <c r="T67" s="33"/>
      <c r="U67" s="33"/>
      <c r="V67" s="31"/>
      <c r="W67" s="31"/>
    </row>
    <row r="68" s="35" customFormat="true" ht="14.25" hidden="false" customHeight="false" outlineLevel="0" collapsed="false">
      <c r="A68" s="30" t="n">
        <v>361</v>
      </c>
      <c r="B68" s="31" t="s">
        <v>113</v>
      </c>
      <c r="C68" s="32" t="n">
        <v>44237</v>
      </c>
      <c r="D68" s="33" t="n">
        <v>2012</v>
      </c>
      <c r="E68" s="33"/>
      <c r="F68" s="33" t="n">
        <v>1819</v>
      </c>
      <c r="G68" s="33" t="s">
        <v>23</v>
      </c>
      <c r="H68" s="33" t="n">
        <v>1810.1</v>
      </c>
      <c r="I68" s="33" t="n">
        <v>880</v>
      </c>
      <c r="J68" s="33"/>
      <c r="K68" s="33"/>
      <c r="L68" s="33"/>
      <c r="M68" s="33"/>
      <c r="N68" s="34" t="n">
        <f aca="false">8000-H68</f>
        <v>6189.9</v>
      </c>
      <c r="Q68" s="31"/>
      <c r="R68" s="31"/>
      <c r="S68" s="33"/>
      <c r="T68" s="33"/>
      <c r="U68" s="39"/>
      <c r="V68" s="31"/>
      <c r="W68" s="31"/>
    </row>
    <row r="69" s="35" customFormat="true" ht="14.25" hidden="false" customHeight="false" outlineLevel="0" collapsed="false">
      <c r="A69" s="30"/>
      <c r="B69" s="31"/>
      <c r="C69" s="32"/>
      <c r="D69" s="33"/>
      <c r="E69" s="33"/>
      <c r="F69" s="33"/>
      <c r="G69" s="33" t="s">
        <v>25</v>
      </c>
      <c r="H69" s="33" t="n">
        <v>1819.1</v>
      </c>
      <c r="I69" s="33" t="n">
        <v>880</v>
      </c>
      <c r="J69" s="33"/>
      <c r="K69" s="33"/>
      <c r="L69" s="33"/>
      <c r="M69" s="33"/>
      <c r="N69" s="34" t="n">
        <f aca="false">8000-H69</f>
        <v>6180.9</v>
      </c>
      <c r="Q69" s="31"/>
      <c r="R69" s="31"/>
      <c r="S69" s="33"/>
      <c r="T69" s="33"/>
      <c r="U69" s="39"/>
      <c r="V69" s="31"/>
      <c r="W69" s="31"/>
    </row>
    <row r="70" s="35" customFormat="true" ht="14.25" hidden="false" customHeight="false" outlineLevel="0" collapsed="false">
      <c r="A70" s="30" t="n">
        <v>362</v>
      </c>
      <c r="B70" s="31" t="s">
        <v>114</v>
      </c>
      <c r="C70" s="32" t="n">
        <v>44237</v>
      </c>
      <c r="D70" s="33" t="n">
        <v>2012</v>
      </c>
      <c r="E70" s="33"/>
      <c r="F70" s="33" t="n">
        <v>119436</v>
      </c>
      <c r="G70" s="33" t="s">
        <v>23</v>
      </c>
      <c r="H70" s="33" t="n">
        <v>1194.3</v>
      </c>
      <c r="I70" s="33" t="n">
        <v>386</v>
      </c>
      <c r="J70" s="33"/>
      <c r="K70" s="33"/>
      <c r="L70" s="33"/>
      <c r="M70" s="33"/>
      <c r="N70" s="34" t="n">
        <v>8000</v>
      </c>
      <c r="Q70" s="31"/>
      <c r="R70" s="31"/>
      <c r="S70" s="33"/>
      <c r="T70" s="32"/>
      <c r="U70" s="36"/>
      <c r="V70" s="34"/>
      <c r="W70" s="31" t="s">
        <v>115</v>
      </c>
    </row>
    <row r="71" customFormat="false" ht="14.25" hidden="false" customHeight="false" outlineLevel="0" collapsed="false">
      <c r="A71" s="17"/>
      <c r="B71" s="21"/>
      <c r="C71" s="18"/>
      <c r="D71" s="19"/>
      <c r="E71" s="19"/>
      <c r="F71" s="19"/>
      <c r="G71" s="19" t="s">
        <v>25</v>
      </c>
      <c r="H71" s="19" t="n">
        <v>1194.3</v>
      </c>
      <c r="I71" s="19" t="n">
        <v>386</v>
      </c>
      <c r="J71" s="19"/>
      <c r="K71" s="19"/>
      <c r="L71" s="19"/>
      <c r="M71" s="19"/>
      <c r="N71" s="20" t="n">
        <v>8000</v>
      </c>
      <c r="Q71" s="21"/>
      <c r="R71" s="21"/>
      <c r="S71" s="19"/>
      <c r="T71" s="18"/>
      <c r="U71" s="26"/>
      <c r="V71" s="20"/>
      <c r="W71" s="21" t="s">
        <v>115</v>
      </c>
    </row>
    <row r="72" customFormat="false" ht="14.25" hidden="false" customHeight="false" outlineLevel="0" collapsed="false">
      <c r="A72" s="17" t="n">
        <v>675</v>
      </c>
      <c r="B72" s="1" t="s">
        <v>116</v>
      </c>
      <c r="C72" s="2" t="n">
        <v>45006</v>
      </c>
      <c r="D72" s="3" t="n">
        <v>1988</v>
      </c>
      <c r="E72" s="3" t="s">
        <v>117</v>
      </c>
      <c r="G72" s="3" t="s">
        <v>23</v>
      </c>
      <c r="H72" s="3" t="n">
        <v>13603</v>
      </c>
      <c r="I72" s="3" t="n">
        <v>7331</v>
      </c>
      <c r="N72" s="4" t="n">
        <f aca="false">+MAX(0,8000-H72)</f>
        <v>0</v>
      </c>
      <c r="Q72" s="5" t="b">
        <f aca="false">TRUE()</f>
        <v>1</v>
      </c>
      <c r="U72" s="3"/>
    </row>
    <row r="73" customFormat="false" ht="14.25" hidden="false" customHeight="false" outlineLevel="0" collapsed="false">
      <c r="A73" s="17"/>
      <c r="G73" s="3" t="s">
        <v>25</v>
      </c>
      <c r="H73" s="3" t="n">
        <v>13592</v>
      </c>
      <c r="I73" s="3" t="n">
        <v>7329</v>
      </c>
      <c r="N73" s="4" t="n">
        <f aca="false">+MAX(0,8000-H73)</f>
        <v>0</v>
      </c>
      <c r="U73" s="3"/>
    </row>
    <row r="74" customFormat="false" ht="14.25" hidden="false" customHeight="false" outlineLevel="0" collapsed="false">
      <c r="A74" s="17" t="n">
        <v>676</v>
      </c>
      <c r="B74" s="21" t="s">
        <v>118</v>
      </c>
      <c r="C74" s="18" t="n">
        <v>45024</v>
      </c>
      <c r="D74" s="19" t="n">
        <v>1994</v>
      </c>
      <c r="E74" s="19"/>
      <c r="F74" s="19" t="n">
        <v>8216</v>
      </c>
      <c r="G74" s="19" t="s">
        <v>23</v>
      </c>
      <c r="H74" s="19" t="n">
        <v>8076.2</v>
      </c>
      <c r="I74" s="19" t="n">
        <v>3802</v>
      </c>
      <c r="J74" s="19" t="n">
        <v>1184.4</v>
      </c>
      <c r="K74" s="19"/>
      <c r="L74" s="19"/>
      <c r="M74" s="19"/>
      <c r="N74" s="20" t="n">
        <f aca="false">+MIN(8000-J74,V74)</f>
        <v>403.150684931507</v>
      </c>
      <c r="Q74" s="21"/>
      <c r="R74" s="21" t="s">
        <v>119</v>
      </c>
      <c r="S74" s="19"/>
      <c r="T74" s="18" t="n">
        <v>45351</v>
      </c>
      <c r="U74" s="26" t="n">
        <f aca="false">+(T74-C74)/365</f>
        <v>0.895890410958904</v>
      </c>
      <c r="V74" s="20" t="n">
        <f aca="false">+U74*450</f>
        <v>403.150684931507</v>
      </c>
      <c r="W74" s="21"/>
    </row>
    <row r="75" customFormat="false" ht="14.25" hidden="false" customHeight="false" outlineLevel="0" collapsed="false">
      <c r="A75" s="17"/>
      <c r="B75" s="21"/>
      <c r="C75" s="18"/>
      <c r="D75" s="19"/>
      <c r="E75" s="19"/>
      <c r="F75" s="19"/>
      <c r="G75" s="19" t="s">
        <v>25</v>
      </c>
      <c r="H75" s="19" t="n">
        <v>8105.5</v>
      </c>
      <c r="I75" s="19" t="n">
        <v>3793</v>
      </c>
      <c r="J75" s="19" t="n">
        <v>1184.4</v>
      </c>
      <c r="K75" s="19"/>
      <c r="L75" s="19"/>
      <c r="M75" s="19"/>
      <c r="N75" s="20" t="n">
        <f aca="false">+MIN(8000-J75,V75)</f>
        <v>403.150684931507</v>
      </c>
      <c r="Q75" s="21"/>
      <c r="R75" s="21" t="s">
        <v>119</v>
      </c>
      <c r="S75" s="19"/>
      <c r="T75" s="18" t="n">
        <v>45351</v>
      </c>
      <c r="U75" s="26" t="n">
        <f aca="false">+(T75-C74)/365</f>
        <v>0.895890410958904</v>
      </c>
      <c r="V75" s="20" t="n">
        <f aca="false">+U75*450</f>
        <v>403.150684931507</v>
      </c>
      <c r="W75" s="21"/>
    </row>
    <row r="76" customFormat="false" ht="14.25" hidden="false" customHeight="false" outlineLevel="0" collapsed="false">
      <c r="A76" s="17" t="n">
        <v>677</v>
      </c>
      <c r="B76" s="1" t="s">
        <v>120</v>
      </c>
      <c r="C76" s="2" t="n">
        <v>45016</v>
      </c>
      <c r="D76" s="3" t="n">
        <v>2002</v>
      </c>
      <c r="F76" s="3" t="n">
        <v>4060</v>
      </c>
      <c r="G76" s="3" t="s">
        <v>23</v>
      </c>
      <c r="H76" s="3" t="n">
        <v>3939</v>
      </c>
      <c r="N76" s="4" t="n">
        <v>8000</v>
      </c>
      <c r="S76" s="2" t="n">
        <v>45016</v>
      </c>
      <c r="U76" s="3"/>
      <c r="W76" s="25"/>
    </row>
    <row r="77" customFormat="false" ht="14.25" hidden="false" customHeight="false" outlineLevel="0" collapsed="false">
      <c r="A77" s="17"/>
      <c r="G77" s="3" t="s">
        <v>25</v>
      </c>
      <c r="H77" s="3" t="n">
        <v>3939</v>
      </c>
      <c r="N77" s="4" t="n">
        <v>8000</v>
      </c>
      <c r="S77" s="2" t="n">
        <v>45016</v>
      </c>
      <c r="U77" s="3"/>
      <c r="W77" s="25"/>
    </row>
    <row r="78" customFormat="false" ht="14.25" hidden="false" customHeight="false" outlineLevel="0" collapsed="false">
      <c r="A78" s="17" t="n">
        <v>678</v>
      </c>
      <c r="B78" s="21" t="s">
        <v>121</v>
      </c>
      <c r="C78" s="18" t="n">
        <v>45017</v>
      </c>
      <c r="D78" s="19" t="n">
        <v>2022</v>
      </c>
      <c r="E78" s="19"/>
      <c r="F78" s="19"/>
      <c r="G78" s="19" t="s">
        <v>23</v>
      </c>
      <c r="H78" s="19" t="n">
        <v>500</v>
      </c>
      <c r="I78" s="19"/>
      <c r="J78" s="19"/>
      <c r="K78" s="19"/>
      <c r="L78" s="19"/>
      <c r="M78" s="19"/>
      <c r="N78" s="20" t="n">
        <f aca="false">8000-H78</f>
        <v>7500</v>
      </c>
      <c r="Q78" s="21" t="b">
        <f aca="false">TRUE()</f>
        <v>1</v>
      </c>
      <c r="R78" s="21"/>
      <c r="S78" s="19"/>
      <c r="T78" s="19"/>
      <c r="U78" s="19"/>
      <c r="V78" s="21"/>
      <c r="W78" s="21"/>
    </row>
    <row r="79" customFormat="false" ht="14.25" hidden="false" customHeight="false" outlineLevel="0" collapsed="false">
      <c r="A79" s="17"/>
      <c r="B79" s="21"/>
      <c r="C79" s="18"/>
      <c r="D79" s="19"/>
      <c r="E79" s="19"/>
      <c r="F79" s="19"/>
      <c r="G79" s="19" t="s">
        <v>25</v>
      </c>
      <c r="H79" s="19" t="n">
        <v>500</v>
      </c>
      <c r="I79" s="19"/>
      <c r="J79" s="19"/>
      <c r="K79" s="19"/>
      <c r="L79" s="19"/>
      <c r="M79" s="19"/>
      <c r="N79" s="20" t="n">
        <f aca="false">8000-H79</f>
        <v>7500</v>
      </c>
      <c r="Q79" s="21" t="b">
        <f aca="false">TRUE()</f>
        <v>1</v>
      </c>
      <c r="R79" s="21"/>
      <c r="S79" s="19"/>
      <c r="T79" s="19"/>
      <c r="U79" s="19"/>
      <c r="V79" s="21"/>
      <c r="W79" s="21"/>
    </row>
    <row r="80" customFormat="false" ht="14.25" hidden="false" customHeight="false" outlineLevel="0" collapsed="false">
      <c r="A80" s="17" t="n">
        <v>679</v>
      </c>
      <c r="B80" s="1" t="s">
        <v>122</v>
      </c>
      <c r="C80" s="2" t="n">
        <v>45018</v>
      </c>
      <c r="D80" s="3" t="n">
        <v>2002</v>
      </c>
      <c r="F80" s="3" t="n">
        <v>10217.8</v>
      </c>
      <c r="G80" s="3" t="s">
        <v>23</v>
      </c>
      <c r="H80" s="3" t="n">
        <v>10054.1</v>
      </c>
      <c r="I80" s="3" t="n">
        <v>3841</v>
      </c>
      <c r="N80" s="4" t="n">
        <v>8000</v>
      </c>
      <c r="S80" s="3" t="s">
        <v>123</v>
      </c>
      <c r="W80" s="6" t="s">
        <v>124</v>
      </c>
    </row>
    <row r="81" customFormat="false" ht="14.25" hidden="false" customHeight="false" outlineLevel="0" collapsed="false">
      <c r="A81" s="17"/>
      <c r="G81" s="3" t="s">
        <v>25</v>
      </c>
      <c r="H81" s="3" t="n">
        <v>10054.1</v>
      </c>
      <c r="I81" s="3" t="n">
        <v>3841</v>
      </c>
      <c r="N81" s="4" t="n">
        <v>8000</v>
      </c>
      <c r="W81" s="6" t="s">
        <v>124</v>
      </c>
    </row>
    <row r="82" customFormat="false" ht="14.25" hidden="false" customHeight="false" outlineLevel="0" collapsed="false">
      <c r="A82" s="17" t="n">
        <v>680</v>
      </c>
      <c r="B82" s="21" t="s">
        <v>125</v>
      </c>
      <c r="C82" s="18" t="n">
        <v>45021</v>
      </c>
      <c r="D82" s="19" t="n">
        <v>2014</v>
      </c>
      <c r="E82" s="19" t="s">
        <v>126</v>
      </c>
      <c r="F82" s="19"/>
      <c r="G82" s="19" t="s">
        <v>23</v>
      </c>
      <c r="H82" s="19" t="n">
        <v>2108</v>
      </c>
      <c r="I82" s="19" t="n">
        <v>1072</v>
      </c>
      <c r="J82" s="19"/>
      <c r="K82" s="19"/>
      <c r="L82" s="19"/>
      <c r="M82" s="19"/>
      <c r="N82" s="20" t="n">
        <v>8000</v>
      </c>
      <c r="Q82" s="21"/>
      <c r="R82" s="21" t="s">
        <v>127</v>
      </c>
      <c r="S82" s="19"/>
      <c r="T82" s="19"/>
      <c r="U82" s="19"/>
      <c r="V82" s="21"/>
      <c r="W82" s="21" t="s">
        <v>29</v>
      </c>
    </row>
    <row r="83" customFormat="false" ht="14.25" hidden="false" customHeight="false" outlineLevel="0" collapsed="false">
      <c r="A83" s="17"/>
      <c r="B83" s="21"/>
      <c r="C83" s="18"/>
      <c r="D83" s="19"/>
      <c r="E83" s="19"/>
      <c r="F83" s="19"/>
      <c r="G83" s="19" t="s">
        <v>25</v>
      </c>
      <c r="H83" s="19"/>
      <c r="I83" s="19" t="n">
        <v>1072</v>
      </c>
      <c r="J83" s="19"/>
      <c r="K83" s="19"/>
      <c r="L83" s="19"/>
      <c r="M83" s="19"/>
      <c r="N83" s="20" t="n">
        <v>8000</v>
      </c>
      <c r="Q83" s="21"/>
      <c r="R83" s="21" t="s">
        <v>128</v>
      </c>
      <c r="S83" s="19"/>
      <c r="T83" s="19"/>
      <c r="U83" s="19"/>
      <c r="V83" s="21"/>
      <c r="W83" s="21" t="s">
        <v>29</v>
      </c>
    </row>
    <row r="84" customFormat="false" ht="14.25" hidden="false" customHeight="false" outlineLevel="0" collapsed="false">
      <c r="A84" s="17" t="n">
        <v>681</v>
      </c>
      <c r="B84" s="1" t="s">
        <v>129</v>
      </c>
      <c r="C84" s="2" t="n">
        <v>45021</v>
      </c>
      <c r="D84" s="3" t="n">
        <v>1992</v>
      </c>
      <c r="E84" s="3" t="s">
        <v>105</v>
      </c>
      <c r="F84" s="3" t="n">
        <v>11602</v>
      </c>
      <c r="G84" s="3" t="s">
        <v>23</v>
      </c>
      <c r="H84" s="3" t="n">
        <v>11124</v>
      </c>
      <c r="I84" s="3" t="n">
        <v>4969</v>
      </c>
      <c r="L84" s="3" t="n">
        <v>178</v>
      </c>
      <c r="N84" s="4" t="n">
        <f aca="false">+MIN(4000-L84,V84)</f>
        <v>3318.90410958904</v>
      </c>
      <c r="S84" s="2" t="n">
        <v>44061</v>
      </c>
      <c r="T84" s="2" t="n">
        <v>47713</v>
      </c>
      <c r="U84" s="40" t="n">
        <f aca="false">+(T84-C84)/365</f>
        <v>7.37534246575343</v>
      </c>
      <c r="V84" s="4" t="n">
        <f aca="false">+U84*450</f>
        <v>3318.90410958904</v>
      </c>
    </row>
    <row r="85" customFormat="false" ht="14.25" hidden="false" customHeight="false" outlineLevel="0" collapsed="false">
      <c r="G85" s="3" t="s">
        <v>25</v>
      </c>
      <c r="H85" s="3" t="n">
        <v>11416</v>
      </c>
      <c r="J85" s="3" t="n">
        <v>2425</v>
      </c>
      <c r="N85" s="4" t="n">
        <f aca="false">+MIN(8000-J85,V85)</f>
        <v>1758.08219178082</v>
      </c>
      <c r="T85" s="2" t="n">
        <v>46447</v>
      </c>
      <c r="U85" s="40" t="n">
        <f aca="false">+(T85-C84)/365</f>
        <v>3.90684931506849</v>
      </c>
      <c r="V85" s="4" t="n">
        <f aca="false">+U85*450</f>
        <v>1758.08219178082</v>
      </c>
    </row>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8.6796875" defaultRowHeight="14.25" zeroHeight="false" outlineLevelRow="0" outlineLevelCol="0"/>
  <cols>
    <col collapsed="false" customWidth="true" hidden="false" outlineLevel="0" max="2" min="2" style="1" width="8.88"/>
    <col collapsed="false" customWidth="true" hidden="false" outlineLevel="0" max="3" min="3" style="2" width="16"/>
    <col collapsed="false" customWidth="true" hidden="false" outlineLevel="0" max="13" min="4" style="3" width="8.88"/>
    <col collapsed="false" customWidth="true" hidden="false" outlineLevel="0" max="14" min="14" style="4" width="10.88"/>
    <col collapsed="false" customWidth="true" hidden="false" outlineLevel="0" max="17" min="17" style="5" width="17.67"/>
    <col collapsed="false" customWidth="true" hidden="false" outlineLevel="0" max="18" min="18" style="5" width="19.21"/>
    <col collapsed="false" customWidth="true" hidden="false" outlineLevel="0" max="19" min="19" style="3" width="14.88"/>
    <col collapsed="false" customWidth="true" hidden="false" outlineLevel="0" max="20" min="20" style="3" width="13"/>
    <col collapsed="false" customWidth="true" hidden="false" outlineLevel="0" max="21" min="21" style="5" width="9.56"/>
    <col collapsed="false" customWidth="true" hidden="false" outlineLevel="0" max="22" min="22" style="5" width="14"/>
    <col collapsed="false" customWidth="true" hidden="false" outlineLevel="0" max="23" min="23" style="6" width="30.22"/>
  </cols>
  <sheetData>
    <row r="1" s="13" customFormat="true" ht="72" hidden="false" customHeight="false" outlineLevel="0" collapsed="false">
      <c r="A1" s="7" t="s">
        <v>0</v>
      </c>
      <c r="B1" s="8" t="s">
        <v>1</v>
      </c>
      <c r="C1" s="9" t="s">
        <v>2</v>
      </c>
      <c r="D1" s="10" t="s">
        <v>3</v>
      </c>
      <c r="E1" s="10" t="s">
        <v>4</v>
      </c>
      <c r="F1" s="11" t="s">
        <v>5</v>
      </c>
      <c r="G1" s="10" t="s">
        <v>6</v>
      </c>
      <c r="H1" s="11" t="s">
        <v>7</v>
      </c>
      <c r="I1" s="11" t="s">
        <v>8</v>
      </c>
      <c r="J1" s="11" t="s">
        <v>9</v>
      </c>
      <c r="K1" s="11" t="s">
        <v>10</v>
      </c>
      <c r="L1" s="11" t="s">
        <v>11</v>
      </c>
      <c r="M1" s="11" t="s">
        <v>12</v>
      </c>
      <c r="N1" s="12" t="s">
        <v>13</v>
      </c>
      <c r="Q1" s="11" t="s">
        <v>14</v>
      </c>
      <c r="R1" s="10" t="s">
        <v>15</v>
      </c>
      <c r="S1" s="11" t="s">
        <v>16</v>
      </c>
      <c r="T1" s="11" t="s">
        <v>17</v>
      </c>
      <c r="U1" s="14" t="s">
        <v>18</v>
      </c>
      <c r="V1" s="14" t="s">
        <v>19</v>
      </c>
      <c r="W1" s="15" t="s">
        <v>20</v>
      </c>
      <c r="Y1" s="16"/>
    </row>
    <row r="2" customFormat="false" ht="14.25" hidden="false" customHeight="false" outlineLevel="0" collapsed="false">
      <c r="A2" s="17" t="n">
        <v>1</v>
      </c>
      <c r="B2" s="1" t="s">
        <v>21</v>
      </c>
      <c r="C2" s="18" t="n">
        <v>42277</v>
      </c>
      <c r="D2" s="19" t="n">
        <v>1996</v>
      </c>
      <c r="E2" s="19" t="s">
        <v>22</v>
      </c>
      <c r="F2" s="19"/>
      <c r="G2" s="19" t="s">
        <v>23</v>
      </c>
      <c r="H2" s="19"/>
      <c r="I2" s="19"/>
      <c r="J2" s="19"/>
      <c r="K2" s="19"/>
      <c r="L2" s="19"/>
      <c r="M2" s="18"/>
      <c r="N2" s="20"/>
      <c r="Q2" s="21"/>
      <c r="R2" s="21"/>
      <c r="S2" s="19"/>
      <c r="T2" s="19"/>
      <c r="U2" s="19"/>
      <c r="V2" s="21"/>
      <c r="W2" s="21"/>
    </row>
    <row r="3" customFormat="false" ht="14.25" hidden="false" customHeight="false" outlineLevel="0" collapsed="false">
      <c r="A3" s="17"/>
      <c r="B3" s="21"/>
      <c r="C3" s="18"/>
      <c r="D3" s="19"/>
      <c r="E3" s="19"/>
      <c r="F3" s="19"/>
      <c r="G3" s="19" t="s">
        <v>25</v>
      </c>
      <c r="H3" s="19"/>
      <c r="I3" s="19"/>
      <c r="J3" s="19"/>
      <c r="K3" s="19"/>
      <c r="L3" s="19"/>
      <c r="M3" s="18"/>
      <c r="N3" s="20"/>
      <c r="Q3" s="21"/>
      <c r="R3" s="21"/>
      <c r="S3" s="19"/>
      <c r="T3" s="19"/>
      <c r="U3" s="19"/>
      <c r="V3" s="21"/>
      <c r="W3" s="21"/>
    </row>
    <row r="4" customFormat="false" ht="14.25" hidden="false" customHeight="false" outlineLevel="0" collapsed="false">
      <c r="A4" s="17" t="n">
        <v>2</v>
      </c>
      <c r="B4" s="1" t="s">
        <v>26</v>
      </c>
      <c r="C4" s="2" t="n">
        <v>42792</v>
      </c>
      <c r="D4" s="3" t="n">
        <v>2007</v>
      </c>
      <c r="E4" s="3" t="s">
        <v>27</v>
      </c>
      <c r="G4" s="3" t="s">
        <v>23</v>
      </c>
      <c r="U4" s="3"/>
    </row>
    <row r="5" customFormat="false" ht="14.25" hidden="false" customHeight="false" outlineLevel="0" collapsed="false">
      <c r="A5" s="17"/>
      <c r="G5" s="3" t="s">
        <v>25</v>
      </c>
      <c r="U5" s="3"/>
    </row>
    <row r="6" customFormat="false" ht="14.25" hidden="false" customHeight="false" outlineLevel="0" collapsed="false">
      <c r="A6" s="17" t="n">
        <v>3</v>
      </c>
      <c r="B6" s="21" t="s">
        <v>30</v>
      </c>
      <c r="C6" s="18" t="n">
        <v>42350</v>
      </c>
      <c r="D6" s="19" t="n">
        <v>1991</v>
      </c>
      <c r="E6" s="19" t="s">
        <v>31</v>
      </c>
      <c r="F6" s="19"/>
      <c r="G6" s="19" t="s">
        <v>23</v>
      </c>
      <c r="H6" s="19"/>
      <c r="I6" s="19"/>
      <c r="J6" s="19"/>
      <c r="K6" s="19"/>
      <c r="L6" s="19"/>
      <c r="M6" s="19"/>
      <c r="N6" s="20"/>
      <c r="Q6" s="21"/>
      <c r="R6" s="21"/>
      <c r="S6" s="19"/>
      <c r="T6" s="19"/>
      <c r="U6" s="19"/>
      <c r="V6" s="21"/>
      <c r="W6" s="21"/>
    </row>
    <row r="7" customFormat="false" ht="14.25" hidden="false" customHeight="false" outlineLevel="0" collapsed="false">
      <c r="A7" s="17"/>
      <c r="B7" s="21"/>
      <c r="C7" s="18"/>
      <c r="D7" s="19"/>
      <c r="E7" s="19"/>
      <c r="F7" s="19"/>
      <c r="G7" s="19" t="s">
        <v>25</v>
      </c>
      <c r="H7" s="19"/>
      <c r="I7" s="19"/>
      <c r="J7" s="19"/>
      <c r="K7" s="19"/>
      <c r="L7" s="19"/>
      <c r="M7" s="19"/>
      <c r="N7" s="20"/>
      <c r="Q7" s="21"/>
      <c r="R7" s="21"/>
      <c r="S7" s="19"/>
      <c r="T7" s="19"/>
      <c r="U7" s="19"/>
      <c r="V7" s="21"/>
      <c r="W7" s="21"/>
    </row>
    <row r="8" customFormat="false" ht="14.25" hidden="false" customHeight="false" outlineLevel="0" collapsed="false">
      <c r="A8" s="17" t="n">
        <v>4</v>
      </c>
      <c r="B8" s="1" t="s">
        <v>33</v>
      </c>
      <c r="C8" s="2" t="n">
        <v>42504</v>
      </c>
      <c r="D8" s="3" t="n">
        <v>1989</v>
      </c>
      <c r="E8" s="3" t="s">
        <v>34</v>
      </c>
      <c r="G8" s="3" t="s">
        <v>23</v>
      </c>
      <c r="U8" s="3"/>
    </row>
    <row r="9" customFormat="false" ht="14.25" hidden="false" customHeight="false" outlineLevel="0" collapsed="false">
      <c r="A9" s="17"/>
      <c r="G9" s="3" t="s">
        <v>25</v>
      </c>
      <c r="U9" s="3"/>
    </row>
    <row r="10" customFormat="false" ht="14.25" hidden="false" customHeight="false" outlineLevel="0" collapsed="false">
      <c r="A10" s="17" t="n">
        <v>5</v>
      </c>
      <c r="B10" s="21" t="s">
        <v>35</v>
      </c>
      <c r="C10" s="18" t="n">
        <v>42350</v>
      </c>
      <c r="D10" s="19" t="n">
        <v>1998</v>
      </c>
      <c r="E10" s="19" t="s">
        <v>36</v>
      </c>
      <c r="F10" s="19"/>
      <c r="G10" s="19" t="s">
        <v>23</v>
      </c>
      <c r="H10" s="19"/>
      <c r="I10" s="19"/>
      <c r="J10" s="19"/>
      <c r="K10" s="19"/>
      <c r="L10" s="19"/>
      <c r="M10" s="19"/>
      <c r="N10" s="20"/>
      <c r="Q10" s="21"/>
      <c r="R10" s="21"/>
      <c r="S10" s="19"/>
      <c r="T10" s="19"/>
      <c r="U10" s="19"/>
      <c r="V10" s="21"/>
      <c r="W10" s="21"/>
    </row>
    <row r="11" customFormat="false" ht="14.25" hidden="false" customHeight="false" outlineLevel="0" collapsed="false">
      <c r="A11" s="17"/>
      <c r="B11" s="21"/>
      <c r="C11" s="18"/>
      <c r="D11" s="19"/>
      <c r="E11" s="19"/>
      <c r="F11" s="19"/>
      <c r="G11" s="19" t="s">
        <v>25</v>
      </c>
      <c r="H11" s="19"/>
      <c r="I11" s="19"/>
      <c r="J11" s="19"/>
      <c r="K11" s="19"/>
      <c r="L11" s="19"/>
      <c r="M11" s="19"/>
      <c r="N11" s="20"/>
      <c r="Q11" s="21"/>
      <c r="R11" s="21"/>
      <c r="S11" s="19"/>
      <c r="T11" s="19"/>
      <c r="U11" s="19"/>
      <c r="V11" s="21"/>
      <c r="W11" s="21"/>
    </row>
    <row r="12" customFormat="false" ht="14.25" hidden="false" customHeight="false" outlineLevel="0" collapsed="false">
      <c r="A12" s="17" t="n">
        <v>6</v>
      </c>
      <c r="B12" s="1" t="s">
        <v>37</v>
      </c>
      <c r="C12" s="2" t="n">
        <v>42349</v>
      </c>
      <c r="D12" s="3" t="n">
        <v>2006</v>
      </c>
      <c r="E12" s="3" t="s">
        <v>38</v>
      </c>
      <c r="G12" s="3" t="s">
        <v>23</v>
      </c>
      <c r="T12" s="2"/>
      <c r="U12" s="23"/>
      <c r="V12" s="24"/>
      <c r="W12" s="25"/>
    </row>
    <row r="13" customFormat="false" ht="14.25" hidden="false" customHeight="false" outlineLevel="0" collapsed="false">
      <c r="A13" s="17"/>
      <c r="G13" s="3" t="s">
        <v>25</v>
      </c>
      <c r="T13" s="2"/>
      <c r="U13" s="23"/>
      <c r="V13" s="24"/>
      <c r="W13" s="25"/>
    </row>
    <row r="14" customFormat="false" ht="14.25" hidden="false" customHeight="false" outlineLevel="0" collapsed="false">
      <c r="A14" s="17" t="n">
        <v>7</v>
      </c>
      <c r="B14" s="21" t="s">
        <v>40</v>
      </c>
      <c r="C14" s="18" t="n">
        <v>42338</v>
      </c>
      <c r="D14" s="19" t="n">
        <v>1988</v>
      </c>
      <c r="E14" s="19" t="s">
        <v>41</v>
      </c>
      <c r="F14" s="19"/>
      <c r="G14" s="19" t="s">
        <v>23</v>
      </c>
      <c r="H14" s="19"/>
      <c r="I14" s="19"/>
      <c r="J14" s="19"/>
      <c r="K14" s="19"/>
      <c r="L14" s="19"/>
      <c r="M14" s="19"/>
      <c r="N14" s="20"/>
      <c r="Q14" s="21"/>
      <c r="R14" s="21"/>
      <c r="S14" s="18"/>
      <c r="T14" s="18"/>
      <c r="U14" s="26"/>
      <c r="V14" s="20"/>
      <c r="W14" s="21"/>
    </row>
    <row r="15" customFormat="false" ht="14.25" hidden="false" customHeight="false" outlineLevel="0" collapsed="false">
      <c r="A15" s="17"/>
      <c r="B15" s="21"/>
      <c r="C15" s="18"/>
      <c r="D15" s="19"/>
      <c r="E15" s="19"/>
      <c r="F15" s="19"/>
      <c r="G15" s="19" t="s">
        <v>25</v>
      </c>
      <c r="H15" s="19"/>
      <c r="I15" s="19"/>
      <c r="J15" s="19"/>
      <c r="K15" s="19"/>
      <c r="L15" s="19"/>
      <c r="M15" s="19"/>
      <c r="N15" s="20"/>
      <c r="Q15" s="21"/>
      <c r="R15" s="21"/>
      <c r="S15" s="18"/>
      <c r="T15" s="18"/>
      <c r="U15" s="26"/>
      <c r="V15" s="20"/>
      <c r="W15" s="21"/>
    </row>
    <row r="16" customFormat="false" ht="14.25" hidden="false" customHeight="false" outlineLevel="0" collapsed="false">
      <c r="A16" s="17" t="n">
        <v>8</v>
      </c>
      <c r="B16" s="1" t="s">
        <v>43</v>
      </c>
      <c r="C16" s="2" t="n">
        <v>42351</v>
      </c>
      <c r="D16" s="3" t="n">
        <v>1995</v>
      </c>
      <c r="E16" s="3" t="s">
        <v>44</v>
      </c>
      <c r="G16" s="3" t="s">
        <v>23</v>
      </c>
      <c r="U16" s="3"/>
      <c r="V16" s="27"/>
      <c r="W16" s="25"/>
    </row>
    <row r="17" customFormat="false" ht="14.25" hidden="false" customHeight="false" outlineLevel="0" collapsed="false">
      <c r="A17" s="17"/>
      <c r="G17" s="3" t="s">
        <v>25</v>
      </c>
      <c r="U17" s="3"/>
      <c r="V17" s="27"/>
      <c r="W17" s="25"/>
    </row>
    <row r="18" customFormat="false" ht="14.25" hidden="false" customHeight="false" outlineLevel="0" collapsed="false">
      <c r="A18" s="17" t="n">
        <v>9</v>
      </c>
      <c r="B18" s="21" t="s">
        <v>46</v>
      </c>
      <c r="C18" s="18" t="n">
        <v>42351</v>
      </c>
      <c r="D18" s="19" t="n">
        <v>1998</v>
      </c>
      <c r="E18" s="19" t="s">
        <v>47</v>
      </c>
      <c r="F18" s="19"/>
      <c r="G18" s="19" t="s">
        <v>23</v>
      </c>
      <c r="H18" s="19"/>
      <c r="I18" s="19"/>
      <c r="J18" s="19"/>
      <c r="K18" s="19"/>
      <c r="L18" s="19"/>
      <c r="M18" s="19"/>
      <c r="N18" s="20"/>
      <c r="Q18" s="21"/>
      <c r="R18" s="21"/>
      <c r="S18" s="19"/>
      <c r="T18" s="18"/>
      <c r="U18" s="26"/>
      <c r="V18" s="20"/>
      <c r="W18" s="21"/>
    </row>
    <row r="19" customFormat="false" ht="14.25" hidden="false" customHeight="false" outlineLevel="0" collapsed="false">
      <c r="A19" s="17"/>
      <c r="B19" s="21"/>
      <c r="C19" s="18"/>
      <c r="D19" s="19"/>
      <c r="E19" s="19"/>
      <c r="F19" s="19"/>
      <c r="G19" s="19" t="s">
        <v>25</v>
      </c>
      <c r="H19" s="19"/>
      <c r="I19" s="19"/>
      <c r="J19" s="19"/>
      <c r="K19" s="19"/>
      <c r="L19" s="19"/>
      <c r="M19" s="19"/>
      <c r="N19" s="20"/>
      <c r="Q19" s="21"/>
      <c r="R19" s="21"/>
      <c r="S19" s="19"/>
      <c r="T19" s="18"/>
      <c r="U19" s="26"/>
      <c r="V19" s="20"/>
      <c r="W19" s="21"/>
    </row>
    <row r="20" customFormat="false" ht="14.25" hidden="false" customHeight="false" outlineLevel="0" collapsed="false">
      <c r="A20" s="17" t="n">
        <v>10</v>
      </c>
      <c r="B20" s="1" t="s">
        <v>49</v>
      </c>
      <c r="C20" s="2" t="n">
        <v>42353</v>
      </c>
      <c r="D20" s="3" t="n">
        <v>1990</v>
      </c>
      <c r="E20" s="3" t="s">
        <v>50</v>
      </c>
      <c r="G20" s="3" t="s">
        <v>23</v>
      </c>
      <c r="S20" s="2"/>
      <c r="T20" s="2"/>
      <c r="U20" s="23"/>
      <c r="V20" s="24"/>
    </row>
    <row r="21" customFormat="false" ht="14.25" hidden="false" customHeight="false" outlineLevel="0" collapsed="false">
      <c r="A21" s="17"/>
      <c r="G21" s="3" t="s">
        <v>25</v>
      </c>
      <c r="S21" s="2"/>
      <c r="T21" s="2"/>
      <c r="U21" s="23"/>
      <c r="V21" s="24"/>
    </row>
    <row r="22" customFormat="false" ht="14.25" hidden="false" customHeight="false" outlineLevel="0" collapsed="false">
      <c r="A22" s="17" t="n">
        <v>11</v>
      </c>
      <c r="B22" s="21" t="s">
        <v>52</v>
      </c>
      <c r="C22" s="18" t="n">
        <v>42323</v>
      </c>
      <c r="D22" s="19" t="n">
        <v>1992</v>
      </c>
      <c r="E22" s="19" t="s">
        <v>53</v>
      </c>
      <c r="F22" s="19"/>
      <c r="G22" s="19" t="s">
        <v>23</v>
      </c>
      <c r="H22" s="19"/>
      <c r="I22" s="19"/>
      <c r="J22" s="19"/>
      <c r="K22" s="19"/>
      <c r="L22" s="19"/>
      <c r="M22" s="19"/>
      <c r="N22" s="20"/>
      <c r="Q22" s="21"/>
      <c r="R22" s="21"/>
      <c r="S22" s="19"/>
      <c r="T22" s="18"/>
      <c r="U22" s="19"/>
      <c r="V22" s="21"/>
      <c r="W22" s="21"/>
    </row>
    <row r="23" customFormat="false" ht="14.25" hidden="false" customHeight="false" outlineLevel="0" collapsed="false">
      <c r="A23" s="17"/>
      <c r="B23" s="21"/>
      <c r="C23" s="18"/>
      <c r="D23" s="19"/>
      <c r="E23" s="19"/>
      <c r="F23" s="19"/>
      <c r="G23" s="19" t="s">
        <v>25</v>
      </c>
      <c r="H23" s="19"/>
      <c r="I23" s="19"/>
      <c r="J23" s="19"/>
      <c r="K23" s="19"/>
      <c r="L23" s="19"/>
      <c r="M23" s="19"/>
      <c r="N23" s="20"/>
      <c r="Q23" s="21"/>
      <c r="R23" s="21"/>
      <c r="S23" s="19"/>
      <c r="T23" s="19"/>
      <c r="U23" s="19"/>
      <c r="V23" s="21"/>
      <c r="W23" s="21"/>
    </row>
    <row r="24" customFormat="false" ht="14.25" hidden="false" customHeight="false" outlineLevel="0" collapsed="false">
      <c r="A24" s="17" t="n">
        <v>12</v>
      </c>
      <c r="B24" s="1" t="s">
        <v>55</v>
      </c>
      <c r="C24" s="2" t="n">
        <v>42329</v>
      </c>
      <c r="D24" s="3" t="n">
        <v>1987</v>
      </c>
      <c r="E24" s="3" t="s">
        <v>56</v>
      </c>
      <c r="G24" s="3" t="s">
        <v>23</v>
      </c>
      <c r="U24" s="28"/>
    </row>
    <row r="25" customFormat="false" ht="14.25" hidden="false" customHeight="false" outlineLevel="0" collapsed="false">
      <c r="A25" s="17"/>
      <c r="G25" s="3" t="s">
        <v>25</v>
      </c>
      <c r="U25" s="28"/>
    </row>
    <row r="26" customFormat="false" ht="14.25" hidden="false" customHeight="false" outlineLevel="0" collapsed="false">
      <c r="A26" s="17" t="n">
        <v>13</v>
      </c>
      <c r="B26" s="21" t="s">
        <v>57</v>
      </c>
      <c r="C26" s="18" t="n">
        <v>42323</v>
      </c>
      <c r="D26" s="19" t="n">
        <v>1988</v>
      </c>
      <c r="E26" s="19" t="s">
        <v>58</v>
      </c>
      <c r="F26" s="19"/>
      <c r="G26" s="19" t="s">
        <v>23</v>
      </c>
      <c r="H26" s="19"/>
      <c r="I26" s="19"/>
      <c r="J26" s="19"/>
      <c r="K26" s="19"/>
      <c r="L26" s="19"/>
      <c r="M26" s="19"/>
      <c r="N26" s="20"/>
      <c r="Q26" s="21"/>
      <c r="R26" s="21"/>
      <c r="S26" s="19"/>
      <c r="T26" s="18"/>
      <c r="U26" s="26"/>
      <c r="V26" s="20"/>
      <c r="W26" s="21"/>
    </row>
    <row r="27" customFormat="false" ht="14.25" hidden="false" customHeight="false" outlineLevel="0" collapsed="false">
      <c r="A27" s="17"/>
      <c r="B27" s="21"/>
      <c r="C27" s="18"/>
      <c r="D27" s="19"/>
      <c r="E27" s="19"/>
      <c r="F27" s="19"/>
      <c r="G27" s="19" t="s">
        <v>25</v>
      </c>
      <c r="H27" s="19"/>
      <c r="I27" s="19"/>
      <c r="J27" s="19"/>
      <c r="K27" s="19"/>
      <c r="L27" s="19"/>
      <c r="M27" s="19"/>
      <c r="N27" s="20"/>
      <c r="Q27" s="21"/>
      <c r="R27" s="21"/>
      <c r="S27" s="19"/>
      <c r="T27" s="18"/>
      <c r="U27" s="26"/>
      <c r="V27" s="20"/>
      <c r="W27" s="21"/>
    </row>
    <row r="28" customFormat="false" ht="14.25" hidden="false" customHeight="false" outlineLevel="0" collapsed="false">
      <c r="A28" s="17" t="n">
        <v>14</v>
      </c>
      <c r="B28" s="1" t="s">
        <v>59</v>
      </c>
      <c r="C28" s="2" t="n">
        <v>42327</v>
      </c>
      <c r="D28" s="3" t="n">
        <v>1994</v>
      </c>
      <c r="E28" s="3" t="s">
        <v>60</v>
      </c>
      <c r="G28" s="3" t="s">
        <v>23</v>
      </c>
      <c r="U28" s="3"/>
    </row>
    <row r="29" customFormat="false" ht="14.25" hidden="false" customHeight="false" outlineLevel="0" collapsed="false">
      <c r="A29" s="17"/>
      <c r="G29" s="3" t="s">
        <v>25</v>
      </c>
      <c r="U29" s="3"/>
    </row>
    <row r="30" customFormat="false" ht="14.25" hidden="false" customHeight="false" outlineLevel="0" collapsed="false">
      <c r="A30" s="17" t="n">
        <v>15</v>
      </c>
      <c r="B30" s="21" t="s">
        <v>61</v>
      </c>
      <c r="C30" s="18" t="n">
        <v>42329</v>
      </c>
      <c r="D30" s="19" t="n">
        <v>1998</v>
      </c>
      <c r="E30" s="19" t="s">
        <v>62</v>
      </c>
      <c r="F30" s="19"/>
      <c r="G30" s="19" t="s">
        <v>23</v>
      </c>
      <c r="H30" s="19"/>
      <c r="I30" s="19"/>
      <c r="J30" s="19"/>
      <c r="K30" s="19"/>
      <c r="L30" s="19"/>
      <c r="M30" s="19"/>
      <c r="N30" s="20"/>
      <c r="Q30" s="21"/>
      <c r="R30" s="21"/>
      <c r="S30" s="19"/>
      <c r="T30" s="19"/>
      <c r="U30" s="19"/>
      <c r="V30" s="21"/>
      <c r="W30" s="21"/>
    </row>
    <row r="31" customFormat="false" ht="14.25" hidden="false" customHeight="false" outlineLevel="0" collapsed="false">
      <c r="A31" s="17"/>
      <c r="B31" s="21"/>
      <c r="C31" s="18"/>
      <c r="D31" s="19"/>
      <c r="E31" s="19"/>
      <c r="F31" s="19"/>
      <c r="G31" s="19" t="s">
        <v>25</v>
      </c>
      <c r="H31" s="19"/>
      <c r="I31" s="19"/>
      <c r="J31" s="19"/>
      <c r="K31" s="19"/>
      <c r="L31" s="19"/>
      <c r="M31" s="19"/>
      <c r="N31" s="20"/>
      <c r="Q31" s="21"/>
      <c r="R31" s="21"/>
      <c r="S31" s="19"/>
      <c r="T31" s="19"/>
      <c r="U31" s="19"/>
      <c r="V31" s="21"/>
      <c r="W31" s="21"/>
    </row>
    <row r="32" customFormat="false" ht="14.25" hidden="false" customHeight="false" outlineLevel="0" collapsed="false">
      <c r="A32" s="17" t="n">
        <v>16</v>
      </c>
      <c r="B32" s="1" t="s">
        <v>63</v>
      </c>
      <c r="C32" s="2" t="n">
        <v>42318</v>
      </c>
      <c r="D32" s="3" t="n">
        <v>1989</v>
      </c>
      <c r="E32" s="3" t="s">
        <v>64</v>
      </c>
      <c r="G32" s="3" t="s">
        <v>23</v>
      </c>
      <c r="U32" s="3"/>
      <c r="W32" s="25"/>
    </row>
    <row r="33" customFormat="false" ht="14.25" hidden="false" customHeight="false" outlineLevel="0" collapsed="false">
      <c r="A33" s="17"/>
      <c r="G33" s="3" t="s">
        <v>25</v>
      </c>
      <c r="U33" s="3"/>
      <c r="W33" s="25"/>
    </row>
    <row r="34" customFormat="false" ht="14.25" hidden="false" customHeight="false" outlineLevel="0" collapsed="false">
      <c r="A34" s="17" t="n">
        <v>17</v>
      </c>
      <c r="B34" s="21" t="s">
        <v>65</v>
      </c>
      <c r="C34" s="18" t="n">
        <v>42321</v>
      </c>
      <c r="D34" s="19" t="n">
        <v>1995</v>
      </c>
      <c r="E34" s="19" t="s">
        <v>66</v>
      </c>
      <c r="F34" s="19"/>
      <c r="G34" s="19" t="s">
        <v>23</v>
      </c>
      <c r="H34" s="19"/>
      <c r="I34" s="19"/>
      <c r="J34" s="19"/>
      <c r="K34" s="19"/>
      <c r="L34" s="19"/>
      <c r="M34" s="19"/>
      <c r="N34" s="20"/>
      <c r="Q34" s="21"/>
      <c r="R34" s="21"/>
      <c r="S34" s="19"/>
      <c r="T34" s="19"/>
      <c r="U34" s="19"/>
      <c r="V34" s="21"/>
      <c r="W34" s="21"/>
    </row>
    <row r="35" customFormat="false" ht="14.25" hidden="false" customHeight="false" outlineLevel="0" collapsed="false">
      <c r="A35" s="17"/>
      <c r="B35" s="21"/>
      <c r="C35" s="18"/>
      <c r="D35" s="19"/>
      <c r="E35" s="19"/>
      <c r="F35" s="19"/>
      <c r="G35" s="19" t="s">
        <v>25</v>
      </c>
      <c r="H35" s="19"/>
      <c r="I35" s="19"/>
      <c r="J35" s="19"/>
      <c r="K35" s="19"/>
      <c r="L35" s="19"/>
      <c r="M35" s="19"/>
      <c r="N35" s="20"/>
      <c r="Q35" s="21"/>
      <c r="R35" s="21"/>
      <c r="S35" s="19"/>
      <c r="T35" s="19"/>
      <c r="U35" s="19"/>
      <c r="V35" s="21"/>
      <c r="W35" s="21"/>
    </row>
    <row r="36" customFormat="false" ht="14.25" hidden="false" customHeight="false" outlineLevel="0" collapsed="false">
      <c r="A36" s="17" t="n">
        <v>18</v>
      </c>
      <c r="B36" s="1" t="s">
        <v>67</v>
      </c>
      <c r="C36" s="2" t="n">
        <v>42331</v>
      </c>
      <c r="D36" s="3" t="n">
        <v>2001</v>
      </c>
      <c r="E36" s="3" t="s">
        <v>68</v>
      </c>
      <c r="G36" s="3" t="s">
        <v>23</v>
      </c>
      <c r="M36" s="2"/>
      <c r="R36" s="29"/>
      <c r="S36" s="2"/>
      <c r="T36" s="2"/>
      <c r="U36" s="23"/>
      <c r="V36" s="24"/>
    </row>
    <row r="37" customFormat="false" ht="14.25" hidden="false" customHeight="false" outlineLevel="0" collapsed="false">
      <c r="A37" s="17"/>
      <c r="G37" s="3" t="s">
        <v>25</v>
      </c>
      <c r="M37" s="2"/>
      <c r="R37" s="29"/>
      <c r="S37" s="2"/>
      <c r="T37" s="2"/>
      <c r="U37" s="23"/>
      <c r="V37" s="24"/>
    </row>
    <row r="38" customFormat="false" ht="14.25" hidden="false" customHeight="false" outlineLevel="0" collapsed="false">
      <c r="A38" s="17" t="n">
        <v>19</v>
      </c>
      <c r="B38" s="21" t="s">
        <v>70</v>
      </c>
      <c r="C38" s="18" t="n">
        <v>42331</v>
      </c>
      <c r="D38" s="19" t="n">
        <v>2002</v>
      </c>
      <c r="E38" s="19" t="s">
        <v>71</v>
      </c>
      <c r="F38" s="19"/>
      <c r="G38" s="19" t="s">
        <v>23</v>
      </c>
      <c r="H38" s="19"/>
      <c r="I38" s="19"/>
      <c r="J38" s="19"/>
      <c r="K38" s="19"/>
      <c r="L38" s="19"/>
      <c r="M38" s="19"/>
      <c r="N38" s="20"/>
      <c r="Q38" s="21"/>
      <c r="R38" s="21"/>
      <c r="S38" s="19"/>
      <c r="T38" s="19"/>
      <c r="U38" s="19"/>
      <c r="V38" s="21"/>
      <c r="W38" s="21"/>
    </row>
    <row r="39" customFormat="false" ht="14.25" hidden="false" customHeight="false" outlineLevel="0" collapsed="false">
      <c r="A39" s="17"/>
      <c r="B39" s="21"/>
      <c r="C39" s="18"/>
      <c r="D39" s="19"/>
      <c r="E39" s="19"/>
      <c r="F39" s="19"/>
      <c r="G39" s="19" t="s">
        <v>25</v>
      </c>
      <c r="H39" s="19"/>
      <c r="I39" s="19"/>
      <c r="J39" s="19"/>
      <c r="K39" s="19"/>
      <c r="L39" s="19"/>
      <c r="M39" s="19"/>
      <c r="N39" s="20"/>
      <c r="Q39" s="21"/>
      <c r="R39" s="21"/>
      <c r="S39" s="19"/>
      <c r="T39" s="19"/>
      <c r="U39" s="19"/>
      <c r="V39" s="21"/>
      <c r="W39" s="21"/>
    </row>
    <row r="40" customFormat="false" ht="14.25" hidden="false" customHeight="false" outlineLevel="0" collapsed="false">
      <c r="A40" s="17" t="n">
        <v>20</v>
      </c>
      <c r="B40" s="1" t="s">
        <v>74</v>
      </c>
      <c r="C40" s="2" t="n">
        <v>42326</v>
      </c>
      <c r="D40" s="3" t="n">
        <v>1974</v>
      </c>
      <c r="E40" s="3" t="s">
        <v>75</v>
      </c>
      <c r="G40" s="3" t="s">
        <v>23</v>
      </c>
      <c r="T40" s="28"/>
      <c r="U40" s="3"/>
    </row>
    <row r="41" customFormat="false" ht="14.25" hidden="false" customHeight="false" outlineLevel="0" collapsed="false">
      <c r="A41" s="17"/>
      <c r="G41" s="3" t="s">
        <v>25</v>
      </c>
      <c r="T41" s="28"/>
    </row>
    <row r="42" customFormat="false" ht="14.25" hidden="false" customHeight="false" outlineLevel="0" collapsed="false">
      <c r="A42" s="17" t="n">
        <v>21</v>
      </c>
      <c r="B42" s="21" t="s">
        <v>77</v>
      </c>
      <c r="C42" s="18" t="n">
        <v>42308</v>
      </c>
      <c r="D42" s="19" t="n">
        <v>1996</v>
      </c>
      <c r="E42" s="19" t="s">
        <v>78</v>
      </c>
      <c r="F42" s="19"/>
      <c r="G42" s="19" t="s">
        <v>23</v>
      </c>
      <c r="H42" s="19"/>
      <c r="I42" s="19"/>
      <c r="J42" s="19"/>
      <c r="K42" s="19"/>
      <c r="L42" s="19"/>
      <c r="M42" s="18"/>
      <c r="N42" s="20"/>
      <c r="Q42" s="21"/>
      <c r="R42" s="21"/>
      <c r="S42" s="19"/>
      <c r="T42" s="18"/>
      <c r="U42" s="26"/>
      <c r="V42" s="20"/>
      <c r="W42" s="21"/>
    </row>
    <row r="43" customFormat="false" ht="14.25" hidden="false" customHeight="false" outlineLevel="0" collapsed="false">
      <c r="A43" s="17"/>
      <c r="B43" s="21"/>
      <c r="C43" s="18"/>
      <c r="D43" s="19"/>
      <c r="E43" s="19"/>
      <c r="F43" s="19"/>
      <c r="G43" s="19" t="s">
        <v>25</v>
      </c>
      <c r="H43" s="19"/>
      <c r="I43" s="19"/>
      <c r="J43" s="19"/>
      <c r="K43" s="19"/>
      <c r="L43" s="19"/>
      <c r="M43" s="18"/>
      <c r="N43" s="20"/>
      <c r="Q43" s="21"/>
      <c r="R43" s="21"/>
      <c r="S43" s="19"/>
      <c r="T43" s="18"/>
      <c r="U43" s="26"/>
      <c r="V43" s="20"/>
      <c r="W43" s="21"/>
    </row>
    <row r="44" customFormat="false" ht="14.25" hidden="false" customHeight="false" outlineLevel="0" collapsed="false">
      <c r="A44" s="17" t="n">
        <v>22</v>
      </c>
      <c r="B44" s="1" t="s">
        <v>80</v>
      </c>
      <c r="C44" s="2" t="s">
        <v>81</v>
      </c>
      <c r="D44" s="3" t="n">
        <v>1999</v>
      </c>
      <c r="E44" s="3" t="s">
        <v>82</v>
      </c>
      <c r="G44" s="3" t="s">
        <v>23</v>
      </c>
      <c r="U44" s="3"/>
    </row>
    <row r="45" customFormat="false" ht="14.25" hidden="false" customHeight="false" outlineLevel="0" collapsed="false">
      <c r="A45" s="17"/>
      <c r="G45" s="3" t="s">
        <v>25</v>
      </c>
      <c r="U45" s="3"/>
    </row>
    <row r="46" customFormat="false" ht="14.25" hidden="false" customHeight="false" outlineLevel="0" collapsed="false">
      <c r="A46" s="17" t="n">
        <v>23</v>
      </c>
      <c r="B46" s="21" t="s">
        <v>83</v>
      </c>
      <c r="C46" s="18" t="n">
        <v>42774</v>
      </c>
      <c r="D46" s="19" t="n">
        <v>1993</v>
      </c>
      <c r="E46" s="19" t="s">
        <v>84</v>
      </c>
      <c r="F46" s="19"/>
      <c r="G46" s="19" t="s">
        <v>23</v>
      </c>
      <c r="H46" s="19"/>
      <c r="I46" s="19"/>
      <c r="J46" s="19"/>
      <c r="K46" s="19"/>
      <c r="L46" s="19"/>
      <c r="M46" s="18"/>
      <c r="N46" s="20"/>
      <c r="Q46" s="21"/>
      <c r="R46" s="21"/>
      <c r="S46" s="19"/>
      <c r="T46" s="18"/>
      <c r="U46" s="26"/>
      <c r="V46" s="20"/>
      <c r="W46" s="21"/>
    </row>
    <row r="47" customFormat="false" ht="14.25" hidden="false" customHeight="false" outlineLevel="0" collapsed="false">
      <c r="A47" s="17"/>
      <c r="B47" s="21"/>
      <c r="C47" s="18"/>
      <c r="D47" s="19"/>
      <c r="E47" s="19"/>
      <c r="F47" s="19"/>
      <c r="G47" s="19" t="s">
        <v>25</v>
      </c>
      <c r="H47" s="19"/>
      <c r="I47" s="19"/>
      <c r="J47" s="19"/>
      <c r="K47" s="19"/>
      <c r="L47" s="19"/>
      <c r="M47" s="18"/>
      <c r="N47" s="20"/>
      <c r="Q47" s="21"/>
      <c r="R47" s="21"/>
      <c r="S47" s="19"/>
      <c r="T47" s="18"/>
      <c r="U47" s="26"/>
      <c r="V47" s="20"/>
      <c r="W47" s="21"/>
    </row>
    <row r="48" customFormat="false" ht="14.25" hidden="false" customHeight="false" outlineLevel="0" collapsed="false">
      <c r="A48" s="17" t="n">
        <v>24</v>
      </c>
      <c r="B48" s="1" t="s">
        <v>85</v>
      </c>
      <c r="C48" s="2" t="s">
        <v>86</v>
      </c>
      <c r="D48" s="3" t="n">
        <v>1996</v>
      </c>
      <c r="E48" s="3" t="s">
        <v>87</v>
      </c>
      <c r="G48" s="3" t="s">
        <v>23</v>
      </c>
      <c r="S48" s="2"/>
      <c r="U48" s="23"/>
      <c r="V48" s="24"/>
    </row>
    <row r="49" customFormat="false" ht="14.25" hidden="false" customHeight="false" outlineLevel="0" collapsed="false">
      <c r="A49" s="17"/>
      <c r="G49" s="3" t="s">
        <v>25</v>
      </c>
      <c r="S49" s="2"/>
      <c r="U49" s="23"/>
      <c r="V49" s="24"/>
    </row>
    <row r="50" customFormat="false" ht="14.25" hidden="false" customHeight="false" outlineLevel="0" collapsed="false">
      <c r="A50" s="17" t="n">
        <v>25</v>
      </c>
      <c r="B50" s="21" t="s">
        <v>88</v>
      </c>
      <c r="C50" s="18" t="s">
        <v>89</v>
      </c>
      <c r="D50" s="19" t="n">
        <v>1984</v>
      </c>
      <c r="E50" s="19" t="s">
        <v>90</v>
      </c>
      <c r="F50" s="19"/>
      <c r="G50" s="19" t="s">
        <v>23</v>
      </c>
      <c r="H50" s="19"/>
      <c r="I50" s="19"/>
      <c r="J50" s="19"/>
      <c r="K50" s="19"/>
      <c r="L50" s="19"/>
      <c r="M50" s="19"/>
      <c r="N50" s="20"/>
      <c r="Q50" s="21"/>
      <c r="R50" s="21"/>
      <c r="S50" s="19"/>
      <c r="T50" s="19"/>
      <c r="U50" s="19"/>
      <c r="V50" s="21"/>
      <c r="W50" s="21"/>
    </row>
    <row r="51" customFormat="false" ht="14.25" hidden="false" customHeight="false" outlineLevel="0" collapsed="false">
      <c r="A51" s="17"/>
      <c r="B51" s="21"/>
      <c r="C51" s="18"/>
      <c r="D51" s="19"/>
      <c r="E51" s="19"/>
      <c r="F51" s="19"/>
      <c r="G51" s="19" t="s">
        <v>25</v>
      </c>
      <c r="H51" s="19"/>
      <c r="I51" s="19"/>
      <c r="J51" s="19"/>
      <c r="K51" s="19"/>
      <c r="L51" s="19"/>
      <c r="M51" s="19"/>
      <c r="N51" s="20"/>
      <c r="Q51" s="21"/>
      <c r="R51" s="21"/>
      <c r="S51" s="19"/>
      <c r="T51" s="19"/>
      <c r="U51" s="19"/>
      <c r="V51" s="21"/>
      <c r="W51" s="21"/>
    </row>
    <row r="52" customFormat="false" ht="14.25" hidden="false" customHeight="false" outlineLevel="0" collapsed="false">
      <c r="A52" s="17" t="n">
        <v>26</v>
      </c>
      <c r="B52" s="1" t="s">
        <v>91</v>
      </c>
      <c r="C52" s="2" t="s">
        <v>92</v>
      </c>
      <c r="D52" s="3" t="n">
        <v>2002</v>
      </c>
      <c r="G52" s="3" t="s">
        <v>23</v>
      </c>
      <c r="T52" s="2"/>
      <c r="U52" s="23"/>
      <c r="V52" s="24"/>
    </row>
    <row r="53" customFormat="false" ht="14.25" hidden="false" customHeight="false" outlineLevel="0" collapsed="false">
      <c r="A53" s="17"/>
      <c r="G53" s="3" t="s">
        <v>25</v>
      </c>
      <c r="T53" s="2"/>
      <c r="U53" s="23"/>
      <c r="V53" s="24"/>
    </row>
    <row r="54" customFormat="false" ht="14.25" hidden="false" customHeight="false" outlineLevel="0" collapsed="false">
      <c r="A54" s="17" t="n">
        <v>27</v>
      </c>
      <c r="B54" s="21" t="s">
        <v>93</v>
      </c>
      <c r="C54" s="18" t="s">
        <v>94</v>
      </c>
      <c r="D54" s="19" t="n">
        <v>2001</v>
      </c>
      <c r="E54" s="19" t="s">
        <v>95</v>
      </c>
      <c r="F54" s="19"/>
      <c r="G54" s="19" t="s">
        <v>23</v>
      </c>
      <c r="H54" s="19"/>
      <c r="I54" s="19"/>
      <c r="J54" s="19"/>
      <c r="K54" s="19"/>
      <c r="L54" s="19"/>
      <c r="M54" s="19"/>
      <c r="N54" s="20"/>
      <c r="Q54" s="21"/>
      <c r="R54" s="21"/>
      <c r="S54" s="18"/>
      <c r="T54" s="18"/>
      <c r="U54" s="26"/>
      <c r="V54" s="20"/>
      <c r="W54" s="21"/>
    </row>
    <row r="55" customFormat="false" ht="14.25" hidden="false" customHeight="false" outlineLevel="0" collapsed="false">
      <c r="A55" s="17"/>
      <c r="B55" s="21"/>
      <c r="C55" s="18"/>
      <c r="D55" s="19"/>
      <c r="E55" s="19"/>
      <c r="F55" s="19"/>
      <c r="G55" s="19" t="s">
        <v>25</v>
      </c>
      <c r="H55" s="19"/>
      <c r="I55" s="19"/>
      <c r="J55" s="19"/>
      <c r="K55" s="19"/>
      <c r="L55" s="19"/>
      <c r="M55" s="19"/>
      <c r="N55" s="20"/>
      <c r="Q55" s="21"/>
      <c r="R55" s="21"/>
      <c r="S55" s="18"/>
      <c r="T55" s="18"/>
      <c r="U55" s="26"/>
      <c r="V55" s="20"/>
      <c r="W55" s="21"/>
    </row>
    <row r="56" customFormat="false" ht="14.25" hidden="false" customHeight="false" outlineLevel="0" collapsed="false">
      <c r="A56" s="17" t="n">
        <v>28</v>
      </c>
      <c r="B56" s="1" t="s">
        <v>96</v>
      </c>
      <c r="C56" s="2" t="s">
        <v>97</v>
      </c>
      <c r="D56" s="3" t="n">
        <v>1999</v>
      </c>
      <c r="G56" s="3" t="s">
        <v>23</v>
      </c>
      <c r="U56" s="3"/>
      <c r="V56" s="27"/>
    </row>
    <row r="57" customFormat="false" ht="14.25" hidden="false" customHeight="false" outlineLevel="0" collapsed="false">
      <c r="A57" s="17"/>
      <c r="G57" s="3" t="s">
        <v>25</v>
      </c>
      <c r="U57" s="3"/>
      <c r="V57" s="27"/>
    </row>
    <row r="58" customFormat="false" ht="14.25" hidden="false" customHeight="false" outlineLevel="0" collapsed="false">
      <c r="A58" s="17" t="n">
        <v>29</v>
      </c>
      <c r="B58" s="21" t="s">
        <v>98</v>
      </c>
      <c r="C58" s="18" t="s">
        <v>99</v>
      </c>
      <c r="D58" s="19" t="n">
        <v>1993</v>
      </c>
      <c r="E58" s="19" t="s">
        <v>100</v>
      </c>
      <c r="F58" s="19"/>
      <c r="G58" s="19" t="s">
        <v>23</v>
      </c>
      <c r="H58" s="19"/>
      <c r="I58" s="19"/>
      <c r="J58" s="19"/>
      <c r="K58" s="19"/>
      <c r="L58" s="19"/>
      <c r="M58" s="19"/>
      <c r="N58" s="20"/>
      <c r="Q58" s="21"/>
      <c r="R58" s="21"/>
      <c r="S58" s="18"/>
      <c r="T58" s="18"/>
      <c r="U58" s="26"/>
      <c r="V58" s="20"/>
      <c r="W58" s="21"/>
    </row>
    <row r="59" customFormat="false" ht="14.25" hidden="false" customHeight="false" outlineLevel="0" collapsed="false">
      <c r="A59" s="17"/>
      <c r="B59" s="21"/>
      <c r="C59" s="18"/>
      <c r="D59" s="19"/>
      <c r="E59" s="19"/>
      <c r="F59" s="19"/>
      <c r="G59" s="19" t="s">
        <v>25</v>
      </c>
      <c r="H59" s="19"/>
      <c r="I59" s="19"/>
      <c r="J59" s="19"/>
      <c r="K59" s="19"/>
      <c r="L59" s="19"/>
      <c r="M59" s="19"/>
      <c r="N59" s="20"/>
      <c r="Q59" s="21"/>
      <c r="R59" s="21"/>
      <c r="S59" s="18"/>
      <c r="T59" s="18"/>
      <c r="U59" s="26"/>
      <c r="V59" s="20"/>
      <c r="W59" s="21"/>
    </row>
    <row r="60" customFormat="false" ht="14.25" hidden="false" customHeight="false" outlineLevel="0" collapsed="false">
      <c r="A60" s="17" t="n">
        <v>30</v>
      </c>
      <c r="B60" s="1" t="s">
        <v>103</v>
      </c>
      <c r="C60" s="2" t="s">
        <v>104</v>
      </c>
      <c r="D60" s="3" t="n">
        <v>1992</v>
      </c>
      <c r="E60" s="3" t="s">
        <v>105</v>
      </c>
      <c r="G60" s="3" t="s">
        <v>23</v>
      </c>
      <c r="S60" s="2"/>
      <c r="T60" s="2"/>
      <c r="U60" s="23"/>
      <c r="V60" s="24"/>
    </row>
    <row r="61" customFormat="false" ht="14.25" hidden="false" customHeight="false" outlineLevel="0" collapsed="false">
      <c r="A61" s="17"/>
      <c r="G61" s="3" t="s">
        <v>25</v>
      </c>
      <c r="S61" s="2"/>
      <c r="T61" s="2"/>
      <c r="U61" s="23"/>
      <c r="V61" s="24"/>
    </row>
    <row r="62" customFormat="false" ht="14.25" hidden="false" customHeight="false" outlineLevel="0" collapsed="false">
      <c r="A62" s="17" t="n">
        <v>358</v>
      </c>
      <c r="B62" s="21" t="s">
        <v>106</v>
      </c>
      <c r="C62" s="18" t="n">
        <v>44245</v>
      </c>
      <c r="D62" s="19" t="n">
        <v>1996</v>
      </c>
      <c r="E62" s="19" t="s">
        <v>107</v>
      </c>
      <c r="F62" s="19"/>
      <c r="G62" s="19" t="s">
        <v>23</v>
      </c>
      <c r="H62" s="19"/>
      <c r="I62" s="19"/>
      <c r="J62" s="19"/>
      <c r="K62" s="19"/>
      <c r="L62" s="19"/>
      <c r="M62" s="19"/>
      <c r="N62" s="20"/>
      <c r="Q62" s="21"/>
      <c r="R62" s="21"/>
      <c r="S62" s="19"/>
      <c r="T62" s="18"/>
      <c r="U62" s="26"/>
      <c r="V62" s="20"/>
      <c r="W62" s="21"/>
    </row>
    <row r="63" customFormat="false" ht="14.25" hidden="false" customHeight="false" outlineLevel="0" collapsed="false">
      <c r="A63" s="17"/>
      <c r="B63" s="21"/>
      <c r="C63" s="18"/>
      <c r="D63" s="19"/>
      <c r="E63" s="19"/>
      <c r="F63" s="19"/>
      <c r="G63" s="19" t="s">
        <v>25</v>
      </c>
      <c r="H63" s="19"/>
      <c r="I63" s="19"/>
      <c r="J63" s="19"/>
      <c r="K63" s="19"/>
      <c r="L63" s="19"/>
      <c r="M63" s="19"/>
      <c r="N63" s="20"/>
      <c r="Q63" s="21"/>
      <c r="R63" s="21"/>
      <c r="S63" s="19"/>
      <c r="T63" s="18"/>
      <c r="U63" s="26"/>
      <c r="V63" s="20"/>
      <c r="W63" s="21"/>
    </row>
    <row r="64" customFormat="false" ht="14.25" hidden="false" customHeight="false" outlineLevel="0" collapsed="false">
      <c r="A64" s="17" t="n">
        <v>359</v>
      </c>
      <c r="B64" s="1" t="s">
        <v>108</v>
      </c>
      <c r="C64" s="2" t="n">
        <v>44237</v>
      </c>
      <c r="D64" s="3" t="n">
        <v>1998</v>
      </c>
      <c r="E64" s="3" t="s">
        <v>109</v>
      </c>
      <c r="G64" s="3" t="s">
        <v>23</v>
      </c>
      <c r="S64" s="2"/>
      <c r="T64" s="2"/>
      <c r="U64" s="23"/>
      <c r="V64" s="24"/>
    </row>
    <row r="65" customFormat="false" ht="14.25" hidden="false" customHeight="false" outlineLevel="0" collapsed="false">
      <c r="A65" s="17"/>
      <c r="G65" s="3" t="s">
        <v>25</v>
      </c>
      <c r="S65" s="2"/>
      <c r="T65" s="2"/>
      <c r="U65" s="23"/>
      <c r="V65" s="24"/>
    </row>
    <row r="66" customFormat="false" ht="14.25" hidden="false" customHeight="false" outlineLevel="0" collapsed="false">
      <c r="A66" s="17" t="n">
        <v>360</v>
      </c>
      <c r="B66" s="21" t="s">
        <v>111</v>
      </c>
      <c r="C66" s="18" t="n">
        <v>44237</v>
      </c>
      <c r="D66" s="19" t="n">
        <v>2014</v>
      </c>
      <c r="E66" s="19" t="s">
        <v>112</v>
      </c>
      <c r="F66" s="19"/>
      <c r="G66" s="19" t="s">
        <v>23</v>
      </c>
      <c r="H66" s="19"/>
      <c r="I66" s="19"/>
      <c r="J66" s="19"/>
      <c r="K66" s="19"/>
      <c r="L66" s="19"/>
      <c r="M66" s="19"/>
      <c r="N66" s="20"/>
      <c r="Q66" s="21"/>
      <c r="R66" s="21"/>
      <c r="S66" s="19"/>
      <c r="T66" s="18"/>
      <c r="U66" s="19"/>
      <c r="V66" s="21"/>
      <c r="W66" s="21"/>
    </row>
    <row r="67" customFormat="false" ht="14.25" hidden="false" customHeight="false" outlineLevel="0" collapsed="false">
      <c r="A67" s="17"/>
      <c r="B67" s="21"/>
      <c r="C67" s="18"/>
      <c r="D67" s="19"/>
      <c r="E67" s="19"/>
      <c r="F67" s="19"/>
      <c r="G67" s="19" t="s">
        <v>25</v>
      </c>
      <c r="H67" s="19"/>
      <c r="I67" s="19"/>
      <c r="J67" s="19"/>
      <c r="K67" s="19"/>
      <c r="L67" s="19"/>
      <c r="M67" s="19"/>
      <c r="N67" s="20"/>
      <c r="Q67" s="21"/>
      <c r="R67" s="21"/>
      <c r="S67" s="19"/>
      <c r="T67" s="19"/>
      <c r="U67" s="19"/>
      <c r="V67" s="21"/>
      <c r="W67" s="21"/>
    </row>
    <row r="68" customFormat="false" ht="14.25" hidden="false" customHeight="false" outlineLevel="0" collapsed="false">
      <c r="A68" s="17" t="n">
        <v>361</v>
      </c>
      <c r="B68" s="1" t="s">
        <v>113</v>
      </c>
      <c r="C68" s="2" t="n">
        <v>44237</v>
      </c>
      <c r="D68" s="3" t="n">
        <v>2012</v>
      </c>
      <c r="G68" s="3" t="s">
        <v>23</v>
      </c>
      <c r="U68" s="28"/>
    </row>
    <row r="69" customFormat="false" ht="14.25" hidden="false" customHeight="false" outlineLevel="0" collapsed="false">
      <c r="A69" s="17"/>
      <c r="G69" s="3" t="s">
        <v>25</v>
      </c>
      <c r="U69" s="28"/>
    </row>
    <row r="70" customFormat="false" ht="14.25" hidden="false" customHeight="false" outlineLevel="0" collapsed="false">
      <c r="A70" s="17" t="n">
        <v>362</v>
      </c>
      <c r="B70" s="21" t="s">
        <v>114</v>
      </c>
      <c r="C70" s="18" t="n">
        <v>44237</v>
      </c>
      <c r="D70" s="19" t="n">
        <v>2012</v>
      </c>
      <c r="E70" s="19"/>
      <c r="F70" s="19"/>
      <c r="G70" s="19" t="s">
        <v>23</v>
      </c>
      <c r="H70" s="19"/>
      <c r="I70" s="19"/>
      <c r="J70" s="19"/>
      <c r="K70" s="19"/>
      <c r="L70" s="19"/>
      <c r="M70" s="19"/>
      <c r="N70" s="20"/>
      <c r="Q70" s="21"/>
      <c r="R70" s="21"/>
      <c r="S70" s="19"/>
      <c r="T70" s="18"/>
      <c r="U70" s="26"/>
      <c r="V70" s="20"/>
      <c r="W70" s="21"/>
    </row>
    <row r="71" customFormat="false" ht="14.25" hidden="false" customHeight="false" outlineLevel="0" collapsed="false">
      <c r="A71" s="17"/>
      <c r="B71" s="21"/>
      <c r="C71" s="18"/>
      <c r="D71" s="19"/>
      <c r="E71" s="19"/>
      <c r="F71" s="19"/>
      <c r="G71" s="19" t="s">
        <v>25</v>
      </c>
      <c r="H71" s="19"/>
      <c r="I71" s="19"/>
      <c r="J71" s="19"/>
      <c r="K71" s="19"/>
      <c r="L71" s="19"/>
      <c r="M71" s="19"/>
      <c r="N71" s="20"/>
      <c r="Q71" s="21"/>
      <c r="R71" s="21"/>
      <c r="S71" s="19"/>
      <c r="T71" s="18"/>
      <c r="U71" s="26"/>
      <c r="V71" s="20"/>
      <c r="W71" s="21"/>
    </row>
    <row r="72" customFormat="false" ht="14.25" hidden="false" customHeight="false" outlineLevel="0" collapsed="false">
      <c r="A72" s="17" t="n">
        <v>675</v>
      </c>
      <c r="B72" s="1" t="s">
        <v>116</v>
      </c>
      <c r="C72" s="2" t="n">
        <v>45006</v>
      </c>
      <c r="D72" s="3" t="n">
        <v>1988</v>
      </c>
      <c r="E72" s="3" t="s">
        <v>117</v>
      </c>
      <c r="G72" s="3" t="s">
        <v>23</v>
      </c>
      <c r="U72" s="3"/>
    </row>
    <row r="73" customFormat="false" ht="14.25" hidden="false" customHeight="false" outlineLevel="0" collapsed="false">
      <c r="A73" s="17"/>
      <c r="G73" s="3" t="s">
        <v>25</v>
      </c>
      <c r="U73" s="3"/>
    </row>
    <row r="74" customFormat="false" ht="14.25" hidden="false" customHeight="false" outlineLevel="0" collapsed="false">
      <c r="A74" s="17" t="n">
        <v>676</v>
      </c>
      <c r="B74" s="21" t="s">
        <v>118</v>
      </c>
      <c r="C74" s="18" t="n">
        <v>45024</v>
      </c>
      <c r="D74" s="19" t="n">
        <v>1994</v>
      </c>
      <c r="E74" s="19"/>
      <c r="F74" s="19"/>
      <c r="G74" s="19" t="s">
        <v>23</v>
      </c>
      <c r="H74" s="19"/>
      <c r="I74" s="19"/>
      <c r="J74" s="19"/>
      <c r="K74" s="19"/>
      <c r="L74" s="19"/>
      <c r="M74" s="19"/>
      <c r="N74" s="20"/>
      <c r="Q74" s="21"/>
      <c r="R74" s="21"/>
      <c r="S74" s="19"/>
      <c r="T74" s="18"/>
      <c r="U74" s="26"/>
      <c r="V74" s="20"/>
      <c r="W74" s="21"/>
    </row>
    <row r="75" customFormat="false" ht="14.25" hidden="false" customHeight="false" outlineLevel="0" collapsed="false">
      <c r="A75" s="17"/>
      <c r="B75" s="21"/>
      <c r="C75" s="18"/>
      <c r="D75" s="19"/>
      <c r="E75" s="19"/>
      <c r="F75" s="19"/>
      <c r="G75" s="19" t="s">
        <v>25</v>
      </c>
      <c r="H75" s="19"/>
      <c r="I75" s="19"/>
      <c r="J75" s="19"/>
      <c r="K75" s="19"/>
      <c r="L75" s="19"/>
      <c r="M75" s="19"/>
      <c r="N75" s="20"/>
      <c r="Q75" s="21"/>
      <c r="R75" s="21"/>
      <c r="S75" s="19"/>
      <c r="T75" s="18"/>
      <c r="U75" s="26"/>
      <c r="V75" s="20"/>
      <c r="W75" s="21"/>
    </row>
    <row r="76" customFormat="false" ht="14.25" hidden="false" customHeight="false" outlineLevel="0" collapsed="false">
      <c r="A76" s="17" t="n">
        <v>677</v>
      </c>
      <c r="B76" s="1" t="s">
        <v>120</v>
      </c>
      <c r="C76" s="2" t="n">
        <v>45016</v>
      </c>
      <c r="D76" s="3" t="n">
        <v>2002</v>
      </c>
      <c r="G76" s="3" t="s">
        <v>23</v>
      </c>
      <c r="S76" s="2"/>
      <c r="U76" s="3"/>
      <c r="W76" s="25"/>
    </row>
    <row r="77" customFormat="false" ht="14.25" hidden="false" customHeight="false" outlineLevel="0" collapsed="false">
      <c r="A77" s="17"/>
      <c r="G77" s="3" t="s">
        <v>25</v>
      </c>
      <c r="S77" s="2"/>
      <c r="U77" s="3"/>
      <c r="W77" s="25"/>
    </row>
    <row r="78" customFormat="false" ht="14.25" hidden="false" customHeight="false" outlineLevel="0" collapsed="false">
      <c r="A78" s="17" t="n">
        <v>678</v>
      </c>
      <c r="B78" s="21" t="s">
        <v>121</v>
      </c>
      <c r="C78" s="18" t="n">
        <v>45017</v>
      </c>
      <c r="D78" s="19" t="n">
        <v>2022</v>
      </c>
      <c r="E78" s="19"/>
      <c r="F78" s="19"/>
      <c r="G78" s="19" t="s">
        <v>23</v>
      </c>
      <c r="H78" s="19"/>
      <c r="I78" s="19"/>
      <c r="J78" s="19"/>
      <c r="K78" s="19"/>
      <c r="L78" s="19"/>
      <c r="M78" s="19"/>
      <c r="N78" s="20"/>
      <c r="Q78" s="21"/>
      <c r="R78" s="21"/>
      <c r="S78" s="19"/>
      <c r="T78" s="19"/>
      <c r="U78" s="19"/>
      <c r="V78" s="21"/>
      <c r="W78" s="21"/>
    </row>
    <row r="79" customFormat="false" ht="14.25" hidden="false" customHeight="false" outlineLevel="0" collapsed="false">
      <c r="A79" s="17"/>
      <c r="B79" s="21"/>
      <c r="C79" s="18"/>
      <c r="D79" s="19"/>
      <c r="E79" s="19"/>
      <c r="F79" s="19"/>
      <c r="G79" s="19" t="s">
        <v>25</v>
      </c>
      <c r="H79" s="19"/>
      <c r="I79" s="19"/>
      <c r="J79" s="19"/>
      <c r="K79" s="19"/>
      <c r="L79" s="19"/>
      <c r="M79" s="19"/>
      <c r="N79" s="20"/>
      <c r="Q79" s="21"/>
      <c r="R79" s="21"/>
      <c r="S79" s="19"/>
      <c r="T79" s="19"/>
      <c r="U79" s="19"/>
      <c r="V79" s="21"/>
      <c r="W79" s="21"/>
    </row>
    <row r="80" customFormat="false" ht="14.25" hidden="false" customHeight="false" outlineLevel="0" collapsed="false">
      <c r="A80" s="17" t="n">
        <v>679</v>
      </c>
      <c r="B80" s="1" t="s">
        <v>122</v>
      </c>
      <c r="C80" s="2" t="n">
        <v>45018</v>
      </c>
      <c r="D80" s="3" t="n">
        <v>2002</v>
      </c>
      <c r="G80" s="3" t="s">
        <v>23</v>
      </c>
    </row>
    <row r="81" customFormat="false" ht="14.25" hidden="false" customHeight="false" outlineLevel="0" collapsed="false">
      <c r="A81" s="17"/>
      <c r="G81" s="3" t="s">
        <v>25</v>
      </c>
    </row>
    <row r="82" customFormat="false" ht="14.25" hidden="false" customHeight="false" outlineLevel="0" collapsed="false">
      <c r="A82" s="17" t="n">
        <v>680</v>
      </c>
      <c r="B82" s="21" t="s">
        <v>125</v>
      </c>
      <c r="C82" s="18" t="n">
        <v>45021</v>
      </c>
      <c r="D82" s="19" t="n">
        <v>2014</v>
      </c>
      <c r="E82" s="19" t="s">
        <v>126</v>
      </c>
      <c r="F82" s="19"/>
      <c r="G82" s="19" t="s">
        <v>23</v>
      </c>
      <c r="H82" s="19"/>
      <c r="I82" s="19"/>
      <c r="J82" s="19"/>
      <c r="K82" s="19"/>
      <c r="L82" s="19"/>
      <c r="M82" s="19"/>
      <c r="N82" s="20"/>
      <c r="Q82" s="21"/>
      <c r="R82" s="21"/>
      <c r="S82" s="19"/>
      <c r="T82" s="19"/>
      <c r="U82" s="19"/>
      <c r="V82" s="21"/>
      <c r="W82" s="21"/>
    </row>
    <row r="83" customFormat="false" ht="14.25" hidden="false" customHeight="false" outlineLevel="0" collapsed="false">
      <c r="A83" s="17"/>
      <c r="B83" s="21"/>
      <c r="C83" s="18"/>
      <c r="D83" s="19"/>
      <c r="E83" s="19"/>
      <c r="F83" s="19"/>
      <c r="G83" s="19" t="s">
        <v>25</v>
      </c>
      <c r="H83" s="19"/>
      <c r="I83" s="19"/>
      <c r="J83" s="19"/>
      <c r="K83" s="19"/>
      <c r="L83" s="19"/>
      <c r="M83" s="19"/>
      <c r="N83" s="20"/>
      <c r="Q83" s="21"/>
      <c r="R83" s="21"/>
      <c r="S83" s="19"/>
      <c r="T83" s="19"/>
      <c r="U83" s="19"/>
      <c r="V83" s="21"/>
      <c r="W83" s="21"/>
    </row>
    <row r="84" customFormat="false" ht="14.25" hidden="false" customHeight="false" outlineLevel="0" collapsed="false">
      <c r="A84" s="17" t="n">
        <v>681</v>
      </c>
      <c r="B84" s="1" t="s">
        <v>129</v>
      </c>
      <c r="C84" s="2" t="n">
        <v>45021</v>
      </c>
      <c r="D84" s="3" t="n">
        <v>1992</v>
      </c>
      <c r="E84" s="3" t="s">
        <v>105</v>
      </c>
      <c r="G84" s="3" t="s">
        <v>23</v>
      </c>
      <c r="S84" s="2"/>
      <c r="T84" s="2"/>
      <c r="U84" s="40"/>
      <c r="V84" s="4"/>
    </row>
    <row r="85" customFormat="false" ht="14.25" hidden="false" customHeight="false" outlineLevel="0" collapsed="false">
      <c r="G85" s="3" t="s">
        <v>25</v>
      </c>
      <c r="T85" s="2"/>
      <c r="U85" s="40"/>
      <c r="V85" s="4"/>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4.25" zeroHeight="false" outlineLevelRow="0" outlineLevelCol="0"/>
  <cols>
    <col collapsed="false" customWidth="true" hidden="false" outlineLevel="0" max="2" min="2" style="1" width="8.88"/>
    <col collapsed="false" customWidth="true" hidden="false" outlineLevel="0" max="3" min="3" style="2" width="16"/>
    <col collapsed="false" customWidth="true" hidden="false" outlineLevel="0" max="13" min="4" style="3" width="8.88"/>
    <col collapsed="false" customWidth="true" hidden="false" outlineLevel="0" max="14" min="14" style="4" width="10.88"/>
    <col collapsed="false" customWidth="true" hidden="false" outlineLevel="0" max="17" min="17" style="5" width="17.67"/>
    <col collapsed="false" customWidth="true" hidden="false" outlineLevel="0" max="18" min="18" style="5" width="19.21"/>
    <col collapsed="false" customWidth="true" hidden="false" outlineLevel="0" max="19" min="19" style="3" width="14.88"/>
    <col collapsed="false" customWidth="true" hidden="false" outlineLevel="0" max="20" min="20" style="3" width="13"/>
    <col collapsed="false" customWidth="true" hidden="false" outlineLevel="0" max="21" min="21" style="5" width="9.56"/>
    <col collapsed="false" customWidth="true" hidden="false" outlineLevel="0" max="22" min="22" style="5" width="14"/>
    <col collapsed="false" customWidth="true" hidden="false" outlineLevel="0" max="23" min="23" style="6" width="30.22"/>
    <col collapsed="false" customWidth="true" hidden="false" outlineLevel="0" max="25" min="25" style="0" width="20.33"/>
    <col collapsed="false" customWidth="true" hidden="false" outlineLevel="0" max="26" min="26" style="0" width="15.33"/>
  </cols>
  <sheetData>
    <row r="1" s="13" customFormat="true" ht="72" hidden="false" customHeight="false" outlineLevel="0" collapsed="false">
      <c r="A1" s="7" t="s">
        <v>0</v>
      </c>
      <c r="B1" s="8" t="s">
        <v>1</v>
      </c>
      <c r="C1" s="9" t="s">
        <v>2</v>
      </c>
      <c r="D1" s="10" t="s">
        <v>3</v>
      </c>
      <c r="E1" s="10" t="s">
        <v>4</v>
      </c>
      <c r="F1" s="11" t="s">
        <v>5</v>
      </c>
      <c r="G1" s="10" t="s">
        <v>6</v>
      </c>
      <c r="H1" s="11" t="s">
        <v>7</v>
      </c>
      <c r="I1" s="11" t="s">
        <v>8</v>
      </c>
      <c r="J1" s="11" t="s">
        <v>9</v>
      </c>
      <c r="K1" s="11" t="s">
        <v>10</v>
      </c>
      <c r="L1" s="11" t="s">
        <v>11</v>
      </c>
      <c r="M1" s="11" t="s">
        <v>12</v>
      </c>
      <c r="N1" s="12" t="s">
        <v>13</v>
      </c>
      <c r="Q1" s="11" t="s">
        <v>14</v>
      </c>
      <c r="R1" s="10" t="s">
        <v>15</v>
      </c>
      <c r="S1" s="11" t="s">
        <v>16</v>
      </c>
      <c r="T1" s="11" t="s">
        <v>17</v>
      </c>
      <c r="U1" s="14" t="s">
        <v>18</v>
      </c>
      <c r="V1" s="14" t="s">
        <v>19</v>
      </c>
      <c r="W1" s="15" t="s">
        <v>20</v>
      </c>
      <c r="Y1" s="16"/>
    </row>
    <row r="2" customFormat="false" ht="14.25" hidden="false" customHeight="false" outlineLevel="0" collapsed="false">
      <c r="A2" s="17" t="n">
        <v>1</v>
      </c>
      <c r="B2" s="1" t="s">
        <v>21</v>
      </c>
      <c r="C2" s="18" t="n">
        <v>42277</v>
      </c>
      <c r="D2" s="19" t="n">
        <v>1996</v>
      </c>
      <c r="E2" s="19" t="s">
        <v>22</v>
      </c>
      <c r="F2" s="19" t="n">
        <f aca="false">+Answers!F2-PasteYourResultsHere!F2</f>
        <v>6513</v>
      </c>
      <c r="G2" s="19" t="s">
        <v>23</v>
      </c>
      <c r="H2" s="19" t="n">
        <f aca="false">IF(+Answers!H2="","",Answers!H2-PasteYourResultsHere!H2)</f>
        <v>6486</v>
      </c>
      <c r="I2" s="19" t="n">
        <f aca="false">IF(+Answers!I2="","",Answers!I2-PasteYourResultsHere!I2)</f>
        <v>3959</v>
      </c>
      <c r="J2" s="19" t="str">
        <f aca="false">IF(+Answers!J2="","",Answers!J2-PasteYourResultsHere!J2)</f>
        <v/>
      </c>
      <c r="K2" s="19" t="str">
        <f aca="false">IF(+Answers!K2="","",Answers!K2-PasteYourResultsHere!K2)</f>
        <v/>
      </c>
      <c r="L2" s="19" t="n">
        <f aca="false">IF(+Answers!L2="","",Answers!L2-PasteYourResultsHere!L2)</f>
        <v>3472</v>
      </c>
      <c r="M2" s="19" t="n">
        <f aca="false">IF(+Answers!M2="","",Answers!M2-PasteYourResultsHere!M2)</f>
        <v>38777</v>
      </c>
      <c r="N2" s="19" t="n">
        <f aca="false">IF(PasteYourResultsHere!N2="",-999,Answers!N2-PasteYourResultsHere!N2)</f>
        <v>-999</v>
      </c>
      <c r="Q2" s="19" t="str">
        <f aca="false">IF(+Answers!Q2="","",Answers!Q2-PasteYourResultsHere!Q2)</f>
        <v/>
      </c>
      <c r="R2" s="21"/>
      <c r="S2" s="19" t="str">
        <f aca="false">IF(+Answers!S2="","",Answers!S2-PasteYourResultsHere!S2)</f>
        <v/>
      </c>
      <c r="T2" s="19" t="str">
        <f aca="false">IF(+Answers!T2="","",Answers!T2-PasteYourResultsHere!T2)</f>
        <v/>
      </c>
      <c r="U2" s="19"/>
      <c r="V2" s="21"/>
      <c r="W2" s="19" t="str">
        <f aca="false">IF(+Answers!W2="","",Answers!W2=PasteYourResultsHere!W2)</f>
        <v/>
      </c>
    </row>
    <row r="3" customFormat="false" ht="45.75" hidden="false" customHeight="false" outlineLevel="0" collapsed="false">
      <c r="A3" s="17"/>
      <c r="B3" s="21"/>
      <c r="C3" s="18"/>
      <c r="D3" s="19"/>
      <c r="E3" s="19"/>
      <c r="F3" s="19"/>
      <c r="G3" s="19" t="s">
        <v>25</v>
      </c>
      <c r="H3" s="19" t="n">
        <f aca="false">IF(+Answers!H3="","",Answers!H3-PasteYourResultsHere!H3)</f>
        <v>6513</v>
      </c>
      <c r="I3" s="19" t="n">
        <f aca="false">IF(+Answers!I3="","",Answers!I3-PasteYourResultsHere!I3)</f>
        <v>3979</v>
      </c>
      <c r="J3" s="19" t="str">
        <f aca="false">IF(+Answers!J3="","",Answers!J3-PasteYourResultsHere!J3)</f>
        <v/>
      </c>
      <c r="K3" s="19" t="str">
        <f aca="false">IF(+Answers!K3="","",Answers!K3-PasteYourResultsHere!K3)</f>
        <v/>
      </c>
      <c r="L3" s="19" t="n">
        <f aca="false">IF(+Answers!L3="","",Answers!L3-PasteYourResultsHere!L3)</f>
        <v>3472</v>
      </c>
      <c r="M3" s="19" t="n">
        <f aca="false">IF(+Answers!M3="","",Answers!M3-PasteYourResultsHere!M3)</f>
        <v>38777</v>
      </c>
      <c r="N3" s="19" t="n">
        <f aca="false">IF(PasteYourResultsHere!N3="",-999,Answers!N3-PasteYourResultsHere!N3)</f>
        <v>-999</v>
      </c>
      <c r="Q3" s="19" t="str">
        <f aca="false">IF(+Answers!Q3="","",Answers!Q3-PasteYourResultsHere!Q3)</f>
        <v/>
      </c>
      <c r="R3" s="21"/>
      <c r="S3" s="19" t="str">
        <f aca="false">IF(+Answers!S3="","",Answers!S3-PasteYourResultsHere!S3)</f>
        <v/>
      </c>
      <c r="T3" s="19" t="str">
        <f aca="false">IF(+Answers!T3="","",Answers!T3-PasteYourResultsHere!T3)</f>
        <v/>
      </c>
      <c r="U3" s="19"/>
      <c r="V3" s="21"/>
      <c r="W3" s="19" t="str">
        <f aca="false">IF(+Answers!W3="","",Answers!W3=PasteYourResultsHere!W3)</f>
        <v/>
      </c>
      <c r="Y3" s="41" t="s">
        <v>130</v>
      </c>
      <c r="Z3" s="42" t="n">
        <f aca="false">+Z4/Z5</f>
        <v>0</v>
      </c>
    </row>
    <row r="4" customFormat="false" ht="14.25" hidden="false" customHeight="false" outlineLevel="0" collapsed="false">
      <c r="A4" s="17" t="n">
        <v>2</v>
      </c>
      <c r="B4" s="1" t="s">
        <v>26</v>
      </c>
      <c r="C4" s="2" t="n">
        <v>42792</v>
      </c>
      <c r="D4" s="3" t="n">
        <v>2007</v>
      </c>
      <c r="E4" s="3" t="s">
        <v>27</v>
      </c>
      <c r="F4" s="3" t="n">
        <f aca="false">+Answers!F4-PasteYourResultsHere!F4</f>
        <v>3300</v>
      </c>
      <c r="G4" s="3" t="s">
        <v>23</v>
      </c>
      <c r="H4" s="3" t="str">
        <f aca="false">IF(+Answers!H4="","",Answers!H4-PasteYourResultsHere!H4)</f>
        <v/>
      </c>
      <c r="I4" s="3" t="str">
        <f aca="false">IF(+Answers!I4="","",Answers!I4-PasteYourResultsHere!I4)</f>
        <v/>
      </c>
      <c r="J4" s="3" t="str">
        <f aca="false">IF(+Answers!J4="","",Answers!J4-PasteYourResultsHere!J4)</f>
        <v/>
      </c>
      <c r="K4" s="3" t="str">
        <f aca="false">IF(+Answers!K4="","",Answers!K4-PasteYourResultsHere!K4)</f>
        <v/>
      </c>
      <c r="L4" s="3" t="str">
        <f aca="false">IF(+Answers!L4="","",Answers!L4-PasteYourResultsHere!L4)</f>
        <v/>
      </c>
      <c r="M4" s="3" t="str">
        <f aca="false">IF(+Answers!M4="","",Answers!M4-PasteYourResultsHere!M4)</f>
        <v/>
      </c>
      <c r="N4" s="19" t="n">
        <f aca="false">IF(PasteYourResultsHere!N4="",-999,Answers!N4-PasteYourResultsHere!N4)</f>
        <v>-999</v>
      </c>
      <c r="Q4" s="3" t="str">
        <f aca="false">IF(+Answers!Q4="","",Answers!Q4-PasteYourResultsHere!Q4)</f>
        <v/>
      </c>
      <c r="S4" s="3" t="str">
        <f aca="false">IF(+Answers!S4="","",Answers!S4-PasteYourResultsHere!S4)</f>
        <v/>
      </c>
      <c r="T4" s="3" t="str">
        <f aca="false">IF(+Answers!T4="","",Answers!T4-PasteYourResultsHere!T4)</f>
        <v/>
      </c>
      <c r="U4" s="3"/>
      <c r="W4" s="43" t="b">
        <f aca="false">IF(+Answers!W4="","",Answers!W4=PasteYourResultsHere!W4)</f>
        <v>0</v>
      </c>
      <c r="Y4" s="0" t="s">
        <v>131</v>
      </c>
      <c r="Z4" s="0" t="n">
        <f aca="false">COUNTIF(N2:N85,0)</f>
        <v>0</v>
      </c>
    </row>
    <row r="5" customFormat="false" ht="14.25" hidden="false" customHeight="false" outlineLevel="0" collapsed="false">
      <c r="A5" s="17"/>
      <c r="G5" s="3" t="s">
        <v>25</v>
      </c>
      <c r="H5" s="3" t="str">
        <f aca="false">IF(+Answers!H5="","",Answers!H5-PasteYourResultsHere!H5)</f>
        <v/>
      </c>
      <c r="I5" s="3" t="str">
        <f aca="false">IF(+Answers!I5="","",Answers!I5-PasteYourResultsHere!I5)</f>
        <v/>
      </c>
      <c r="J5" s="3" t="str">
        <f aca="false">IF(+Answers!J5="","",Answers!J5-PasteYourResultsHere!J5)</f>
        <v/>
      </c>
      <c r="K5" s="3" t="str">
        <f aca="false">IF(+Answers!K5="","",Answers!K5-PasteYourResultsHere!K5)</f>
        <v/>
      </c>
      <c r="L5" s="3" t="str">
        <f aca="false">IF(+Answers!L5="","",Answers!L5-PasteYourResultsHere!L5)</f>
        <v/>
      </c>
      <c r="M5" s="3" t="str">
        <f aca="false">IF(+Answers!M5="","",Answers!M5-PasteYourResultsHere!M5)</f>
        <v/>
      </c>
      <c r="N5" s="19" t="n">
        <f aca="false">IF(PasteYourResultsHere!N5="",-999,Answers!N5-PasteYourResultsHere!N5)</f>
        <v>-999</v>
      </c>
      <c r="Q5" s="3" t="str">
        <f aca="false">IF(+Answers!Q5="","",Answers!Q5-PasteYourResultsHere!Q5)</f>
        <v/>
      </c>
      <c r="S5" s="3" t="str">
        <f aca="false">IF(+Answers!S5="","",Answers!S5-PasteYourResultsHere!S5)</f>
        <v/>
      </c>
      <c r="T5" s="3" t="str">
        <f aca="false">IF(+Answers!T5="","",Answers!T5-PasteYourResultsHere!T5)</f>
        <v/>
      </c>
      <c r="U5" s="3"/>
      <c r="W5" s="43" t="b">
        <f aca="false">IF(+Answers!W5="","",Answers!W5=PasteYourResultsHere!W5)</f>
        <v>0</v>
      </c>
      <c r="Y5" s="0" t="s">
        <v>132</v>
      </c>
      <c r="Z5" s="0" t="n">
        <v>84</v>
      </c>
    </row>
    <row r="6" customFormat="false" ht="14.25" hidden="false" customHeight="false" outlineLevel="0" collapsed="false">
      <c r="A6" s="17" t="n">
        <v>3</v>
      </c>
      <c r="B6" s="21" t="s">
        <v>30</v>
      </c>
      <c r="C6" s="18" t="n">
        <v>42350</v>
      </c>
      <c r="D6" s="19" t="n">
        <v>1991</v>
      </c>
      <c r="E6" s="19" t="s">
        <v>31</v>
      </c>
      <c r="F6" s="19" t="n">
        <f aca="false">+Answers!F6-PasteYourResultsHere!F6</f>
        <v>8587</v>
      </c>
      <c r="G6" s="19" t="s">
        <v>23</v>
      </c>
      <c r="H6" s="19" t="n">
        <f aca="false">IF(+Answers!H6="","",Answers!H6-PasteYourResultsHere!H6)</f>
        <v>8467</v>
      </c>
      <c r="I6" s="19" t="n">
        <f aca="false">IF(+Answers!I6="","",Answers!I6-PasteYourResultsHere!I6)</f>
        <v>2654</v>
      </c>
      <c r="J6" s="19" t="str">
        <f aca="false">IF(+Answers!J6="","",Answers!J6-PasteYourResultsHere!J6)</f>
        <v/>
      </c>
      <c r="K6" s="19" t="str">
        <f aca="false">IF(+Answers!K6="","",Answers!K6-PasteYourResultsHere!K6)</f>
        <v/>
      </c>
      <c r="L6" s="19" t="str">
        <f aca="false">IF(+Answers!L6="","",Answers!L6-PasteYourResultsHere!L6)</f>
        <v/>
      </c>
      <c r="M6" s="19" t="str">
        <f aca="false">IF(+Answers!M6="","",Answers!M6-PasteYourResultsHere!M6)</f>
        <v/>
      </c>
      <c r="N6" s="19" t="n">
        <f aca="false">IF(PasteYourResultsHere!N6="",-999,Answers!N6-PasteYourResultsHere!N6)</f>
        <v>-999</v>
      </c>
      <c r="Q6" s="19" t="str">
        <f aca="false">IF(+Answers!Q6="","",Answers!Q6-PasteYourResultsHere!Q6)</f>
        <v/>
      </c>
      <c r="R6" s="21"/>
      <c r="S6" s="19" t="str">
        <f aca="false">IF(+Answers!S6="","",Answers!S6-PasteYourResultsHere!S6)</f>
        <v/>
      </c>
      <c r="T6" s="19" t="str">
        <f aca="false">IF(+Answers!T6="","",Answers!T6-PasteYourResultsHere!T6)</f>
        <v/>
      </c>
      <c r="U6" s="19"/>
      <c r="V6" s="21"/>
      <c r="W6" s="19" t="str">
        <f aca="false">IF(+Answers!W6="","",Answers!W6=PasteYourResultsHere!W6)</f>
        <v/>
      </c>
    </row>
    <row r="7" customFormat="false" ht="14.25" hidden="false" customHeight="false" outlineLevel="0" collapsed="false">
      <c r="A7" s="17"/>
      <c r="B7" s="21"/>
      <c r="C7" s="18"/>
      <c r="D7" s="19"/>
      <c r="E7" s="19"/>
      <c r="F7" s="19"/>
      <c r="G7" s="19" t="s">
        <v>25</v>
      </c>
      <c r="H7" s="19" t="n">
        <f aca="false">IF(+Answers!H7="","",Answers!H7-PasteYourResultsHere!H7)</f>
        <v>8441</v>
      </c>
      <c r="I7" s="19" t="n">
        <f aca="false">IF(+Answers!I7="","",Answers!I7-PasteYourResultsHere!I7)</f>
        <v>2639</v>
      </c>
      <c r="J7" s="19" t="str">
        <f aca="false">IF(+Answers!J7="","",Answers!J7-PasteYourResultsHere!J7)</f>
        <v/>
      </c>
      <c r="K7" s="19" t="str">
        <f aca="false">IF(+Answers!K7="","",Answers!K7-PasteYourResultsHere!K7)</f>
        <v/>
      </c>
      <c r="L7" s="19" t="str">
        <f aca="false">IF(+Answers!L7="","",Answers!L7-PasteYourResultsHere!L7)</f>
        <v/>
      </c>
      <c r="M7" s="19" t="str">
        <f aca="false">IF(+Answers!M7="","",Answers!M7-PasteYourResultsHere!M7)</f>
        <v/>
      </c>
      <c r="N7" s="19" t="n">
        <f aca="false">IF(PasteYourResultsHere!N7="",-999,Answers!N7-PasteYourResultsHere!N7)</f>
        <v>-999</v>
      </c>
      <c r="Q7" s="19" t="str">
        <f aca="false">IF(+Answers!Q7="","",Answers!Q7-PasteYourResultsHere!Q7)</f>
        <v/>
      </c>
      <c r="R7" s="21"/>
      <c r="S7" s="19" t="str">
        <f aca="false">IF(+Answers!S7="","",Answers!S7-PasteYourResultsHere!S7)</f>
        <v/>
      </c>
      <c r="T7" s="19" t="str">
        <f aca="false">IF(+Answers!T7="","",Answers!T7-PasteYourResultsHere!T7)</f>
        <v/>
      </c>
      <c r="U7" s="19"/>
      <c r="V7" s="21"/>
      <c r="W7" s="19" t="str">
        <f aca="false">IF(+Answers!W7="","",Answers!W7=PasteYourResultsHere!W7)</f>
        <v/>
      </c>
    </row>
    <row r="8" customFormat="false" ht="14.25" hidden="false" customHeight="false" outlineLevel="0" collapsed="false">
      <c r="A8" s="17" t="n">
        <v>4</v>
      </c>
      <c r="B8" s="1" t="s">
        <v>33</v>
      </c>
      <c r="C8" s="2" t="n">
        <v>42504</v>
      </c>
      <c r="D8" s="3" t="n">
        <v>1989</v>
      </c>
      <c r="E8" s="3" t="s">
        <v>34</v>
      </c>
      <c r="F8" s="3" t="n">
        <f aca="false">+Answers!F8-PasteYourResultsHere!F8</f>
        <v>9971</v>
      </c>
      <c r="G8" s="3" t="s">
        <v>23</v>
      </c>
      <c r="H8" s="3" t="n">
        <f aca="false">IF(+Answers!H8="","",Answers!H8-PasteYourResultsHere!H8)</f>
        <v>9921</v>
      </c>
      <c r="I8" s="3" t="n">
        <f aca="false">IF(+Answers!I8="","",Answers!I8-PasteYourResultsHere!I8)</f>
        <v>4308</v>
      </c>
      <c r="J8" s="3" t="str">
        <f aca="false">IF(+Answers!J8="","",Answers!J8-PasteYourResultsHere!J8)</f>
        <v/>
      </c>
      <c r="K8" s="3" t="str">
        <f aca="false">IF(+Answers!K8="","",Answers!K8-PasteYourResultsHere!K8)</f>
        <v/>
      </c>
      <c r="L8" s="3" t="str">
        <f aca="false">IF(+Answers!L8="","",Answers!L8-PasteYourResultsHere!L8)</f>
        <v/>
      </c>
      <c r="M8" s="3" t="str">
        <f aca="false">IF(+Answers!M8="","",Answers!M8-PasteYourResultsHere!M8)</f>
        <v/>
      </c>
      <c r="N8" s="19" t="n">
        <f aca="false">IF(PasteYourResultsHere!N8="",-999,Answers!N8-PasteYourResultsHere!N8)</f>
        <v>-999</v>
      </c>
      <c r="Q8" s="3" t="str">
        <f aca="false">IF(+Answers!Q8="","",Answers!Q8-PasteYourResultsHere!Q8)</f>
        <v/>
      </c>
      <c r="S8" s="3" t="str">
        <f aca="false">IF(+Answers!S8="","",Answers!S8-PasteYourResultsHere!S8)</f>
        <v/>
      </c>
      <c r="T8" s="3" t="str">
        <f aca="false">IF(+Answers!T8="","",Answers!T8-PasteYourResultsHere!T8)</f>
        <v/>
      </c>
      <c r="U8" s="3"/>
      <c r="W8" s="19" t="str">
        <f aca="false">IF(+Answers!W8="","",Answers!W8=PasteYourResultsHere!W8)</f>
        <v/>
      </c>
    </row>
    <row r="9" customFormat="false" ht="14.25" hidden="false" customHeight="false" outlineLevel="0" collapsed="false">
      <c r="A9" s="17"/>
      <c r="G9" s="3" t="s">
        <v>25</v>
      </c>
      <c r="H9" s="3" t="n">
        <f aca="false">IF(+Answers!H9="","",Answers!H9-PasteYourResultsHere!H9)</f>
        <v>9921</v>
      </c>
      <c r="I9" s="3" t="n">
        <f aca="false">IF(+Answers!I9="","",Answers!I9-PasteYourResultsHere!I9)</f>
        <v>4308</v>
      </c>
      <c r="J9" s="3" t="str">
        <f aca="false">IF(+Answers!J9="","",Answers!J9-PasteYourResultsHere!J9)</f>
        <v/>
      </c>
      <c r="K9" s="3" t="str">
        <f aca="false">IF(+Answers!K9="","",Answers!K9-PasteYourResultsHere!K9)</f>
        <v/>
      </c>
      <c r="L9" s="3" t="str">
        <f aca="false">IF(+Answers!L9="","",Answers!L9-PasteYourResultsHere!L9)</f>
        <v/>
      </c>
      <c r="M9" s="3" t="str">
        <f aca="false">IF(+Answers!M9="","",Answers!M9-PasteYourResultsHere!M9)</f>
        <v/>
      </c>
      <c r="N9" s="19" t="n">
        <f aca="false">IF(PasteYourResultsHere!N9="",-999,Answers!N9-PasteYourResultsHere!N9)</f>
        <v>-999</v>
      </c>
      <c r="Q9" s="3" t="str">
        <f aca="false">IF(+Answers!Q9="","",Answers!Q9-PasteYourResultsHere!Q9)</f>
        <v/>
      </c>
      <c r="S9" s="3" t="str">
        <f aca="false">IF(+Answers!S9="","",Answers!S9-PasteYourResultsHere!S9)</f>
        <v/>
      </c>
      <c r="T9" s="3" t="str">
        <f aca="false">IF(+Answers!T9="","",Answers!T9-PasteYourResultsHere!T9)</f>
        <v/>
      </c>
      <c r="U9" s="3"/>
      <c r="W9" s="19" t="str">
        <f aca="false">IF(+Answers!W9="","",Answers!W9=PasteYourResultsHere!W9)</f>
        <v/>
      </c>
    </row>
    <row r="10" customFormat="false" ht="14.25" hidden="false" customHeight="false" outlineLevel="0" collapsed="false">
      <c r="A10" s="17" t="n">
        <v>5</v>
      </c>
      <c r="B10" s="21" t="s">
        <v>35</v>
      </c>
      <c r="C10" s="18" t="n">
        <v>42350</v>
      </c>
      <c r="D10" s="19" t="n">
        <v>1998</v>
      </c>
      <c r="E10" s="19" t="s">
        <v>36</v>
      </c>
      <c r="F10" s="19" t="n">
        <f aca="false">+Answers!F10-PasteYourResultsHere!F10</f>
        <v>4400</v>
      </c>
      <c r="G10" s="19" t="s">
        <v>23</v>
      </c>
      <c r="H10" s="19" t="n">
        <f aca="false">IF(+Answers!H10="","",Answers!H10-PasteYourResultsHere!H10)</f>
        <v>4345</v>
      </c>
      <c r="I10" s="19" t="n">
        <f aca="false">IF(+Answers!I10="","",Answers!I10-PasteYourResultsHere!I10)</f>
        <v>3123</v>
      </c>
      <c r="J10" s="19" t="str">
        <f aca="false">IF(+Answers!J10="","",Answers!J10-PasteYourResultsHere!J10)</f>
        <v/>
      </c>
      <c r="K10" s="19" t="str">
        <f aca="false">IF(+Answers!K10="","",Answers!K10-PasteYourResultsHere!K10)</f>
        <v/>
      </c>
      <c r="L10" s="19" t="str">
        <f aca="false">IF(+Answers!L10="","",Answers!L10-PasteYourResultsHere!L10)</f>
        <v/>
      </c>
      <c r="M10" s="19" t="str">
        <f aca="false">IF(+Answers!M10="","",Answers!M10-PasteYourResultsHere!M10)</f>
        <v/>
      </c>
      <c r="N10" s="19" t="n">
        <f aca="false">IF(PasteYourResultsHere!N10="",-999,Answers!N10-PasteYourResultsHere!N10)</f>
        <v>-999</v>
      </c>
      <c r="Q10" s="19" t="str">
        <f aca="false">IF(+Answers!Q10="","",Answers!Q10-PasteYourResultsHere!Q10)</f>
        <v/>
      </c>
      <c r="R10" s="21"/>
      <c r="S10" s="19" t="str">
        <f aca="false">IF(+Answers!S10="","",Answers!S10-PasteYourResultsHere!S10)</f>
        <v/>
      </c>
      <c r="T10" s="19" t="str">
        <f aca="false">IF(+Answers!T10="","",Answers!T10-PasteYourResultsHere!T10)</f>
        <v/>
      </c>
      <c r="U10" s="19"/>
      <c r="V10" s="21"/>
      <c r="W10" s="43" t="b">
        <f aca="false">IF(+Answers!W10="","",Answers!W10=PasteYourResultsHere!W10)</f>
        <v>0</v>
      </c>
    </row>
    <row r="11" customFormat="false" ht="14.25" hidden="false" customHeight="false" outlineLevel="0" collapsed="false">
      <c r="A11" s="17"/>
      <c r="B11" s="21"/>
      <c r="C11" s="18"/>
      <c r="D11" s="19"/>
      <c r="E11" s="19"/>
      <c r="F11" s="19"/>
      <c r="G11" s="19" t="s">
        <v>25</v>
      </c>
      <c r="H11" s="19" t="n">
        <f aca="false">IF(+Answers!H11="","",Answers!H11-PasteYourResultsHere!H11)</f>
        <v>4345</v>
      </c>
      <c r="I11" s="19" t="n">
        <f aca="false">IF(+Answers!I11="","",Answers!I11-PasteYourResultsHere!I11)</f>
        <v>3123</v>
      </c>
      <c r="J11" s="19" t="str">
        <f aca="false">IF(+Answers!J11="","",Answers!J11-PasteYourResultsHere!J11)</f>
        <v/>
      </c>
      <c r="K11" s="19" t="str">
        <f aca="false">IF(+Answers!K11="","",Answers!K11-PasteYourResultsHere!K11)</f>
        <v/>
      </c>
      <c r="L11" s="19" t="str">
        <f aca="false">IF(+Answers!L11="","",Answers!L11-PasteYourResultsHere!L11)</f>
        <v/>
      </c>
      <c r="M11" s="19" t="str">
        <f aca="false">IF(+Answers!M11="","",Answers!M11-PasteYourResultsHere!M11)</f>
        <v/>
      </c>
      <c r="N11" s="19" t="n">
        <f aca="false">IF(PasteYourResultsHere!N11="",-999,Answers!N11-PasteYourResultsHere!N11)</f>
        <v>-999</v>
      </c>
      <c r="Q11" s="19" t="str">
        <f aca="false">IF(+Answers!Q11="","",Answers!Q11-PasteYourResultsHere!Q11)</f>
        <v/>
      </c>
      <c r="R11" s="21"/>
      <c r="S11" s="19" t="str">
        <f aca="false">IF(+Answers!S11="","",Answers!S11-PasteYourResultsHere!S11)</f>
        <v/>
      </c>
      <c r="T11" s="19" t="str">
        <f aca="false">IF(+Answers!T11="","",Answers!T11-PasteYourResultsHere!T11)</f>
        <v/>
      </c>
      <c r="U11" s="19"/>
      <c r="V11" s="21"/>
      <c r="W11" s="43" t="b">
        <f aca="false">IF(+Answers!W11="","",Answers!W11=PasteYourResultsHere!W11)</f>
        <v>0</v>
      </c>
    </row>
    <row r="12" customFormat="false" ht="14.25" hidden="false" customHeight="false" outlineLevel="0" collapsed="false">
      <c r="A12" s="17" t="n">
        <v>6</v>
      </c>
      <c r="B12" s="1" t="s">
        <v>37</v>
      </c>
      <c r="C12" s="2" t="n">
        <v>42349</v>
      </c>
      <c r="D12" s="3" t="n">
        <v>2006</v>
      </c>
      <c r="E12" s="3" t="s">
        <v>38</v>
      </c>
      <c r="F12" s="3" t="n">
        <f aca="false">+Answers!F12-PasteYourResultsHere!F12</f>
        <v>5604</v>
      </c>
      <c r="G12" s="3" t="s">
        <v>23</v>
      </c>
      <c r="H12" s="3" t="n">
        <f aca="false">IF(+Answers!H12="","",Answers!H12-PasteYourResultsHere!H12)</f>
        <v>5539</v>
      </c>
      <c r="I12" s="3" t="n">
        <f aca="false">IF(+Answers!I12="","",Answers!I12-PasteYourResultsHere!I12)</f>
        <v>2742</v>
      </c>
      <c r="J12" s="3" t="str">
        <f aca="false">IF(+Answers!J12="","",Answers!J12-PasteYourResultsHere!J12)</f>
        <v/>
      </c>
      <c r="K12" s="3" t="str">
        <f aca="false">IF(+Answers!K12="","",Answers!K12-PasteYourResultsHere!K12)</f>
        <v/>
      </c>
      <c r="L12" s="3" t="str">
        <f aca="false">IF(+Answers!L12="","",Answers!L12-PasteYourResultsHere!L12)</f>
        <v/>
      </c>
      <c r="M12" s="3" t="str">
        <f aca="false">IF(+Answers!M12="","",Answers!M12-PasteYourResultsHere!M12)</f>
        <v/>
      </c>
      <c r="N12" s="19" t="n">
        <f aca="false">IF(PasteYourResultsHere!N12="",-999,Answers!N12-PasteYourResultsHere!N12)</f>
        <v>-999</v>
      </c>
      <c r="Q12" s="3" t="n">
        <f aca="false">IF(+Answers!Q12="","",Answers!Q12-PasteYourResultsHere!Q12)</f>
        <v>1</v>
      </c>
      <c r="S12" s="3" t="str">
        <f aca="false">IF(+Answers!S12="","",Answers!S12-PasteYourResultsHere!S12)</f>
        <v/>
      </c>
      <c r="T12" s="3" t="n">
        <f aca="false">IF(+Answers!T12="","",Answers!T12-PasteYourResultsHere!T12)</f>
        <v>46023</v>
      </c>
      <c r="U12" s="23"/>
      <c r="V12" s="24"/>
      <c r="W12" s="19" t="str">
        <f aca="false">IF(+Answers!W12="","",Answers!W12=PasteYourResultsHere!W12)</f>
        <v/>
      </c>
    </row>
    <row r="13" customFormat="false" ht="14.25" hidden="false" customHeight="false" outlineLevel="0" collapsed="false">
      <c r="A13" s="17"/>
      <c r="G13" s="3" t="s">
        <v>25</v>
      </c>
      <c r="H13" s="3" t="n">
        <f aca="false">IF(+Answers!H13="","",Answers!H13-PasteYourResultsHere!H13)</f>
        <v>5539</v>
      </c>
      <c r="I13" s="3" t="n">
        <f aca="false">IF(+Answers!I13="","",Answers!I13-PasteYourResultsHere!I13)</f>
        <v>2742</v>
      </c>
      <c r="J13" s="3" t="str">
        <f aca="false">IF(+Answers!J13="","",Answers!J13-PasteYourResultsHere!J13)</f>
        <v/>
      </c>
      <c r="K13" s="3" t="str">
        <f aca="false">IF(+Answers!K13="","",Answers!K13-PasteYourResultsHere!K13)</f>
        <v/>
      </c>
      <c r="L13" s="3" t="str">
        <f aca="false">IF(+Answers!L13="","",Answers!L13-PasteYourResultsHere!L13)</f>
        <v/>
      </c>
      <c r="M13" s="3" t="str">
        <f aca="false">IF(+Answers!M13="","",Answers!M13-PasteYourResultsHere!M13)</f>
        <v/>
      </c>
      <c r="N13" s="19" t="n">
        <f aca="false">IF(PasteYourResultsHere!N13="",-999,Answers!N13-PasteYourResultsHere!N13)</f>
        <v>-999</v>
      </c>
      <c r="Q13" s="3" t="n">
        <f aca="false">IF(+Answers!Q13="","",Answers!Q13-PasteYourResultsHere!Q13)</f>
        <v>1</v>
      </c>
      <c r="S13" s="3" t="str">
        <f aca="false">IF(+Answers!S13="","",Answers!S13-PasteYourResultsHere!S13)</f>
        <v/>
      </c>
      <c r="T13" s="3" t="n">
        <f aca="false">IF(+Answers!T13="","",Answers!T13-PasteYourResultsHere!T13)</f>
        <v>46023</v>
      </c>
      <c r="U13" s="23"/>
      <c r="V13" s="24"/>
      <c r="W13" s="19" t="str">
        <f aca="false">IF(+Answers!W13="","",Answers!W13=PasteYourResultsHere!W13)</f>
        <v/>
      </c>
    </row>
    <row r="14" customFormat="false" ht="14.25" hidden="false" customHeight="false" outlineLevel="0" collapsed="false">
      <c r="A14" s="17" t="n">
        <v>7</v>
      </c>
      <c r="B14" s="21" t="s">
        <v>40</v>
      </c>
      <c r="C14" s="18" t="n">
        <v>42338</v>
      </c>
      <c r="D14" s="19" t="n">
        <v>1988</v>
      </c>
      <c r="E14" s="19" t="s">
        <v>41</v>
      </c>
      <c r="F14" s="19" t="n">
        <f aca="false">+Answers!F14-PasteYourResultsHere!F14</f>
        <v>8508</v>
      </c>
      <c r="G14" s="19" t="s">
        <v>23</v>
      </c>
      <c r="H14" s="19" t="n">
        <f aca="false">IF(+Answers!H14="","",Answers!H14-PasteYourResultsHere!H14)</f>
        <v>8238</v>
      </c>
      <c r="I14" s="19" t="n">
        <f aca="false">IF(+Answers!I14="","",Answers!I14-PasteYourResultsHere!I14)</f>
        <v>3808</v>
      </c>
      <c r="J14" s="19" t="n">
        <f aca="false">IF(+Answers!J14="","",Answers!J14-PasteYourResultsHere!J14)</f>
        <v>1201</v>
      </c>
      <c r="K14" s="19" t="str">
        <f aca="false">IF(+Answers!K14="","",Answers!K14-PasteYourResultsHere!K14)</f>
        <v/>
      </c>
      <c r="L14" s="19" t="str">
        <f aca="false">IF(+Answers!L14="","",Answers!L14-PasteYourResultsHere!L14)</f>
        <v/>
      </c>
      <c r="M14" s="19" t="str">
        <f aca="false">IF(+Answers!M14="","",Answers!M14-PasteYourResultsHere!M14)</f>
        <v/>
      </c>
      <c r="N14" s="19" t="n">
        <f aca="false">IF(PasteYourResultsHere!N14="",-999,Answers!N14-PasteYourResultsHere!N14)</f>
        <v>-999</v>
      </c>
      <c r="Q14" s="19" t="str">
        <f aca="false">IF(+Answers!Q14="","",Answers!Q14-PasteYourResultsHere!Q14)</f>
        <v/>
      </c>
      <c r="R14" s="21"/>
      <c r="S14" s="19" t="n">
        <f aca="false">IF(+Answers!S14="","",Answers!S14-PasteYourResultsHere!S14)</f>
        <v>38855</v>
      </c>
      <c r="T14" s="19" t="n">
        <f aca="false">IF(+Answers!T14="","",Answers!T14-PasteYourResultsHere!T14)</f>
        <v>46160</v>
      </c>
      <c r="U14" s="26"/>
      <c r="V14" s="20"/>
      <c r="W14" s="19" t="str">
        <f aca="false">IF(+Answers!W14="","",Answers!W14=PasteYourResultsHere!W14)</f>
        <v/>
      </c>
    </row>
    <row r="15" customFormat="false" ht="14.25" hidden="false" customHeight="false" outlineLevel="0" collapsed="false">
      <c r="A15" s="17"/>
      <c r="B15" s="21"/>
      <c r="C15" s="18"/>
      <c r="D15" s="19"/>
      <c r="E15" s="19"/>
      <c r="F15" s="19"/>
      <c r="G15" s="19" t="s">
        <v>25</v>
      </c>
      <c r="H15" s="19" t="n">
        <f aca="false">IF(+Answers!H15="","",Answers!H15-PasteYourResultsHere!H15)</f>
        <v>8311</v>
      </c>
      <c r="I15" s="19" t="n">
        <f aca="false">IF(+Answers!I15="","",Answers!I15-PasteYourResultsHere!I15)</f>
        <v>3831</v>
      </c>
      <c r="J15" s="19" t="n">
        <f aca="false">IF(+Answers!J15="","",Answers!J15-PasteYourResultsHere!J15)</f>
        <v>1201</v>
      </c>
      <c r="K15" s="19" t="str">
        <f aca="false">IF(+Answers!K15="","",Answers!K15-PasteYourResultsHere!K15)</f>
        <v/>
      </c>
      <c r="L15" s="19" t="str">
        <f aca="false">IF(+Answers!L15="","",Answers!L15-PasteYourResultsHere!L15)</f>
        <v/>
      </c>
      <c r="M15" s="19" t="str">
        <f aca="false">IF(+Answers!M15="","",Answers!M15-PasteYourResultsHere!M15)</f>
        <v/>
      </c>
      <c r="N15" s="19" t="n">
        <f aca="false">IF(PasteYourResultsHere!N15="",-999,Answers!N15-PasteYourResultsHere!N15)</f>
        <v>-999</v>
      </c>
      <c r="Q15" s="19" t="str">
        <f aca="false">IF(+Answers!Q15="","",Answers!Q15-PasteYourResultsHere!Q15)</f>
        <v/>
      </c>
      <c r="R15" s="21"/>
      <c r="S15" s="19" t="n">
        <f aca="false">IF(+Answers!S15="","",Answers!S15-PasteYourResultsHere!S15)</f>
        <v>38855</v>
      </c>
      <c r="T15" s="19" t="n">
        <f aca="false">IF(+Answers!T15="","",Answers!T15-PasteYourResultsHere!T15)</f>
        <v>46160</v>
      </c>
      <c r="U15" s="26"/>
      <c r="V15" s="20"/>
      <c r="W15" s="19" t="str">
        <f aca="false">IF(+Answers!W15="","",Answers!W15=PasteYourResultsHere!W15)</f>
        <v/>
      </c>
    </row>
    <row r="16" customFormat="false" ht="14.25" hidden="false" customHeight="false" outlineLevel="0" collapsed="false">
      <c r="A16" s="17" t="n">
        <v>8</v>
      </c>
      <c r="B16" s="1" t="s">
        <v>43</v>
      </c>
      <c r="C16" s="2" t="n">
        <v>42351</v>
      </c>
      <c r="D16" s="3" t="n">
        <v>1995</v>
      </c>
      <c r="E16" s="3" t="s">
        <v>44</v>
      </c>
      <c r="F16" s="3" t="n">
        <f aca="false">+Answers!F16-PasteYourResultsHere!F16</f>
        <v>8621</v>
      </c>
      <c r="G16" s="3" t="s">
        <v>23</v>
      </c>
      <c r="H16" s="3" t="n">
        <f aca="false">IF(+Answers!H16="","",Answers!H16-PasteYourResultsHere!H16)</f>
        <v>8457</v>
      </c>
      <c r="I16" s="3" t="n">
        <f aca="false">IF(+Answers!I16="","",Answers!I16-PasteYourResultsHere!I16)</f>
        <v>4225</v>
      </c>
      <c r="J16" s="3" t="n">
        <f aca="false">IF(+Answers!J16="","",Answers!J16-PasteYourResultsHere!J16)</f>
        <v>668</v>
      </c>
      <c r="K16" s="3" t="str">
        <f aca="false">IF(+Answers!K16="","",Answers!K16-PasteYourResultsHere!K16)</f>
        <v/>
      </c>
      <c r="L16" s="3" t="str">
        <f aca="false">IF(+Answers!L16="","",Answers!L16-PasteYourResultsHere!L16)</f>
        <v/>
      </c>
      <c r="M16" s="3" t="str">
        <f aca="false">IF(+Answers!M16="","",Answers!M16-PasteYourResultsHere!M16)</f>
        <v/>
      </c>
      <c r="N16" s="19" t="n">
        <f aca="false">IF(PasteYourResultsHere!N16="",-999,Answers!N16-PasteYourResultsHere!N16)</f>
        <v>-999</v>
      </c>
      <c r="Q16" s="3" t="str">
        <f aca="false">IF(+Answers!Q16="","",Answers!Q16-PasteYourResultsHere!Q16)</f>
        <v/>
      </c>
      <c r="S16" s="3" t="str">
        <f aca="false">IF(+Answers!S16="","",Answers!S16-PasteYourResultsHere!S16)</f>
        <v/>
      </c>
      <c r="T16" s="3" t="str">
        <f aca="false">IF(+Answers!T16="","",Answers!T16-PasteYourResultsHere!T16)</f>
        <v/>
      </c>
      <c r="U16" s="3"/>
      <c r="V16" s="27"/>
      <c r="W16" s="19" t="str">
        <f aca="false">IF(+Answers!W16="","",Answers!W16=PasteYourResultsHere!W16)</f>
        <v/>
      </c>
    </row>
    <row r="17" customFormat="false" ht="14.25" hidden="false" customHeight="false" outlineLevel="0" collapsed="false">
      <c r="A17" s="17"/>
      <c r="G17" s="3" t="s">
        <v>25</v>
      </c>
      <c r="H17" s="3" t="n">
        <f aca="false">IF(+Answers!H17="","",Answers!H17-PasteYourResultsHere!H17)</f>
        <v>8457</v>
      </c>
      <c r="I17" s="3" t="n">
        <f aca="false">IF(+Answers!I17="","",Answers!I17-PasteYourResultsHere!I17)</f>
        <v>4225</v>
      </c>
      <c r="J17" s="3" t="n">
        <f aca="false">IF(+Answers!J17="","",Answers!J17-PasteYourResultsHere!J17)</f>
        <v>668</v>
      </c>
      <c r="K17" s="3" t="str">
        <f aca="false">IF(+Answers!K17="","",Answers!K17-PasteYourResultsHere!K17)</f>
        <v/>
      </c>
      <c r="L17" s="3" t="str">
        <f aca="false">IF(+Answers!L17="","",Answers!L17-PasteYourResultsHere!L17)</f>
        <v/>
      </c>
      <c r="M17" s="3" t="str">
        <f aca="false">IF(+Answers!M17="","",Answers!M17-PasteYourResultsHere!M17)</f>
        <v/>
      </c>
      <c r="N17" s="19" t="n">
        <f aca="false">IF(PasteYourResultsHere!N17="",-999,Answers!N17-PasteYourResultsHere!N17)</f>
        <v>-999</v>
      </c>
      <c r="Q17" s="3" t="str">
        <f aca="false">IF(+Answers!Q17="","",Answers!Q17-PasteYourResultsHere!Q17)</f>
        <v/>
      </c>
      <c r="S17" s="3" t="str">
        <f aca="false">IF(+Answers!S17="","",Answers!S17-PasteYourResultsHere!S17)</f>
        <v/>
      </c>
      <c r="T17" s="3" t="str">
        <f aca="false">IF(+Answers!T17="","",Answers!T17-PasteYourResultsHere!T17)</f>
        <v/>
      </c>
      <c r="U17" s="3"/>
      <c r="V17" s="27"/>
      <c r="W17" s="19" t="str">
        <f aca="false">IF(+Answers!W17="","",Answers!W17=PasteYourResultsHere!W17)</f>
        <v/>
      </c>
    </row>
    <row r="18" customFormat="false" ht="14.25" hidden="false" customHeight="false" outlineLevel="0" collapsed="false">
      <c r="A18" s="17" t="n">
        <v>9</v>
      </c>
      <c r="B18" s="21" t="s">
        <v>46</v>
      </c>
      <c r="C18" s="18" t="n">
        <v>42351</v>
      </c>
      <c r="D18" s="19" t="n">
        <v>1998</v>
      </c>
      <c r="E18" s="19" t="s">
        <v>47</v>
      </c>
      <c r="F18" s="19" t="n">
        <f aca="false">+Answers!F18-PasteYourResultsHere!F18</f>
        <v>6318</v>
      </c>
      <c r="G18" s="19" t="s">
        <v>23</v>
      </c>
      <c r="H18" s="19" t="n">
        <f aca="false">IF(+Answers!H18="","",Answers!H18-PasteYourResultsHere!H18)</f>
        <v>6183</v>
      </c>
      <c r="I18" s="19" t="n">
        <f aca="false">IF(+Answers!I18="","",Answers!I18-PasteYourResultsHere!I18)</f>
        <v>3510</v>
      </c>
      <c r="J18" s="19" t="str">
        <f aca="false">IF(+Answers!J18="","",Answers!J18-PasteYourResultsHere!J18)</f>
        <v/>
      </c>
      <c r="K18" s="19" t="n">
        <f aca="false">IF(+Answers!K18="","",Answers!K18-PasteYourResultsHere!K18)</f>
        <v>7868.8</v>
      </c>
      <c r="L18" s="19" t="n">
        <f aca="false">IF(+Answers!L18="","",Answers!L18-PasteYourResultsHere!L18)</f>
        <v>0</v>
      </c>
      <c r="M18" s="19" t="str">
        <f aca="false">IF(+Answers!M18="","",Answers!M18-PasteYourResultsHere!M18)</f>
        <v/>
      </c>
      <c r="N18" s="19" t="n">
        <f aca="false">IF(PasteYourResultsHere!N18="",-999,Answers!N18-PasteYourResultsHere!N18)</f>
        <v>-999</v>
      </c>
      <c r="Q18" s="19" t="str">
        <f aca="false">IF(+Answers!Q18="","",Answers!Q18-PasteYourResultsHere!Q18)</f>
        <v/>
      </c>
      <c r="R18" s="21"/>
      <c r="S18" s="19" t="str">
        <f aca="false">IF(+Answers!S18="","",Answers!S18-PasteYourResultsHere!S18)</f>
        <v/>
      </c>
      <c r="T18" s="19" t="n">
        <f aca="false">IF(+Answers!T18="","",Answers!T18-PasteYourResultsHere!T18)</f>
        <v>43422</v>
      </c>
      <c r="U18" s="26"/>
      <c r="V18" s="20"/>
      <c r="W18" s="19" t="str">
        <f aca="false">IF(+Answers!W18="","",Answers!W18=PasteYourResultsHere!W18)</f>
        <v/>
      </c>
    </row>
    <row r="19" customFormat="false" ht="14.25" hidden="false" customHeight="false" outlineLevel="0" collapsed="false">
      <c r="A19" s="17"/>
      <c r="B19" s="21"/>
      <c r="C19" s="18"/>
      <c r="D19" s="19"/>
      <c r="E19" s="19"/>
      <c r="F19" s="19"/>
      <c r="G19" s="19" t="s">
        <v>25</v>
      </c>
      <c r="H19" s="19" t="n">
        <f aca="false">IF(+Answers!H19="","",Answers!H19-PasteYourResultsHere!H19)</f>
        <v>6183</v>
      </c>
      <c r="I19" s="19" t="n">
        <f aca="false">IF(+Answers!I19="","",Answers!I19-PasteYourResultsHere!I19)</f>
        <v>3510</v>
      </c>
      <c r="J19" s="19" t="str">
        <f aca="false">IF(+Answers!J19="","",Answers!J19-PasteYourResultsHere!J19)</f>
        <v/>
      </c>
      <c r="K19" s="19" t="n">
        <f aca="false">IF(+Answers!K19="","",Answers!K19-PasteYourResultsHere!K19)</f>
        <v>7868.8</v>
      </c>
      <c r="L19" s="19" t="str">
        <f aca="false">IF(+Answers!L19="","",Answers!L19-PasteYourResultsHere!L19)</f>
        <v/>
      </c>
      <c r="M19" s="19" t="str">
        <f aca="false">IF(+Answers!M19="","",Answers!M19-PasteYourResultsHere!M19)</f>
        <v/>
      </c>
      <c r="N19" s="19" t="n">
        <f aca="false">IF(PasteYourResultsHere!N19="",-999,Answers!N19-PasteYourResultsHere!N19)</f>
        <v>-999</v>
      </c>
      <c r="Q19" s="19" t="str">
        <f aca="false">IF(+Answers!Q19="","",Answers!Q19-PasteYourResultsHere!Q19)</f>
        <v/>
      </c>
      <c r="R19" s="21"/>
      <c r="S19" s="19" t="str">
        <f aca="false">IF(+Answers!S19="","",Answers!S19-PasteYourResultsHere!S19)</f>
        <v/>
      </c>
      <c r="T19" s="19" t="n">
        <f aca="false">IF(+Answers!T19="","",Answers!T19-PasteYourResultsHere!T19)</f>
        <v>43009</v>
      </c>
      <c r="U19" s="26"/>
      <c r="V19" s="20"/>
      <c r="W19" s="19" t="str">
        <f aca="false">IF(+Answers!W19="","",Answers!W19=PasteYourResultsHere!W19)</f>
        <v/>
      </c>
    </row>
    <row r="20" customFormat="false" ht="14.25" hidden="false" customHeight="false" outlineLevel="0" collapsed="false">
      <c r="A20" s="17" t="n">
        <v>10</v>
      </c>
      <c r="B20" s="1" t="s">
        <v>49</v>
      </c>
      <c r="C20" s="2" t="n">
        <v>42353</v>
      </c>
      <c r="D20" s="3" t="n">
        <v>1990</v>
      </c>
      <c r="E20" s="3" t="s">
        <v>50</v>
      </c>
      <c r="F20" s="3" t="n">
        <f aca="false">+Answers!F20-PasteYourResultsHere!F20</f>
        <v>14703</v>
      </c>
      <c r="G20" s="3" t="s">
        <v>23</v>
      </c>
      <c r="H20" s="3" t="n">
        <f aca="false">IF(+Answers!H20="","",Answers!H20-PasteYourResultsHere!H20)</f>
        <v>14490</v>
      </c>
      <c r="I20" s="3" t="n">
        <f aca="false">IF(+Answers!I20="","",Answers!I20-PasteYourResultsHere!I20)</f>
        <v>7502</v>
      </c>
      <c r="J20" s="3" t="str">
        <f aca="false">IF(+Answers!J20="","",Answers!J20-PasteYourResultsHere!J20)</f>
        <v/>
      </c>
      <c r="K20" s="3" t="n">
        <f aca="false">IF(+Answers!K20="","",Answers!K20-PasteYourResultsHere!K20)</f>
        <v>15205</v>
      </c>
      <c r="L20" s="3" t="n">
        <f aca="false">IF(+Answers!L20="","",Answers!L20-PasteYourResultsHere!L20)</f>
        <v>3285</v>
      </c>
      <c r="M20" s="3" t="str">
        <f aca="false">IF(+Answers!M20="","",Answers!M20-PasteYourResultsHere!M20)</f>
        <v/>
      </c>
      <c r="N20" s="19" t="n">
        <f aca="false">IF(PasteYourResultsHere!N20="",-999,Answers!N20-PasteYourResultsHere!N20)</f>
        <v>-999</v>
      </c>
      <c r="Q20" s="3" t="str">
        <f aca="false">IF(+Answers!Q20="","",Answers!Q20-PasteYourResultsHere!Q20)</f>
        <v/>
      </c>
      <c r="S20" s="3" t="n">
        <f aca="false">IF(+Answers!S20="","",Answers!S20-PasteYourResultsHere!S20)</f>
        <v>37182</v>
      </c>
      <c r="T20" s="3" t="n">
        <f aca="false">IF(+Answers!T20="","",Answers!T20-PasteYourResultsHere!T20)</f>
        <v>42917</v>
      </c>
      <c r="U20" s="23"/>
      <c r="V20" s="24"/>
      <c r="W20" s="19" t="str">
        <f aca="false">IF(+Answers!W20="","",Answers!W20=PasteYourResultsHere!W20)</f>
        <v/>
      </c>
    </row>
    <row r="21" customFormat="false" ht="14.25" hidden="false" customHeight="false" outlineLevel="0" collapsed="false">
      <c r="A21" s="17"/>
      <c r="G21" s="3" t="s">
        <v>25</v>
      </c>
      <c r="H21" s="3" t="n">
        <f aca="false">IF(+Answers!H21="","",Answers!H21-PasteYourResultsHere!H21)</f>
        <v>14332</v>
      </c>
      <c r="I21" s="3" t="n">
        <f aca="false">IF(+Answers!I21="","",Answers!I21-PasteYourResultsHere!I21)</f>
        <v>7108</v>
      </c>
      <c r="J21" s="3" t="str">
        <f aca="false">IF(+Answers!J21="","",Answers!J21-PasteYourResultsHere!J21)</f>
        <v/>
      </c>
      <c r="K21" s="3" t="n">
        <f aca="false">IF(+Answers!K21="","",Answers!K21-PasteYourResultsHere!K21)</f>
        <v>15047</v>
      </c>
      <c r="L21" s="3" t="n">
        <f aca="false">IF(+Answers!L21="","",Answers!L21-PasteYourResultsHere!L21)</f>
        <v>3285</v>
      </c>
      <c r="M21" s="3" t="str">
        <f aca="false">IF(+Answers!M21="","",Answers!M21-PasteYourResultsHere!M21)</f>
        <v/>
      </c>
      <c r="N21" s="19" t="n">
        <f aca="false">IF(PasteYourResultsHere!N21="",-999,Answers!N21-PasteYourResultsHere!N21)</f>
        <v>-999</v>
      </c>
      <c r="Q21" s="3" t="str">
        <f aca="false">IF(+Answers!Q21="","",Answers!Q21-PasteYourResultsHere!Q21)</f>
        <v/>
      </c>
      <c r="S21" s="3" t="n">
        <f aca="false">IF(+Answers!S21="","",Answers!S21-PasteYourResultsHere!S21)</f>
        <v>37257</v>
      </c>
      <c r="T21" s="3" t="n">
        <f aca="false">IF(+Answers!T21="","",Answers!T21-PasteYourResultsHere!T21)</f>
        <v>42887</v>
      </c>
      <c r="U21" s="23"/>
      <c r="V21" s="24"/>
      <c r="W21" s="19" t="str">
        <f aca="false">IF(+Answers!W21="","",Answers!W21=PasteYourResultsHere!W21)</f>
        <v/>
      </c>
    </row>
    <row r="22" customFormat="false" ht="14.25" hidden="false" customHeight="false" outlineLevel="0" collapsed="false">
      <c r="A22" s="17" t="n">
        <v>11</v>
      </c>
      <c r="B22" s="21" t="s">
        <v>52</v>
      </c>
      <c r="C22" s="18" t="n">
        <v>42323</v>
      </c>
      <c r="D22" s="19" t="n">
        <v>1992</v>
      </c>
      <c r="E22" s="19" t="s">
        <v>53</v>
      </c>
      <c r="F22" s="19" t="n">
        <f aca="false">+Answers!F22-PasteYourResultsHere!F22</f>
        <v>9813</v>
      </c>
      <c r="G22" s="19" t="s">
        <v>23</v>
      </c>
      <c r="H22" s="19" t="n">
        <f aca="false">IF(+Answers!H22="","",Answers!H22-PasteYourResultsHere!H22)</f>
        <v>9519</v>
      </c>
      <c r="I22" s="19" t="n">
        <f aca="false">IF(+Answers!I22="","",Answers!I22-PasteYourResultsHere!I22)</f>
        <v>3945</v>
      </c>
      <c r="J22" s="19" t="n">
        <f aca="false">IF(+Answers!J22="","",Answers!J22-PasteYourResultsHere!J22)</f>
        <v>2824</v>
      </c>
      <c r="K22" s="19" t="str">
        <f aca="false">IF(+Answers!K22="","",Answers!K22-PasteYourResultsHere!K22)</f>
        <v/>
      </c>
      <c r="L22" s="19" t="str">
        <f aca="false">IF(+Answers!L22="","",Answers!L22-PasteYourResultsHere!L22)</f>
        <v/>
      </c>
      <c r="M22" s="19" t="str">
        <f aca="false">IF(+Answers!M22="","",Answers!M22-PasteYourResultsHere!M22)</f>
        <v/>
      </c>
      <c r="N22" s="19" t="n">
        <f aca="false">IF(PasteYourResultsHere!N22="",-999,Answers!N22-PasteYourResultsHere!N22)</f>
        <v>-999</v>
      </c>
      <c r="Q22" s="19" t="str">
        <f aca="false">IF(+Answers!Q22="","",Answers!Q22-PasteYourResultsHere!Q22)</f>
        <v/>
      </c>
      <c r="R22" s="21"/>
      <c r="S22" s="19" t="str">
        <f aca="false">IF(+Answers!S22="","",Answers!S22-PasteYourResultsHere!S22)</f>
        <v/>
      </c>
      <c r="T22" s="19" t="str">
        <f aca="false">IF(+Answers!T22="","",Answers!T22-PasteYourResultsHere!T22)</f>
        <v/>
      </c>
      <c r="U22" s="19"/>
      <c r="V22" s="21"/>
      <c r="W22" s="19" t="str">
        <f aca="false">IF(+Answers!W22="","",Answers!W22=PasteYourResultsHere!W22)</f>
        <v/>
      </c>
    </row>
    <row r="23" customFormat="false" ht="14.25" hidden="false" customHeight="false" outlineLevel="0" collapsed="false">
      <c r="A23" s="17"/>
      <c r="B23" s="21"/>
      <c r="C23" s="18"/>
      <c r="D23" s="19"/>
      <c r="E23" s="19"/>
      <c r="F23" s="19"/>
      <c r="G23" s="19" t="s">
        <v>25</v>
      </c>
      <c r="H23" s="19" t="n">
        <f aca="false">IF(+Answers!H23="","",Answers!H23-PasteYourResultsHere!H23)</f>
        <v>9650</v>
      </c>
      <c r="I23" s="19" t="n">
        <f aca="false">IF(+Answers!I23="","",Answers!I23-PasteYourResultsHere!I23)</f>
        <v>4003</v>
      </c>
      <c r="J23" s="19" t="n">
        <f aca="false">IF(+Answers!J23="","",Answers!J23-PasteYourResultsHere!J23)</f>
        <v>2926</v>
      </c>
      <c r="K23" s="19" t="str">
        <f aca="false">IF(+Answers!K23="","",Answers!K23-PasteYourResultsHere!K23)</f>
        <v/>
      </c>
      <c r="L23" s="19" t="str">
        <f aca="false">IF(+Answers!L23="","",Answers!L23-PasteYourResultsHere!L23)</f>
        <v/>
      </c>
      <c r="M23" s="19" t="str">
        <f aca="false">IF(+Answers!M23="","",Answers!M23-PasteYourResultsHere!M23)</f>
        <v/>
      </c>
      <c r="N23" s="19" t="n">
        <f aca="false">IF(PasteYourResultsHere!N23="",-999,Answers!N23-PasteYourResultsHere!N23)</f>
        <v>-999</v>
      </c>
      <c r="Q23" s="19" t="str">
        <f aca="false">IF(+Answers!Q23="","",Answers!Q23-PasteYourResultsHere!Q23)</f>
        <v/>
      </c>
      <c r="R23" s="21"/>
      <c r="S23" s="19" t="str">
        <f aca="false">IF(+Answers!S23="","",Answers!S23-PasteYourResultsHere!S23)</f>
        <v/>
      </c>
      <c r="T23" s="19" t="str">
        <f aca="false">IF(+Answers!T23="","",Answers!T23-PasteYourResultsHere!T23)</f>
        <v/>
      </c>
      <c r="U23" s="19"/>
      <c r="V23" s="21"/>
      <c r="W23" s="19" t="str">
        <f aca="false">IF(+Answers!W23="","",Answers!W23=PasteYourResultsHere!W23)</f>
        <v/>
      </c>
    </row>
    <row r="24" customFormat="false" ht="14.25" hidden="false" customHeight="false" outlineLevel="0" collapsed="false">
      <c r="A24" s="17" t="n">
        <v>12</v>
      </c>
      <c r="B24" s="1" t="s">
        <v>55</v>
      </c>
      <c r="C24" s="2" t="n">
        <v>42329</v>
      </c>
      <c r="D24" s="3" t="n">
        <v>1987</v>
      </c>
      <c r="E24" s="3" t="s">
        <v>56</v>
      </c>
      <c r="F24" s="3" t="n">
        <f aca="false">+Answers!F24-PasteYourResultsHere!F24</f>
        <v>9601</v>
      </c>
      <c r="G24" s="3" t="s">
        <v>23</v>
      </c>
      <c r="H24" s="3" t="n">
        <f aca="false">IF(+Answers!H24="","",Answers!H24-PasteYourResultsHere!H24)</f>
        <v>9302</v>
      </c>
      <c r="I24" s="3" t="n">
        <f aca="false">IF(+Answers!I24="","",Answers!I24-PasteYourResultsHere!I24)</f>
        <v>4858</v>
      </c>
      <c r="J24" s="3" t="n">
        <f aca="false">IF(+Answers!J24="","",Answers!J24-PasteYourResultsHere!J24)</f>
        <v>1927</v>
      </c>
      <c r="K24" s="3" t="str">
        <f aca="false">IF(+Answers!K24="","",Answers!K24-PasteYourResultsHere!K24)</f>
        <v/>
      </c>
      <c r="L24" s="3" t="str">
        <f aca="false">IF(+Answers!L24="","",Answers!L24-PasteYourResultsHere!L24)</f>
        <v/>
      </c>
      <c r="M24" s="3" t="str">
        <f aca="false">IF(+Answers!M24="","",Answers!M24-PasteYourResultsHere!M24)</f>
        <v/>
      </c>
      <c r="N24" s="19" t="n">
        <f aca="false">IF(PasteYourResultsHere!N24="",-999,Answers!N24-PasteYourResultsHere!N24)</f>
        <v>-999</v>
      </c>
      <c r="Q24" s="3" t="str">
        <f aca="false">IF(+Answers!Q24="","",Answers!Q24-PasteYourResultsHere!Q24)</f>
        <v/>
      </c>
      <c r="S24" s="3" t="str">
        <f aca="false">IF(+Answers!S24="","",Answers!S24-PasteYourResultsHere!S24)</f>
        <v/>
      </c>
      <c r="T24" s="3" t="str">
        <f aca="false">IF(+Answers!T24="","",Answers!T24-PasteYourResultsHere!T24)</f>
        <v/>
      </c>
      <c r="U24" s="28"/>
      <c r="W24" s="19" t="str">
        <f aca="false">IF(+Answers!W24="","",Answers!W24=PasteYourResultsHere!W24)</f>
        <v/>
      </c>
    </row>
    <row r="25" customFormat="false" ht="14.25" hidden="false" customHeight="false" outlineLevel="0" collapsed="false">
      <c r="A25" s="17"/>
      <c r="G25" s="3" t="s">
        <v>25</v>
      </c>
      <c r="H25" s="3" t="n">
        <f aca="false">IF(+Answers!H25="","",Answers!H25-PasteYourResultsHere!H25)</f>
        <v>9245</v>
      </c>
      <c r="I25" s="3" t="n">
        <f aca="false">IF(+Answers!I25="","",Answers!I25-PasteYourResultsHere!I25)</f>
        <v>4871</v>
      </c>
      <c r="J25" s="3" t="n">
        <f aca="false">IF(+Answers!J25="","",Answers!J25-PasteYourResultsHere!J25)</f>
        <v>1927</v>
      </c>
      <c r="K25" s="3" t="str">
        <f aca="false">IF(+Answers!K25="","",Answers!K25-PasteYourResultsHere!K25)</f>
        <v/>
      </c>
      <c r="L25" s="3" t="str">
        <f aca="false">IF(+Answers!L25="","",Answers!L25-PasteYourResultsHere!L25)</f>
        <v/>
      </c>
      <c r="M25" s="3" t="str">
        <f aca="false">IF(+Answers!M25="","",Answers!M25-PasteYourResultsHere!M25)</f>
        <v/>
      </c>
      <c r="N25" s="19" t="n">
        <f aca="false">IF(PasteYourResultsHere!N25="",-999,Answers!N25-PasteYourResultsHere!N25)</f>
        <v>-999</v>
      </c>
      <c r="Q25" s="3" t="str">
        <f aca="false">IF(+Answers!Q25="","",Answers!Q25-PasteYourResultsHere!Q25)</f>
        <v/>
      </c>
      <c r="S25" s="3" t="str">
        <f aca="false">IF(+Answers!S25="","",Answers!S25-PasteYourResultsHere!S25)</f>
        <v/>
      </c>
      <c r="T25" s="3" t="str">
        <f aca="false">IF(+Answers!T25="","",Answers!T25-PasteYourResultsHere!T25)</f>
        <v/>
      </c>
      <c r="U25" s="28"/>
      <c r="W25" s="19" t="str">
        <f aca="false">IF(+Answers!W25="","",Answers!W25=PasteYourResultsHere!W25)</f>
        <v/>
      </c>
    </row>
    <row r="26" customFormat="false" ht="14.25" hidden="false" customHeight="false" outlineLevel="0" collapsed="false">
      <c r="A26" s="17" t="n">
        <v>13</v>
      </c>
      <c r="B26" s="21" t="s">
        <v>57</v>
      </c>
      <c r="C26" s="18" t="n">
        <v>42323</v>
      </c>
      <c r="D26" s="19" t="n">
        <v>1988</v>
      </c>
      <c r="E26" s="19" t="s">
        <v>58</v>
      </c>
      <c r="F26" s="19" t="n">
        <f aca="false">+Answers!F26-PasteYourResultsHere!F26</f>
        <v>9012</v>
      </c>
      <c r="G26" s="19" t="s">
        <v>23</v>
      </c>
      <c r="H26" s="19" t="n">
        <f aca="false">IF(+Answers!H26="","",Answers!H26-PasteYourResultsHere!H26)</f>
        <v>8830</v>
      </c>
      <c r="I26" s="19" t="n">
        <f aca="false">IF(+Answers!I26="","",Answers!I26-PasteYourResultsHere!I26)</f>
        <v>4817</v>
      </c>
      <c r="J26" s="19" t="str">
        <f aca="false">IF(+Answers!J26="","",Answers!J26-PasteYourResultsHere!J26)</f>
        <v/>
      </c>
      <c r="K26" s="19" t="n">
        <f aca="false">IF(+Answers!K26="","",Answers!K26-PasteYourResultsHere!K26)</f>
        <v>14791</v>
      </c>
      <c r="L26" s="19" t="str">
        <f aca="false">IF(+Answers!L26="","",Answers!L26-PasteYourResultsHere!L26)</f>
        <v/>
      </c>
      <c r="M26" s="19" t="str">
        <f aca="false">IF(+Answers!M26="","",Answers!M26-PasteYourResultsHere!M26)</f>
        <v/>
      </c>
      <c r="N26" s="19" t="n">
        <f aca="false">IF(PasteYourResultsHere!N26="",-999,Answers!N26-PasteYourResultsHere!N26)</f>
        <v>-999</v>
      </c>
      <c r="Q26" s="19" t="str">
        <f aca="false">IF(+Answers!Q26="","",Answers!Q26-PasteYourResultsHere!Q26)</f>
        <v/>
      </c>
      <c r="R26" s="21"/>
      <c r="S26" s="19" t="str">
        <f aca="false">IF(+Answers!S26="","",Answers!S26-PasteYourResultsHere!S26)</f>
        <v/>
      </c>
      <c r="T26" s="19" t="n">
        <f aca="false">IF(+Answers!T26="","",Answers!T26-PasteYourResultsHere!T26)</f>
        <v>46495</v>
      </c>
      <c r="U26" s="26"/>
      <c r="V26" s="20"/>
      <c r="W26" s="19" t="str">
        <f aca="false">IF(+Answers!W26="","",Answers!W26=PasteYourResultsHere!W26)</f>
        <v/>
      </c>
    </row>
    <row r="27" customFormat="false" ht="14.25" hidden="false" customHeight="false" outlineLevel="0" collapsed="false">
      <c r="A27" s="17"/>
      <c r="B27" s="21"/>
      <c r="C27" s="18"/>
      <c r="D27" s="19"/>
      <c r="E27" s="19"/>
      <c r="F27" s="19"/>
      <c r="G27" s="19" t="s">
        <v>25</v>
      </c>
      <c r="H27" s="19" t="n">
        <f aca="false">IF(+Answers!H27="","",Answers!H27-PasteYourResultsHere!H27)</f>
        <v>8830</v>
      </c>
      <c r="I27" s="19" t="n">
        <f aca="false">IF(+Answers!I27="","",Answers!I27-PasteYourResultsHere!I27)</f>
        <v>4817</v>
      </c>
      <c r="J27" s="19" t="str">
        <f aca="false">IF(+Answers!J27="","",Answers!J27-PasteYourResultsHere!J27)</f>
        <v/>
      </c>
      <c r="K27" s="19" t="n">
        <f aca="false">IF(+Answers!K27="","",Answers!K27-PasteYourResultsHere!K27)</f>
        <v>14791</v>
      </c>
      <c r="L27" s="19" t="str">
        <f aca="false">IF(+Answers!L27="","",Answers!L27-PasteYourResultsHere!L27)</f>
        <v/>
      </c>
      <c r="M27" s="19" t="str">
        <f aca="false">IF(+Answers!M27="","",Answers!M27-PasteYourResultsHere!M27)</f>
        <v/>
      </c>
      <c r="N27" s="19" t="n">
        <f aca="false">IF(PasteYourResultsHere!N27="",-999,Answers!N27-PasteYourResultsHere!N27)</f>
        <v>-999</v>
      </c>
      <c r="Q27" s="19" t="str">
        <f aca="false">IF(+Answers!Q27="","",Answers!Q27-PasteYourResultsHere!Q27)</f>
        <v/>
      </c>
      <c r="R27" s="21"/>
      <c r="S27" s="19" t="str">
        <f aca="false">IF(+Answers!S27="","",Answers!S27-PasteYourResultsHere!S27)</f>
        <v/>
      </c>
      <c r="T27" s="19" t="n">
        <f aca="false">IF(+Answers!T27="","",Answers!T27-PasteYourResultsHere!T27)</f>
        <v>46495</v>
      </c>
      <c r="U27" s="26"/>
      <c r="V27" s="20"/>
      <c r="W27" s="19" t="str">
        <f aca="false">IF(+Answers!W27="","",Answers!W27=PasteYourResultsHere!W27)</f>
        <v/>
      </c>
    </row>
    <row r="28" customFormat="false" ht="14.25" hidden="false" customHeight="false" outlineLevel="0" collapsed="false">
      <c r="A28" s="17" t="n">
        <v>14</v>
      </c>
      <c r="B28" s="1" t="s">
        <v>59</v>
      </c>
      <c r="C28" s="2" t="n">
        <v>42327</v>
      </c>
      <c r="D28" s="3" t="n">
        <v>1994</v>
      </c>
      <c r="E28" s="3" t="s">
        <v>60</v>
      </c>
      <c r="F28" s="3" t="n">
        <f aca="false">+Answers!F28-PasteYourResultsHere!F28</f>
        <v>5506</v>
      </c>
      <c r="G28" s="3" t="s">
        <v>23</v>
      </c>
      <c r="H28" s="3" t="n">
        <f aca="false">IF(+Answers!H28="","",Answers!H28-PasteYourResultsHere!H28)</f>
        <v>5377</v>
      </c>
      <c r="I28" s="3" t="n">
        <f aca="false">IF(+Answers!I28="","",Answers!I28-PasteYourResultsHere!I28)</f>
        <v>3146</v>
      </c>
      <c r="J28" s="3" t="n">
        <f aca="false">IF(+Answers!J28="","",Answers!J28-PasteYourResultsHere!J28)</f>
        <v>462</v>
      </c>
      <c r="K28" s="3" t="str">
        <f aca="false">IF(+Answers!K28="","",Answers!K28-PasteYourResultsHere!K28)</f>
        <v/>
      </c>
      <c r="L28" s="3" t="str">
        <f aca="false">IF(+Answers!L28="","",Answers!L28-PasteYourResultsHere!L28)</f>
        <v/>
      </c>
      <c r="M28" s="3" t="str">
        <f aca="false">IF(+Answers!M28="","",Answers!M28-PasteYourResultsHere!M28)</f>
        <v/>
      </c>
      <c r="N28" s="19" t="n">
        <f aca="false">IF(PasteYourResultsHere!N28="",-999,Answers!N28-PasteYourResultsHere!N28)</f>
        <v>-999</v>
      </c>
      <c r="Q28" s="3" t="str">
        <f aca="false">IF(+Answers!Q28="","",Answers!Q28-PasteYourResultsHere!Q28)</f>
        <v/>
      </c>
      <c r="S28" s="3" t="str">
        <f aca="false">IF(+Answers!S28="","",Answers!S28-PasteYourResultsHere!S28)</f>
        <v/>
      </c>
      <c r="T28" s="3" t="str">
        <f aca="false">IF(+Answers!T28="","",Answers!T28-PasteYourResultsHere!T28)</f>
        <v/>
      </c>
      <c r="U28" s="3"/>
      <c r="W28" s="19" t="str">
        <f aca="false">IF(+Answers!W28="","",Answers!W28=PasteYourResultsHere!W28)</f>
        <v/>
      </c>
    </row>
    <row r="29" customFormat="false" ht="14.25" hidden="false" customHeight="false" outlineLevel="0" collapsed="false">
      <c r="A29" s="17"/>
      <c r="G29" s="3" t="s">
        <v>25</v>
      </c>
      <c r="H29" s="3" t="n">
        <f aca="false">IF(+Answers!H29="","",Answers!H29-PasteYourResultsHere!H29)</f>
        <v>5377</v>
      </c>
      <c r="I29" s="3" t="n">
        <f aca="false">IF(+Answers!I29="","",Answers!I29-PasteYourResultsHere!I29)</f>
        <v>3146</v>
      </c>
      <c r="J29" s="3" t="n">
        <f aca="false">IF(+Answers!J29="","",Answers!J29-PasteYourResultsHere!J29)</f>
        <v>462</v>
      </c>
      <c r="K29" s="3" t="str">
        <f aca="false">IF(+Answers!K29="","",Answers!K29-PasteYourResultsHere!K29)</f>
        <v/>
      </c>
      <c r="L29" s="3" t="str">
        <f aca="false">IF(+Answers!L29="","",Answers!L29-PasteYourResultsHere!L29)</f>
        <v/>
      </c>
      <c r="M29" s="3" t="str">
        <f aca="false">IF(+Answers!M29="","",Answers!M29-PasteYourResultsHere!M29)</f>
        <v/>
      </c>
      <c r="N29" s="19" t="n">
        <f aca="false">IF(PasteYourResultsHere!N29="",-999,Answers!N29-PasteYourResultsHere!N29)</f>
        <v>-999</v>
      </c>
      <c r="Q29" s="3" t="str">
        <f aca="false">IF(+Answers!Q29="","",Answers!Q29-PasteYourResultsHere!Q29)</f>
        <v/>
      </c>
      <c r="S29" s="3" t="str">
        <f aca="false">IF(+Answers!S29="","",Answers!S29-PasteYourResultsHere!S29)</f>
        <v/>
      </c>
      <c r="T29" s="3" t="str">
        <f aca="false">IF(+Answers!T29="","",Answers!T29-PasteYourResultsHere!T29)</f>
        <v/>
      </c>
      <c r="U29" s="3"/>
      <c r="W29" s="19" t="str">
        <f aca="false">IF(+Answers!W29="","",Answers!W29=PasteYourResultsHere!W29)</f>
        <v/>
      </c>
    </row>
    <row r="30" customFormat="false" ht="14.25" hidden="false" customHeight="false" outlineLevel="0" collapsed="false">
      <c r="A30" s="17" t="n">
        <v>15</v>
      </c>
      <c r="B30" s="21" t="s">
        <v>61</v>
      </c>
      <c r="C30" s="18" t="n">
        <v>42329</v>
      </c>
      <c r="D30" s="19" t="n">
        <v>1998</v>
      </c>
      <c r="E30" s="19" t="s">
        <v>62</v>
      </c>
      <c r="F30" s="19" t="n">
        <f aca="false">+Answers!F30-PasteYourResultsHere!F30</f>
        <v>13752</v>
      </c>
      <c r="G30" s="19" t="s">
        <v>23</v>
      </c>
      <c r="H30" s="19" t="n">
        <f aca="false">IF(+Answers!H30="","",Answers!H30-PasteYourResultsHere!H30)</f>
        <v>13374</v>
      </c>
      <c r="I30" s="19" t="n">
        <f aca="false">IF(+Answers!I30="","",Answers!I30-PasteYourResultsHere!I30)</f>
        <v>6611</v>
      </c>
      <c r="J30" s="19" t="str">
        <f aca="false">IF(+Answers!J30="","",Answers!J30-PasteYourResultsHere!J30)</f>
        <v/>
      </c>
      <c r="K30" s="19" t="str">
        <f aca="false">IF(+Answers!K30="","",Answers!K30-PasteYourResultsHere!K30)</f>
        <v/>
      </c>
      <c r="L30" s="19" t="str">
        <f aca="false">IF(+Answers!L30="","",Answers!L30-PasteYourResultsHere!L30)</f>
        <v/>
      </c>
      <c r="M30" s="19" t="str">
        <f aca="false">IF(+Answers!M30="","",Answers!M30-PasteYourResultsHere!M30)</f>
        <v/>
      </c>
      <c r="N30" s="19" t="n">
        <f aca="false">IF(PasteYourResultsHere!N30="",-999,Answers!N30-PasteYourResultsHere!N30)</f>
        <v>-999</v>
      </c>
      <c r="Q30" s="19" t="str">
        <f aca="false">IF(+Answers!Q30="","",Answers!Q30-PasteYourResultsHere!Q30)</f>
        <v/>
      </c>
      <c r="R30" s="21"/>
      <c r="S30" s="19" t="str">
        <f aca="false">IF(+Answers!S30="","",Answers!S30-PasteYourResultsHere!S30)</f>
        <v/>
      </c>
      <c r="T30" s="19" t="str">
        <f aca="false">IF(+Answers!T30="","",Answers!T30-PasteYourResultsHere!T30)</f>
        <v/>
      </c>
      <c r="U30" s="19"/>
      <c r="V30" s="21"/>
      <c r="W30" s="43" t="b">
        <f aca="false">IF(+Answers!W30="","",Answers!W30=PasteYourResultsHere!W30)</f>
        <v>0</v>
      </c>
    </row>
    <row r="31" customFormat="false" ht="14.25" hidden="false" customHeight="false" outlineLevel="0" collapsed="false">
      <c r="A31" s="17"/>
      <c r="B31" s="21"/>
      <c r="C31" s="18"/>
      <c r="D31" s="19"/>
      <c r="E31" s="19"/>
      <c r="F31" s="19"/>
      <c r="G31" s="19" t="s">
        <v>25</v>
      </c>
      <c r="H31" s="19" t="n">
        <f aca="false">IF(+Answers!H31="","",Answers!H31-PasteYourResultsHere!H31)</f>
        <v>13374</v>
      </c>
      <c r="I31" s="19" t="n">
        <f aca="false">IF(+Answers!I31="","",Answers!I31-PasteYourResultsHere!I31)</f>
        <v>6611</v>
      </c>
      <c r="J31" s="19" t="str">
        <f aca="false">IF(+Answers!J31="","",Answers!J31-PasteYourResultsHere!J31)</f>
        <v/>
      </c>
      <c r="K31" s="19" t="str">
        <f aca="false">IF(+Answers!K31="","",Answers!K31-PasteYourResultsHere!K31)</f>
        <v/>
      </c>
      <c r="L31" s="19" t="str">
        <f aca="false">IF(+Answers!L31="","",Answers!L31-PasteYourResultsHere!L31)</f>
        <v/>
      </c>
      <c r="M31" s="19" t="str">
        <f aca="false">IF(+Answers!M31="","",Answers!M31-PasteYourResultsHere!M31)</f>
        <v/>
      </c>
      <c r="N31" s="19" t="n">
        <f aca="false">IF(PasteYourResultsHere!N31="",-999,Answers!N31-PasteYourResultsHere!N31)</f>
        <v>-999</v>
      </c>
      <c r="Q31" s="19" t="str">
        <f aca="false">IF(+Answers!Q31="","",Answers!Q31-PasteYourResultsHere!Q31)</f>
        <v/>
      </c>
      <c r="R31" s="21"/>
      <c r="S31" s="19" t="str">
        <f aca="false">IF(+Answers!S31="","",Answers!S31-PasteYourResultsHere!S31)</f>
        <v/>
      </c>
      <c r="T31" s="19" t="str">
        <f aca="false">IF(+Answers!T31="","",Answers!T31-PasteYourResultsHere!T31)</f>
        <v/>
      </c>
      <c r="U31" s="19"/>
      <c r="V31" s="21"/>
      <c r="W31" s="43" t="b">
        <f aca="false">IF(+Answers!W31="","",Answers!W31=PasteYourResultsHere!W31)</f>
        <v>0</v>
      </c>
    </row>
    <row r="32" customFormat="false" ht="14.25" hidden="false" customHeight="false" outlineLevel="0" collapsed="false">
      <c r="A32" s="17" t="n">
        <v>16</v>
      </c>
      <c r="B32" s="1" t="s">
        <v>63</v>
      </c>
      <c r="C32" s="2" t="n">
        <v>42318</v>
      </c>
      <c r="D32" s="3" t="n">
        <v>1989</v>
      </c>
      <c r="E32" s="3" t="s">
        <v>64</v>
      </c>
      <c r="F32" s="3" t="n">
        <f aca="false">+Answers!F32-PasteYourResultsHere!F32</f>
        <v>7889</v>
      </c>
      <c r="G32" s="3" t="s">
        <v>23</v>
      </c>
      <c r="H32" s="3" t="n">
        <f aca="false">IF(+Answers!H32="","",Answers!H32-PasteYourResultsHere!H32)</f>
        <v>7743</v>
      </c>
      <c r="I32" s="3" t="n">
        <f aca="false">IF(+Answers!I32="","",Answers!I32-PasteYourResultsHere!I32)</f>
        <v>3639</v>
      </c>
      <c r="J32" s="3" t="str">
        <f aca="false">IF(+Answers!J32="","",Answers!J32-PasteYourResultsHere!J32)</f>
        <v/>
      </c>
      <c r="K32" s="3" t="str">
        <f aca="false">IF(+Answers!K32="","",Answers!K32-PasteYourResultsHere!K32)</f>
        <v/>
      </c>
      <c r="L32" s="3" t="str">
        <f aca="false">IF(+Answers!L32="","",Answers!L32-PasteYourResultsHere!L32)</f>
        <v/>
      </c>
      <c r="M32" s="3" t="str">
        <f aca="false">IF(+Answers!M32="","",Answers!M32-PasteYourResultsHere!M32)</f>
        <v/>
      </c>
      <c r="N32" s="19" t="n">
        <f aca="false">IF(PasteYourResultsHere!N32="",-999,Answers!N32-PasteYourResultsHere!N32)</f>
        <v>-999</v>
      </c>
      <c r="Q32" s="3" t="str">
        <f aca="false">IF(+Answers!Q32="","",Answers!Q32-PasteYourResultsHere!Q32)</f>
        <v/>
      </c>
      <c r="S32" s="3" t="str">
        <f aca="false">IF(+Answers!S32="","",Answers!S32-PasteYourResultsHere!S32)</f>
        <v/>
      </c>
      <c r="T32" s="3" t="str">
        <f aca="false">IF(+Answers!T32="","",Answers!T32-PasteYourResultsHere!T32)</f>
        <v/>
      </c>
      <c r="U32" s="3"/>
      <c r="W32" s="19" t="str">
        <f aca="false">IF(+Answers!W32="","",Answers!W32=PasteYourResultsHere!W32)</f>
        <v/>
      </c>
    </row>
    <row r="33" customFormat="false" ht="14.25" hidden="false" customHeight="false" outlineLevel="0" collapsed="false">
      <c r="A33" s="17"/>
      <c r="G33" s="3" t="s">
        <v>25</v>
      </c>
      <c r="H33" s="3" t="n">
        <f aca="false">IF(+Answers!H33="","",Answers!H33-PasteYourResultsHere!H33)</f>
        <v>7743</v>
      </c>
      <c r="I33" s="3" t="n">
        <f aca="false">IF(+Answers!I33="","",Answers!I33-PasteYourResultsHere!I33)</f>
        <v>3639</v>
      </c>
      <c r="J33" s="3" t="str">
        <f aca="false">IF(+Answers!J33="","",Answers!J33-PasteYourResultsHere!J33)</f>
        <v/>
      </c>
      <c r="K33" s="3" t="str">
        <f aca="false">IF(+Answers!K33="","",Answers!K33-PasteYourResultsHere!K33)</f>
        <v/>
      </c>
      <c r="L33" s="3" t="str">
        <f aca="false">IF(+Answers!L33="","",Answers!L33-PasteYourResultsHere!L33)</f>
        <v/>
      </c>
      <c r="M33" s="3" t="str">
        <f aca="false">IF(+Answers!M33="","",Answers!M33-PasteYourResultsHere!M33)</f>
        <v/>
      </c>
      <c r="N33" s="19" t="n">
        <f aca="false">IF(PasteYourResultsHere!N33="",-999,Answers!N33-PasteYourResultsHere!N33)</f>
        <v>-999</v>
      </c>
      <c r="Q33" s="3" t="str">
        <f aca="false">IF(+Answers!Q33="","",Answers!Q33-PasteYourResultsHere!Q33)</f>
        <v/>
      </c>
      <c r="S33" s="3" t="str">
        <f aca="false">IF(+Answers!S33="","",Answers!S33-PasteYourResultsHere!S33)</f>
        <v/>
      </c>
      <c r="T33" s="3" t="str">
        <f aca="false">IF(+Answers!T33="","",Answers!T33-PasteYourResultsHere!T33)</f>
        <v/>
      </c>
      <c r="U33" s="3"/>
      <c r="W33" s="19" t="str">
        <f aca="false">IF(+Answers!W33="","",Answers!W33=PasteYourResultsHere!W33)</f>
        <v/>
      </c>
    </row>
    <row r="34" customFormat="false" ht="14.25" hidden="false" customHeight="false" outlineLevel="0" collapsed="false">
      <c r="A34" s="17" t="n">
        <v>17</v>
      </c>
      <c r="B34" s="21" t="s">
        <v>65</v>
      </c>
      <c r="C34" s="18" t="n">
        <v>42321</v>
      </c>
      <c r="D34" s="19" t="n">
        <v>1995</v>
      </c>
      <c r="E34" s="19" t="s">
        <v>66</v>
      </c>
      <c r="F34" s="19" t="n">
        <f aca="false">+Answers!F34-PasteYourResultsHere!F34</f>
        <v>14273</v>
      </c>
      <c r="G34" s="19" t="s">
        <v>23</v>
      </c>
      <c r="H34" s="19" t="n">
        <f aca="false">IF(+Answers!H34="","",Answers!H34-PasteYourResultsHere!H34)</f>
        <v>13772</v>
      </c>
      <c r="I34" s="19" t="n">
        <f aca="false">IF(+Answers!I34="","",Answers!I34-PasteYourResultsHere!I34)</f>
        <v>6699</v>
      </c>
      <c r="J34" s="19" t="n">
        <f aca="false">IF(+Answers!J34="","",Answers!J34-PasteYourResultsHere!J34)</f>
        <v>5773</v>
      </c>
      <c r="K34" s="19" t="str">
        <f aca="false">IF(+Answers!K34="","",Answers!K34-PasteYourResultsHere!K34)</f>
        <v/>
      </c>
      <c r="L34" s="19" t="str">
        <f aca="false">IF(+Answers!L34="","",Answers!L34-PasteYourResultsHere!L34)</f>
        <v/>
      </c>
      <c r="M34" s="19" t="str">
        <f aca="false">IF(+Answers!M34="","",Answers!M34-PasteYourResultsHere!M34)</f>
        <v/>
      </c>
      <c r="N34" s="19" t="n">
        <f aca="false">IF(PasteYourResultsHere!N34="",-999,Answers!N34-PasteYourResultsHere!N34)</f>
        <v>-999</v>
      </c>
      <c r="Q34" s="19" t="str">
        <f aca="false">IF(+Answers!Q34="","",Answers!Q34-PasteYourResultsHere!Q34)</f>
        <v/>
      </c>
      <c r="R34" s="21"/>
      <c r="S34" s="19" t="str">
        <f aca="false">IF(+Answers!S34="","",Answers!S34-PasteYourResultsHere!S34)</f>
        <v/>
      </c>
      <c r="T34" s="19" t="str">
        <f aca="false">IF(+Answers!T34="","",Answers!T34-PasteYourResultsHere!T34)</f>
        <v/>
      </c>
      <c r="U34" s="19"/>
      <c r="V34" s="21"/>
      <c r="W34" s="43" t="b">
        <f aca="false">IF(+Answers!W34="","",Answers!W34=PasteYourResultsHere!W34)</f>
        <v>0</v>
      </c>
    </row>
    <row r="35" customFormat="false" ht="14.25" hidden="false" customHeight="false" outlineLevel="0" collapsed="false">
      <c r="A35" s="17"/>
      <c r="B35" s="21"/>
      <c r="C35" s="18"/>
      <c r="D35" s="19"/>
      <c r="E35" s="19"/>
      <c r="F35" s="19"/>
      <c r="G35" s="19" t="s">
        <v>25</v>
      </c>
      <c r="H35" s="19" t="n">
        <f aca="false">IF(+Answers!H35="","",Answers!H35-PasteYourResultsHere!H35)</f>
        <v>13774</v>
      </c>
      <c r="I35" s="19" t="n">
        <f aca="false">IF(+Answers!I35="","",Answers!I35-PasteYourResultsHere!I35)</f>
        <v>6728</v>
      </c>
      <c r="J35" s="19" t="n">
        <f aca="false">IF(+Answers!J35="","",Answers!J35-PasteYourResultsHere!J35)</f>
        <v>5542</v>
      </c>
      <c r="K35" s="19" t="str">
        <f aca="false">IF(+Answers!K35="","",Answers!K35-PasteYourResultsHere!K35)</f>
        <v/>
      </c>
      <c r="L35" s="19" t="str">
        <f aca="false">IF(+Answers!L35="","",Answers!L35-PasteYourResultsHere!L35)</f>
        <v/>
      </c>
      <c r="M35" s="19" t="str">
        <f aca="false">IF(+Answers!M35="","",Answers!M35-PasteYourResultsHere!M35)</f>
        <v/>
      </c>
      <c r="N35" s="19" t="n">
        <f aca="false">IF(PasteYourResultsHere!N35="",-999,Answers!N35-PasteYourResultsHere!N35)</f>
        <v>-999</v>
      </c>
      <c r="Q35" s="19" t="str">
        <f aca="false">IF(+Answers!Q35="","",Answers!Q35-PasteYourResultsHere!Q35)</f>
        <v/>
      </c>
      <c r="R35" s="21"/>
      <c r="S35" s="19" t="str">
        <f aca="false">IF(+Answers!S35="","",Answers!S35-PasteYourResultsHere!S35)</f>
        <v/>
      </c>
      <c r="T35" s="19" t="str">
        <f aca="false">IF(+Answers!T35="","",Answers!T35-PasteYourResultsHere!T35)</f>
        <v/>
      </c>
      <c r="U35" s="19"/>
      <c r="V35" s="21"/>
      <c r="W35" s="43" t="b">
        <f aca="false">IF(+Answers!W35="","",Answers!W35=PasteYourResultsHere!W35)</f>
        <v>0</v>
      </c>
    </row>
    <row r="36" customFormat="false" ht="14.25" hidden="false" customHeight="false" outlineLevel="0" collapsed="false">
      <c r="A36" s="17" t="n">
        <v>18</v>
      </c>
      <c r="B36" s="1" t="s">
        <v>67</v>
      </c>
      <c r="C36" s="2" t="n">
        <v>42331</v>
      </c>
      <c r="D36" s="3" t="n">
        <v>2001</v>
      </c>
      <c r="E36" s="3" t="s">
        <v>68</v>
      </c>
      <c r="F36" s="3" t="n">
        <f aca="false">+Answers!F36-PasteYourResultsHere!F36</f>
        <v>4556</v>
      </c>
      <c r="G36" s="3" t="s">
        <v>23</v>
      </c>
      <c r="H36" s="3" t="str">
        <f aca="false">IF(+Answers!H36="","",Answers!H36-PasteYourResultsHere!H36)</f>
        <v/>
      </c>
      <c r="I36" s="3" t="str">
        <f aca="false">IF(+Answers!I36="","",Answers!I36-PasteYourResultsHere!I36)</f>
        <v/>
      </c>
      <c r="J36" s="3" t="str">
        <f aca="false">IF(+Answers!J36="","",Answers!J36-PasteYourResultsHere!J36)</f>
        <v/>
      </c>
      <c r="K36" s="3" t="str">
        <f aca="false">IF(+Answers!K36="","",Answers!K36-PasteYourResultsHere!K36)</f>
        <v/>
      </c>
      <c r="L36" s="3" t="n">
        <f aca="false">IF(+Answers!L36="","",Answers!L36-PasteYourResultsHere!L36)</f>
        <v>1320</v>
      </c>
      <c r="M36" s="3" t="n">
        <f aca="false">IF(+Answers!M36="","",Answers!M36-PasteYourResultsHere!M36)</f>
        <v>40695</v>
      </c>
      <c r="N36" s="19" t="n">
        <f aca="false">IF(PasteYourResultsHere!N36="",-999,Answers!N36-PasteYourResultsHere!N36)</f>
        <v>-999</v>
      </c>
      <c r="Q36" s="3" t="str">
        <f aca="false">IF(+Answers!Q36="","",Answers!Q36-PasteYourResultsHere!Q36)</f>
        <v/>
      </c>
      <c r="R36" s="29"/>
      <c r="S36" s="3" t="str">
        <f aca="false">IF(+Answers!S36="","",Answers!S36-PasteYourResultsHere!S36)</f>
        <v/>
      </c>
      <c r="T36" s="3" t="n">
        <f aca="false">IF(+Answers!T36="","",Answers!T36-PasteYourResultsHere!T36)</f>
        <v>44348</v>
      </c>
      <c r="U36" s="23"/>
      <c r="V36" s="24"/>
      <c r="W36" s="19" t="str">
        <f aca="false">IF(+Answers!W36="","",Answers!W36=PasteYourResultsHere!W36)</f>
        <v/>
      </c>
    </row>
    <row r="37" customFormat="false" ht="14.25" hidden="false" customHeight="false" outlineLevel="0" collapsed="false">
      <c r="A37" s="17"/>
      <c r="G37" s="3" t="s">
        <v>25</v>
      </c>
      <c r="H37" s="3" t="str">
        <f aca="false">IF(+Answers!H37="","",Answers!H37-PasteYourResultsHere!H37)</f>
        <v/>
      </c>
      <c r="I37" s="3" t="str">
        <f aca="false">IF(+Answers!I37="","",Answers!I37-PasteYourResultsHere!I37)</f>
        <v/>
      </c>
      <c r="J37" s="3" t="str">
        <f aca="false">IF(+Answers!J37="","",Answers!J37-PasteYourResultsHere!J37)</f>
        <v/>
      </c>
      <c r="K37" s="3" t="str">
        <f aca="false">IF(+Answers!K37="","",Answers!K37-PasteYourResultsHere!K37)</f>
        <v/>
      </c>
      <c r="L37" s="3" t="n">
        <f aca="false">IF(+Answers!L37="","",Answers!L37-PasteYourResultsHere!L37)</f>
        <v>1320</v>
      </c>
      <c r="M37" s="3" t="n">
        <f aca="false">IF(+Answers!M37="","",Answers!M37-PasteYourResultsHere!M37)</f>
        <v>40695</v>
      </c>
      <c r="N37" s="19" t="n">
        <f aca="false">IF(PasteYourResultsHere!N37="",-999,Answers!N37-PasteYourResultsHere!N37)</f>
        <v>-999</v>
      </c>
      <c r="Q37" s="3" t="str">
        <f aca="false">IF(+Answers!Q37="","",Answers!Q37-PasteYourResultsHere!Q37)</f>
        <v/>
      </c>
      <c r="R37" s="29"/>
      <c r="S37" s="3" t="str">
        <f aca="false">IF(+Answers!S37="","",Answers!S37-PasteYourResultsHere!S37)</f>
        <v/>
      </c>
      <c r="T37" s="3" t="n">
        <f aca="false">IF(+Answers!T37="","",Answers!T37-PasteYourResultsHere!T37)</f>
        <v>44348</v>
      </c>
      <c r="U37" s="23"/>
      <c r="V37" s="24"/>
      <c r="W37" s="19" t="str">
        <f aca="false">IF(+Answers!W37="","",Answers!W37=PasteYourResultsHere!W37)</f>
        <v/>
      </c>
    </row>
    <row r="38" customFormat="false" ht="14.25" hidden="false" customHeight="false" outlineLevel="0" collapsed="false">
      <c r="A38" s="17" t="n">
        <v>19</v>
      </c>
      <c r="B38" s="21" t="s">
        <v>70</v>
      </c>
      <c r="C38" s="18" t="n">
        <v>42331</v>
      </c>
      <c r="D38" s="19" t="n">
        <v>2002</v>
      </c>
      <c r="E38" s="19" t="s">
        <v>71</v>
      </c>
      <c r="F38" s="19" t="n">
        <f aca="false">+Answers!F38-PasteYourResultsHere!F38</f>
        <v>4856</v>
      </c>
      <c r="G38" s="19" t="s">
        <v>23</v>
      </c>
      <c r="H38" s="19" t="n">
        <f aca="false">IF(+Answers!H38="","",Answers!H38-PasteYourResultsHere!H38)</f>
        <v>4765</v>
      </c>
      <c r="I38" s="19" t="n">
        <f aca="false">IF(+Answers!I38="","",Answers!I38-PasteYourResultsHere!I38)</f>
        <v>2080</v>
      </c>
      <c r="J38" s="19" t="str">
        <f aca="false">IF(+Answers!J38="","",Answers!J38-PasteYourResultsHere!J38)</f>
        <v/>
      </c>
      <c r="K38" s="19" t="str">
        <f aca="false">IF(+Answers!K38="","",Answers!K38-PasteYourResultsHere!K38)</f>
        <v/>
      </c>
      <c r="L38" s="19" t="n">
        <f aca="false">IF(+Answers!L38="","",Answers!L38-PasteYourResultsHere!L38)</f>
        <v>-2754</v>
      </c>
      <c r="M38" s="19" t="str">
        <f aca="false">IF(+Answers!M38="","",Answers!M38-PasteYourResultsHere!M38)</f>
        <v/>
      </c>
      <c r="N38" s="19" t="n">
        <f aca="false">IF(PasteYourResultsHere!N38="",-999,Answers!N38-PasteYourResultsHere!N38)</f>
        <v>-999</v>
      </c>
      <c r="Q38" s="19" t="str">
        <f aca="false">IF(+Answers!Q38="","",Answers!Q38-PasteYourResultsHere!Q38)</f>
        <v/>
      </c>
      <c r="R38" s="21"/>
      <c r="S38" s="19" t="str">
        <f aca="false">IF(+Answers!S38="","",Answers!S38-PasteYourResultsHere!S38)</f>
        <v/>
      </c>
      <c r="T38" s="19" t="str">
        <f aca="false">IF(+Answers!T38="","",Answers!T38-PasteYourResultsHere!T38)</f>
        <v/>
      </c>
      <c r="U38" s="19"/>
      <c r="V38" s="21"/>
      <c r="W38" s="43" t="b">
        <f aca="false">IF(+Answers!W38="","",Answers!W38=PasteYourResultsHere!W38)</f>
        <v>0</v>
      </c>
    </row>
    <row r="39" customFormat="false" ht="14.25" hidden="false" customHeight="false" outlineLevel="0" collapsed="false">
      <c r="A39" s="17"/>
      <c r="B39" s="21"/>
      <c r="C39" s="18"/>
      <c r="D39" s="19"/>
      <c r="E39" s="19"/>
      <c r="F39" s="19"/>
      <c r="G39" s="19" t="s">
        <v>25</v>
      </c>
      <c r="H39" s="19" t="n">
        <f aca="false">IF(+Answers!H39="","",Answers!H39-PasteYourResultsHere!H39)</f>
        <v>4765</v>
      </c>
      <c r="I39" s="19" t="n">
        <f aca="false">IF(+Answers!I39="","",Answers!I39-PasteYourResultsHere!I39)</f>
        <v>2080</v>
      </c>
      <c r="J39" s="19" t="str">
        <f aca="false">IF(+Answers!J39="","",Answers!J39-PasteYourResultsHere!J39)</f>
        <v/>
      </c>
      <c r="K39" s="19" t="str">
        <f aca="false">IF(+Answers!K39="","",Answers!K39-PasteYourResultsHere!K39)</f>
        <v/>
      </c>
      <c r="L39" s="19" t="n">
        <f aca="false">IF(+Answers!L39="","",Answers!L39-PasteYourResultsHere!L39)</f>
        <v>-2754</v>
      </c>
      <c r="M39" s="19" t="str">
        <f aca="false">IF(+Answers!M39="","",Answers!M39-PasteYourResultsHere!M39)</f>
        <v/>
      </c>
      <c r="N39" s="19" t="n">
        <f aca="false">IF(PasteYourResultsHere!N39="",-999,Answers!N39-PasteYourResultsHere!N39)</f>
        <v>-999</v>
      </c>
      <c r="Q39" s="19" t="str">
        <f aca="false">IF(+Answers!Q39="","",Answers!Q39-PasteYourResultsHere!Q39)</f>
        <v/>
      </c>
      <c r="R39" s="21"/>
      <c r="S39" s="19" t="str">
        <f aca="false">IF(+Answers!S39="","",Answers!S39-PasteYourResultsHere!S39)</f>
        <v/>
      </c>
      <c r="T39" s="19" t="str">
        <f aca="false">IF(+Answers!T39="","",Answers!T39-PasteYourResultsHere!T39)</f>
        <v/>
      </c>
      <c r="U39" s="19"/>
      <c r="V39" s="21"/>
      <c r="W39" s="43" t="b">
        <f aca="false">IF(+Answers!W39="","",Answers!W39=PasteYourResultsHere!W39)</f>
        <v>0</v>
      </c>
    </row>
    <row r="40" customFormat="false" ht="14.25" hidden="false" customHeight="false" outlineLevel="0" collapsed="false">
      <c r="A40" s="17" t="n">
        <v>20</v>
      </c>
      <c r="B40" s="1" t="s">
        <v>74</v>
      </c>
      <c r="C40" s="2" t="n">
        <v>42326</v>
      </c>
      <c r="D40" s="3" t="n">
        <v>1974</v>
      </c>
      <c r="E40" s="3" t="s">
        <v>75</v>
      </c>
      <c r="F40" s="3" t="n">
        <f aca="false">+Answers!F40-PasteYourResultsHere!F40</f>
        <v>13793</v>
      </c>
      <c r="G40" s="3" t="s">
        <v>23</v>
      </c>
      <c r="H40" s="3" t="n">
        <f aca="false">IF(+Answers!H40="","",Answers!H40-PasteYourResultsHere!H40)</f>
        <v>15380</v>
      </c>
      <c r="I40" s="3" t="n">
        <f aca="false">IF(+Answers!I40="","",Answers!I40-PasteYourResultsHere!I40)</f>
        <v>8661</v>
      </c>
      <c r="J40" s="3" t="n">
        <f aca="false">IF(+Answers!J40="","",Answers!J40-PasteYourResultsHere!J40)</f>
        <v>2273</v>
      </c>
      <c r="K40" s="3" t="str">
        <f aca="false">IF(+Answers!K40="","",Answers!K40-PasteYourResultsHere!K40)</f>
        <v/>
      </c>
      <c r="L40" s="3" t="str">
        <f aca="false">IF(+Answers!L40="","",Answers!L40-PasteYourResultsHere!L40)</f>
        <v/>
      </c>
      <c r="M40" s="3" t="str">
        <f aca="false">IF(+Answers!M40="","",Answers!M40-PasteYourResultsHere!M40)</f>
        <v/>
      </c>
      <c r="N40" s="19" t="n">
        <f aca="false">IF(PasteYourResultsHere!N40="",-999,Answers!N40-PasteYourResultsHere!N40)</f>
        <v>-999</v>
      </c>
      <c r="Q40" s="3" t="str">
        <f aca="false">IF(+Answers!Q40="","",Answers!Q40-PasteYourResultsHere!Q40)</f>
        <v/>
      </c>
      <c r="S40" s="3" t="str">
        <f aca="false">IF(+Answers!S40="","",Answers!S40-PasteYourResultsHere!S40)</f>
        <v/>
      </c>
      <c r="T40" s="3" t="str">
        <f aca="false">IF(+Answers!T40="","",Answers!T40-PasteYourResultsHere!T40)</f>
        <v/>
      </c>
      <c r="U40" s="3"/>
      <c r="W40" s="19" t="str">
        <f aca="false">IF(+Answers!W40="","",Answers!W40=PasteYourResultsHere!W40)</f>
        <v/>
      </c>
    </row>
    <row r="41" customFormat="false" ht="14.25" hidden="false" customHeight="false" outlineLevel="0" collapsed="false">
      <c r="A41" s="17"/>
      <c r="G41" s="3" t="s">
        <v>25</v>
      </c>
      <c r="H41" s="3" t="n">
        <f aca="false">IF(+Answers!H41="","",Answers!H41-PasteYourResultsHere!H41)</f>
        <v>17369</v>
      </c>
      <c r="I41" s="3" t="n">
        <f aca="false">IF(+Answers!I41="","",Answers!I41-PasteYourResultsHere!I41)</f>
        <v>12418</v>
      </c>
      <c r="J41" s="3" t="n">
        <f aca="false">IF(+Answers!J41="","",Answers!J41-PasteYourResultsHere!J41)</f>
        <v>2448</v>
      </c>
      <c r="K41" s="3" t="str">
        <f aca="false">IF(+Answers!K41="","",Answers!K41-PasteYourResultsHere!K41)</f>
        <v/>
      </c>
      <c r="L41" s="3" t="str">
        <f aca="false">IF(+Answers!L41="","",Answers!L41-PasteYourResultsHere!L41)</f>
        <v/>
      </c>
      <c r="M41" s="3" t="str">
        <f aca="false">IF(+Answers!M41="","",Answers!M41-PasteYourResultsHere!M41)</f>
        <v/>
      </c>
      <c r="N41" s="19" t="n">
        <f aca="false">IF(PasteYourResultsHere!N41="",-999,Answers!N41-PasteYourResultsHere!N41)</f>
        <v>-999</v>
      </c>
      <c r="Q41" s="3" t="str">
        <f aca="false">IF(+Answers!Q41="","",Answers!Q41-PasteYourResultsHere!Q41)</f>
        <v/>
      </c>
      <c r="S41" s="3" t="str">
        <f aca="false">IF(+Answers!S41="","",Answers!S41-PasteYourResultsHere!S41)</f>
        <v/>
      </c>
      <c r="T41" s="3" t="str">
        <f aca="false">IF(+Answers!T41="","",Answers!T41-PasteYourResultsHere!T41)</f>
        <v/>
      </c>
      <c r="W41" s="19" t="str">
        <f aca="false">IF(+Answers!W41="","",Answers!W41=PasteYourResultsHere!W41)</f>
        <v/>
      </c>
    </row>
    <row r="42" customFormat="false" ht="14.25" hidden="false" customHeight="false" outlineLevel="0" collapsed="false">
      <c r="A42" s="17" t="n">
        <v>21</v>
      </c>
      <c r="B42" s="21" t="s">
        <v>77</v>
      </c>
      <c r="C42" s="18" t="n">
        <v>42308</v>
      </c>
      <c r="D42" s="19" t="n">
        <v>1996</v>
      </c>
      <c r="E42" s="19" t="s">
        <v>78</v>
      </c>
      <c r="F42" s="19" t="n">
        <f aca="false">+Answers!F42-PasteYourResultsHere!F42</f>
        <v>6344</v>
      </c>
      <c r="G42" s="19" t="s">
        <v>23</v>
      </c>
      <c r="H42" s="19" t="n">
        <f aca="false">IF(+Answers!H42="","",Answers!H42-PasteYourResultsHere!H42)</f>
        <v>6313</v>
      </c>
      <c r="I42" s="19" t="n">
        <f aca="false">IF(+Answers!I42="","",Answers!I42-PasteYourResultsHere!I42)</f>
        <v>3385</v>
      </c>
      <c r="J42" s="19" t="str">
        <f aca="false">IF(+Answers!J42="","",Answers!J42-PasteYourResultsHere!J42)</f>
        <v/>
      </c>
      <c r="K42" s="19" t="str">
        <f aca="false">IF(+Answers!K42="","",Answers!K42-PasteYourResultsHere!K42)</f>
        <v/>
      </c>
      <c r="L42" s="19" t="n">
        <f aca="false">IF(+Answers!L42="","",Answers!L42-PasteYourResultsHere!L42)</f>
        <v>3472</v>
      </c>
      <c r="M42" s="19" t="n">
        <f aca="false">IF(+Answers!M42="","",Answers!M42-PasteYourResultsHere!M42)</f>
        <v>38777</v>
      </c>
      <c r="N42" s="19" t="n">
        <f aca="false">IF(PasteYourResultsHere!N42="",-999,Answers!N42-PasteYourResultsHere!N42)</f>
        <v>-999</v>
      </c>
      <c r="Q42" s="19" t="str">
        <f aca="false">IF(+Answers!Q42="","",Answers!Q42-PasteYourResultsHere!Q42)</f>
        <v/>
      </c>
      <c r="R42" s="21"/>
      <c r="S42" s="19" t="str">
        <f aca="false">IF(+Answers!S42="","",Answers!S42-PasteYourResultsHere!S42)</f>
        <v/>
      </c>
      <c r="T42" s="19" t="n">
        <f aca="false">IF(+Answers!T42="","",Answers!T42-PasteYourResultsHere!T42)</f>
        <v>42430</v>
      </c>
      <c r="U42" s="26"/>
      <c r="V42" s="20"/>
      <c r="W42" s="19" t="str">
        <f aca="false">IF(+Answers!W42="","",Answers!W42=PasteYourResultsHere!W42)</f>
        <v/>
      </c>
    </row>
    <row r="43" customFormat="false" ht="14.25" hidden="false" customHeight="false" outlineLevel="0" collapsed="false">
      <c r="A43" s="17"/>
      <c r="B43" s="21"/>
      <c r="C43" s="18"/>
      <c r="D43" s="19"/>
      <c r="E43" s="19"/>
      <c r="F43" s="19"/>
      <c r="G43" s="19" t="s">
        <v>25</v>
      </c>
      <c r="H43" s="19" t="n">
        <f aca="false">IF(+Answers!H43="","",Answers!H43-PasteYourResultsHere!H43)</f>
        <v>6344</v>
      </c>
      <c r="I43" s="19" t="n">
        <f aca="false">IF(+Answers!I43="","",Answers!I43-PasteYourResultsHere!I43)</f>
        <v>3870</v>
      </c>
      <c r="J43" s="19" t="str">
        <f aca="false">IF(+Answers!J43="","",Answers!J43-PasteYourResultsHere!J43)</f>
        <v/>
      </c>
      <c r="K43" s="19" t="str">
        <f aca="false">IF(+Answers!K43="","",Answers!K43-PasteYourResultsHere!K43)</f>
        <v/>
      </c>
      <c r="L43" s="19" t="n">
        <f aca="false">IF(+Answers!L43="","",Answers!L43-PasteYourResultsHere!L43)</f>
        <v>3472</v>
      </c>
      <c r="M43" s="19" t="n">
        <f aca="false">IF(+Answers!M43="","",Answers!M43-PasteYourResultsHere!M43)</f>
        <v>38777</v>
      </c>
      <c r="N43" s="19" t="n">
        <f aca="false">IF(PasteYourResultsHere!N43="",-999,Answers!N43-PasteYourResultsHere!N43)</f>
        <v>-999</v>
      </c>
      <c r="Q43" s="19" t="str">
        <f aca="false">IF(+Answers!Q43="","",Answers!Q43-PasteYourResultsHere!Q43)</f>
        <v/>
      </c>
      <c r="R43" s="21"/>
      <c r="S43" s="19" t="str">
        <f aca="false">IF(+Answers!S43="","",Answers!S43-PasteYourResultsHere!S43)</f>
        <v/>
      </c>
      <c r="T43" s="19" t="n">
        <f aca="false">IF(+Answers!T43="","",Answers!T43-PasteYourResultsHere!T43)</f>
        <v>42430</v>
      </c>
      <c r="U43" s="26"/>
      <c r="V43" s="20"/>
      <c r="W43" s="19" t="str">
        <f aca="false">IF(+Answers!W43="","",Answers!W43=PasteYourResultsHere!W43)</f>
        <v/>
      </c>
    </row>
    <row r="44" customFormat="false" ht="14.25" hidden="false" customHeight="false" outlineLevel="0" collapsed="false">
      <c r="A44" s="17" t="n">
        <v>22</v>
      </c>
      <c r="B44" s="1" t="s">
        <v>80</v>
      </c>
      <c r="C44" s="2" t="s">
        <v>81</v>
      </c>
      <c r="D44" s="3" t="n">
        <v>1999</v>
      </c>
      <c r="E44" s="3" t="s">
        <v>82</v>
      </c>
      <c r="F44" s="3" t="n">
        <f aca="false">+Answers!F44-PasteYourResultsHere!F44</f>
        <v>6354</v>
      </c>
      <c r="G44" s="3" t="s">
        <v>23</v>
      </c>
      <c r="H44" s="3" t="n">
        <f aca="false">IF(+Answers!H44="","",Answers!H44-PasteYourResultsHere!H44)</f>
        <v>6301</v>
      </c>
      <c r="I44" s="3" t="n">
        <f aca="false">IF(+Answers!I44="","",Answers!I44-PasteYourResultsHere!I44)</f>
        <v>3101</v>
      </c>
      <c r="J44" s="3" t="str">
        <f aca="false">IF(+Answers!J44="","",Answers!J44-PasteYourResultsHere!J44)</f>
        <v/>
      </c>
      <c r="K44" s="3" t="str">
        <f aca="false">IF(+Answers!K44="","",Answers!K44-PasteYourResultsHere!K44)</f>
        <v/>
      </c>
      <c r="L44" s="3" t="str">
        <f aca="false">IF(+Answers!L44="","",Answers!L44-PasteYourResultsHere!L44)</f>
        <v/>
      </c>
      <c r="M44" s="3" t="str">
        <f aca="false">IF(+Answers!M44="","",Answers!M44-PasteYourResultsHere!M44)</f>
        <v/>
      </c>
      <c r="N44" s="19" t="n">
        <f aca="false">IF(PasteYourResultsHere!N44="",-999,Answers!N44-PasteYourResultsHere!N44)</f>
        <v>-999</v>
      </c>
      <c r="Q44" s="3" t="str">
        <f aca="false">IF(+Answers!Q44="","",Answers!Q44-PasteYourResultsHere!Q44)</f>
        <v/>
      </c>
      <c r="S44" s="3" t="str">
        <f aca="false">IF(+Answers!S44="","",Answers!S44-PasteYourResultsHere!S44)</f>
        <v/>
      </c>
      <c r="T44" s="3" t="str">
        <f aca="false">IF(+Answers!T44="","",Answers!T44-PasteYourResultsHere!T44)</f>
        <v/>
      </c>
      <c r="U44" s="3"/>
      <c r="W44" s="19" t="str">
        <f aca="false">IF(+Answers!W44="","",Answers!W44=PasteYourResultsHere!W44)</f>
        <v/>
      </c>
    </row>
    <row r="45" customFormat="false" ht="14.25" hidden="false" customHeight="false" outlineLevel="0" collapsed="false">
      <c r="A45" s="17"/>
      <c r="G45" s="3" t="s">
        <v>25</v>
      </c>
      <c r="H45" s="3" t="n">
        <f aca="false">IF(+Answers!H45="","",Answers!H45-PasteYourResultsHere!H45)</f>
        <v>6301</v>
      </c>
      <c r="I45" s="3" t="n">
        <f aca="false">IF(+Answers!I45="","",Answers!I45-PasteYourResultsHere!I45)</f>
        <v>3101</v>
      </c>
      <c r="J45" s="3" t="str">
        <f aca="false">IF(+Answers!J45="","",Answers!J45-PasteYourResultsHere!J45)</f>
        <v/>
      </c>
      <c r="K45" s="3" t="str">
        <f aca="false">IF(+Answers!K45="","",Answers!K45-PasteYourResultsHere!K45)</f>
        <v/>
      </c>
      <c r="L45" s="3" t="str">
        <f aca="false">IF(+Answers!L45="","",Answers!L45-PasteYourResultsHere!L45)</f>
        <v/>
      </c>
      <c r="M45" s="3" t="str">
        <f aca="false">IF(+Answers!M45="","",Answers!M45-PasteYourResultsHere!M45)</f>
        <v/>
      </c>
      <c r="N45" s="19" t="n">
        <f aca="false">IF(PasteYourResultsHere!N45="",-999,Answers!N45-PasteYourResultsHere!N45)</f>
        <v>-999</v>
      </c>
      <c r="Q45" s="3" t="str">
        <f aca="false">IF(+Answers!Q45="","",Answers!Q45-PasteYourResultsHere!Q45)</f>
        <v/>
      </c>
      <c r="S45" s="3" t="str">
        <f aca="false">IF(+Answers!S45="","",Answers!S45-PasteYourResultsHere!S45)</f>
        <v/>
      </c>
      <c r="T45" s="3" t="str">
        <f aca="false">IF(+Answers!T45="","",Answers!T45-PasteYourResultsHere!T45)</f>
        <v/>
      </c>
      <c r="U45" s="3"/>
      <c r="W45" s="19" t="str">
        <f aca="false">IF(+Answers!W45="","",Answers!W45=PasteYourResultsHere!W45)</f>
        <v/>
      </c>
    </row>
    <row r="46" customFormat="false" ht="14.25" hidden="false" customHeight="false" outlineLevel="0" collapsed="false">
      <c r="A46" s="17" t="n">
        <v>23</v>
      </c>
      <c r="B46" s="21" t="s">
        <v>83</v>
      </c>
      <c r="C46" s="18" t="n">
        <v>42774</v>
      </c>
      <c r="D46" s="19" t="n">
        <v>1993</v>
      </c>
      <c r="E46" s="19" t="s">
        <v>84</v>
      </c>
      <c r="F46" s="19" t="n">
        <f aca="false">+Answers!F46-PasteYourResultsHere!F46</f>
        <v>11905</v>
      </c>
      <c r="G46" s="19" t="s">
        <v>23</v>
      </c>
      <c r="H46" s="19" t="n">
        <f aca="false">IF(+Answers!H46="","",Answers!H46-PasteYourResultsHere!H46)</f>
        <v>10715</v>
      </c>
      <c r="I46" s="19" t="n">
        <f aca="false">IF(+Answers!I46="","",Answers!I46-PasteYourResultsHere!I46)</f>
        <v>4418</v>
      </c>
      <c r="J46" s="19" t="n">
        <f aca="false">IF(+Answers!J46="","",Answers!J46-PasteYourResultsHere!J46)</f>
        <v>3015</v>
      </c>
      <c r="K46" s="19" t="str">
        <f aca="false">IF(+Answers!K46="","",Answers!K46-PasteYourResultsHere!K46)</f>
        <v/>
      </c>
      <c r="L46" s="19" t="n">
        <f aca="false">IF(+Answers!L46="","",Answers!L46-PasteYourResultsHere!L46)</f>
        <v>383</v>
      </c>
      <c r="M46" s="19" t="n">
        <f aca="false">IF(+Answers!M46="","",Answers!M46-PasteYourResultsHere!M46)</f>
        <v>41030</v>
      </c>
      <c r="N46" s="19" t="n">
        <f aca="false">IF(PasteYourResultsHere!N46="",-999,Answers!N46-PasteYourResultsHere!N46)</f>
        <v>-999</v>
      </c>
      <c r="Q46" s="19" t="str">
        <f aca="false">IF(+Answers!Q46="","",Answers!Q46-PasteYourResultsHere!Q46)</f>
        <v/>
      </c>
      <c r="R46" s="21"/>
      <c r="S46" s="19" t="str">
        <f aca="false">IF(+Answers!S46="","",Answers!S46-PasteYourResultsHere!S46)</f>
        <v/>
      </c>
      <c r="T46" s="19" t="n">
        <f aca="false">IF(+Answers!T46="","",Answers!T46-PasteYourResultsHere!T46)</f>
        <v>44682</v>
      </c>
      <c r="U46" s="26"/>
      <c r="V46" s="20"/>
      <c r="W46" s="19" t="str">
        <f aca="false">IF(+Answers!W46="","",Answers!W46=PasteYourResultsHere!W46)</f>
        <v/>
      </c>
    </row>
    <row r="47" customFormat="false" ht="14.25" hidden="false" customHeight="false" outlineLevel="0" collapsed="false">
      <c r="A47" s="17"/>
      <c r="B47" s="21"/>
      <c r="C47" s="18"/>
      <c r="D47" s="19"/>
      <c r="E47" s="19"/>
      <c r="F47" s="19"/>
      <c r="G47" s="19" t="s">
        <v>25</v>
      </c>
      <c r="H47" s="19" t="n">
        <f aca="false">IF(+Answers!H47="","",Answers!H47-PasteYourResultsHere!H47)</f>
        <v>10454</v>
      </c>
      <c r="I47" s="19" t="n">
        <f aca="false">IF(+Answers!I47="","",Answers!I47-PasteYourResultsHere!I47)</f>
        <v>4258</v>
      </c>
      <c r="J47" s="19" t="n">
        <f aca="false">IF(+Answers!J47="","",Answers!J47-PasteYourResultsHere!J47)</f>
        <v>2800</v>
      </c>
      <c r="K47" s="19" t="str">
        <f aca="false">IF(+Answers!K47="","",Answers!K47-PasteYourResultsHere!K47)</f>
        <v/>
      </c>
      <c r="L47" s="19" t="n">
        <f aca="false">IF(+Answers!L47="","",Answers!L47-PasteYourResultsHere!L47)</f>
        <v>355</v>
      </c>
      <c r="M47" s="19" t="n">
        <f aca="false">IF(+Answers!M47="","",Answers!M47-PasteYourResultsHere!M47)</f>
        <v>41091</v>
      </c>
      <c r="N47" s="19" t="n">
        <f aca="false">IF(PasteYourResultsHere!N47="",-999,Answers!N47-PasteYourResultsHere!N47)</f>
        <v>-999</v>
      </c>
      <c r="Q47" s="19" t="str">
        <f aca="false">IF(+Answers!Q47="","",Answers!Q47-PasteYourResultsHere!Q47)</f>
        <v/>
      </c>
      <c r="R47" s="21"/>
      <c r="S47" s="19" t="str">
        <f aca="false">IF(+Answers!S47="","",Answers!S47-PasteYourResultsHere!S47)</f>
        <v/>
      </c>
      <c r="T47" s="19" t="n">
        <f aca="false">IF(+Answers!T47="","",Answers!T47-PasteYourResultsHere!T47)</f>
        <v>44743</v>
      </c>
      <c r="U47" s="26"/>
      <c r="V47" s="20"/>
      <c r="W47" s="19" t="str">
        <f aca="false">IF(+Answers!W47="","",Answers!W47=PasteYourResultsHere!W47)</f>
        <v/>
      </c>
    </row>
    <row r="48" customFormat="false" ht="14.25" hidden="false" customHeight="false" outlineLevel="0" collapsed="false">
      <c r="A48" s="17" t="n">
        <v>24</v>
      </c>
      <c r="B48" s="1" t="s">
        <v>85</v>
      </c>
      <c r="C48" s="2" t="s">
        <v>86</v>
      </c>
      <c r="D48" s="3" t="n">
        <v>1996</v>
      </c>
      <c r="E48" s="3" t="s">
        <v>87</v>
      </c>
      <c r="F48" s="3" t="n">
        <f aca="false">+Answers!F48-PasteYourResultsHere!F48</f>
        <v>8737</v>
      </c>
      <c r="G48" s="3" t="s">
        <v>23</v>
      </c>
      <c r="H48" s="3" t="n">
        <f aca="false">IF(+Answers!H48="","",Answers!H48-PasteYourResultsHere!H48)</f>
        <v>8142</v>
      </c>
      <c r="I48" s="3" t="n">
        <f aca="false">IF(+Answers!I48="","",Answers!I48-PasteYourResultsHere!I48)</f>
        <v>3856</v>
      </c>
      <c r="J48" s="3" t="n">
        <f aca="false">IF(+Answers!J48="","",Answers!J48-PasteYourResultsHere!J48)</f>
        <v>1000</v>
      </c>
      <c r="K48" s="3" t="str">
        <f aca="false">IF(+Answers!K48="","",Answers!K48-PasteYourResultsHere!K48)</f>
        <v/>
      </c>
      <c r="L48" s="3" t="str">
        <f aca="false">IF(+Answers!L48="","",Answers!L48-PasteYourResultsHere!L48)</f>
        <v/>
      </c>
      <c r="M48" s="3" t="str">
        <f aca="false">IF(+Answers!M48="","",Answers!M48-PasteYourResultsHere!M48)</f>
        <v/>
      </c>
      <c r="N48" s="19" t="n">
        <f aca="false">IF(PasteYourResultsHere!N48="",-999,Answers!N48-PasteYourResultsHere!N48)</f>
        <v>-999</v>
      </c>
      <c r="Q48" s="3" t="n">
        <f aca="false">IF(+Answers!Q48="","",Answers!Q48-PasteYourResultsHere!Q48)</f>
        <v>1</v>
      </c>
      <c r="S48" s="3" t="n">
        <f aca="false">IF(+Answers!S48="","",Answers!S48-PasteYourResultsHere!S48)</f>
        <v>41579</v>
      </c>
      <c r="T48" s="3" t="str">
        <f aca="false">IF(+Answers!T48="","",Answers!T48-PasteYourResultsHere!T48)</f>
        <v/>
      </c>
      <c r="U48" s="23"/>
      <c r="V48" s="24"/>
      <c r="W48" s="43" t="b">
        <f aca="false">IF(+Answers!W48="","",Answers!W48=PasteYourResultsHere!W48)</f>
        <v>0</v>
      </c>
    </row>
    <row r="49" customFormat="false" ht="14.25" hidden="false" customHeight="false" outlineLevel="0" collapsed="false">
      <c r="A49" s="17"/>
      <c r="G49" s="3" t="s">
        <v>25</v>
      </c>
      <c r="H49" s="3" t="n">
        <f aca="false">IF(+Answers!H49="","",Answers!H49-PasteYourResultsHere!H49)</f>
        <v>8391</v>
      </c>
      <c r="I49" s="3" t="n">
        <f aca="false">IF(+Answers!I49="","",Answers!I49-PasteYourResultsHere!I49)</f>
        <v>3976</v>
      </c>
      <c r="J49" s="3" t="n">
        <f aca="false">IF(+Answers!J49="","",Answers!J49-PasteYourResultsHere!J49)</f>
        <v>1000</v>
      </c>
      <c r="K49" s="3" t="str">
        <f aca="false">IF(+Answers!K49="","",Answers!K49-PasteYourResultsHere!K49)</f>
        <v/>
      </c>
      <c r="L49" s="3" t="str">
        <f aca="false">IF(+Answers!L49="","",Answers!L49-PasteYourResultsHere!L49)</f>
        <v/>
      </c>
      <c r="M49" s="3" t="str">
        <f aca="false">IF(+Answers!M49="","",Answers!M49-PasteYourResultsHere!M49)</f>
        <v/>
      </c>
      <c r="N49" s="19" t="n">
        <f aca="false">IF(PasteYourResultsHere!N49="",-999,Answers!N49-PasteYourResultsHere!N49)</f>
        <v>-999</v>
      </c>
      <c r="Q49" s="3" t="n">
        <f aca="false">IF(+Answers!Q49="","",Answers!Q49-PasteYourResultsHere!Q49)</f>
        <v>1</v>
      </c>
      <c r="S49" s="3" t="n">
        <f aca="false">IF(+Answers!S49="","",Answers!S49-PasteYourResultsHere!S49)</f>
        <v>41579</v>
      </c>
      <c r="T49" s="3" t="str">
        <f aca="false">IF(+Answers!T49="","",Answers!T49-PasteYourResultsHere!T49)</f>
        <v/>
      </c>
      <c r="U49" s="23"/>
      <c r="V49" s="24"/>
      <c r="W49" s="43" t="b">
        <f aca="false">IF(+Answers!W49="","",Answers!W49=PasteYourResultsHere!W49)</f>
        <v>0</v>
      </c>
    </row>
    <row r="50" customFormat="false" ht="14.25" hidden="false" customHeight="false" outlineLevel="0" collapsed="false">
      <c r="A50" s="17" t="n">
        <v>25</v>
      </c>
      <c r="B50" s="21" t="s">
        <v>88</v>
      </c>
      <c r="C50" s="18" t="s">
        <v>89</v>
      </c>
      <c r="D50" s="19" t="n">
        <v>1984</v>
      </c>
      <c r="E50" s="19" t="s">
        <v>90</v>
      </c>
      <c r="F50" s="19" t="n">
        <f aca="false">+Answers!F50-PasteYourResultsHere!F50</f>
        <v>9401</v>
      </c>
      <c r="G50" s="19" t="s">
        <v>23</v>
      </c>
      <c r="H50" s="19" t="n">
        <f aca="false">IF(+Answers!H50="","",Answers!H50-PasteYourResultsHere!H50)</f>
        <v>9194</v>
      </c>
      <c r="I50" s="19" t="n">
        <f aca="false">IF(+Answers!I50="","",Answers!I50-PasteYourResultsHere!I50)</f>
        <v>4798</v>
      </c>
      <c r="J50" s="19" t="n">
        <f aca="false">IF(+Answers!J50="","",Answers!J50-PasteYourResultsHere!J50)</f>
        <v>3053</v>
      </c>
      <c r="K50" s="19" t="str">
        <f aca="false">IF(+Answers!K50="","",Answers!K50-PasteYourResultsHere!K50)</f>
        <v/>
      </c>
      <c r="L50" s="19" t="str">
        <f aca="false">IF(+Answers!L50="","",Answers!L50-PasteYourResultsHere!L50)</f>
        <v/>
      </c>
      <c r="M50" s="19" t="str">
        <f aca="false">IF(+Answers!M50="","",Answers!M50-PasteYourResultsHere!M50)</f>
        <v/>
      </c>
      <c r="N50" s="19" t="n">
        <f aca="false">IF(PasteYourResultsHere!N50="",-999,Answers!N50-PasteYourResultsHere!N50)</f>
        <v>-999</v>
      </c>
      <c r="Q50" s="19" t="str">
        <f aca="false">IF(+Answers!Q50="","",Answers!Q50-PasteYourResultsHere!Q50)</f>
        <v/>
      </c>
      <c r="R50" s="21"/>
      <c r="S50" s="19" t="str">
        <f aca="false">IF(+Answers!S50="","",Answers!S50-PasteYourResultsHere!S50)</f>
        <v/>
      </c>
      <c r="T50" s="19" t="str">
        <f aca="false">IF(+Answers!T50="","",Answers!T50-PasteYourResultsHere!T50)</f>
        <v/>
      </c>
      <c r="U50" s="19"/>
      <c r="V50" s="21"/>
      <c r="W50" s="19" t="str">
        <f aca="false">IF(+Answers!W50="","",Answers!W50=PasteYourResultsHere!W50)</f>
        <v/>
      </c>
    </row>
    <row r="51" customFormat="false" ht="14.25" hidden="false" customHeight="false" outlineLevel="0" collapsed="false">
      <c r="A51" s="17"/>
      <c r="B51" s="21"/>
      <c r="C51" s="18"/>
      <c r="D51" s="19"/>
      <c r="E51" s="19"/>
      <c r="F51" s="19"/>
      <c r="G51" s="19" t="s">
        <v>25</v>
      </c>
      <c r="H51" s="19" t="n">
        <f aca="false">IF(+Answers!H51="","",Answers!H51-PasteYourResultsHere!H51)</f>
        <v>9194</v>
      </c>
      <c r="I51" s="19" t="n">
        <f aca="false">IF(+Answers!I51="","",Answers!I51-PasteYourResultsHere!I51)</f>
        <v>4798</v>
      </c>
      <c r="J51" s="19" t="n">
        <f aca="false">IF(+Answers!J51="","",Answers!J51-PasteYourResultsHere!J51)</f>
        <v>3053</v>
      </c>
      <c r="K51" s="19" t="str">
        <f aca="false">IF(+Answers!K51="","",Answers!K51-PasteYourResultsHere!K51)</f>
        <v/>
      </c>
      <c r="L51" s="19" t="str">
        <f aca="false">IF(+Answers!L51="","",Answers!L51-PasteYourResultsHere!L51)</f>
        <v/>
      </c>
      <c r="M51" s="19" t="str">
        <f aca="false">IF(+Answers!M51="","",Answers!M51-PasteYourResultsHere!M51)</f>
        <v/>
      </c>
      <c r="N51" s="19" t="n">
        <f aca="false">IF(PasteYourResultsHere!N51="",-999,Answers!N51-PasteYourResultsHere!N51)</f>
        <v>-999</v>
      </c>
      <c r="Q51" s="19" t="str">
        <f aca="false">IF(+Answers!Q51="","",Answers!Q51-PasteYourResultsHere!Q51)</f>
        <v/>
      </c>
      <c r="R51" s="21"/>
      <c r="S51" s="19" t="str">
        <f aca="false">IF(+Answers!S51="","",Answers!S51-PasteYourResultsHere!S51)</f>
        <v/>
      </c>
      <c r="T51" s="19" t="str">
        <f aca="false">IF(+Answers!T51="","",Answers!T51-PasteYourResultsHere!T51)</f>
        <v/>
      </c>
      <c r="U51" s="19"/>
      <c r="V51" s="21"/>
      <c r="W51" s="19" t="str">
        <f aca="false">IF(+Answers!W51="","",Answers!W51=PasteYourResultsHere!W51)</f>
        <v/>
      </c>
    </row>
    <row r="52" customFormat="false" ht="14.25" hidden="false" customHeight="false" outlineLevel="0" collapsed="false">
      <c r="A52" s="17" t="n">
        <v>26</v>
      </c>
      <c r="B52" s="1" t="s">
        <v>91</v>
      </c>
      <c r="C52" s="2" t="s">
        <v>92</v>
      </c>
      <c r="D52" s="3" t="n">
        <v>2002</v>
      </c>
      <c r="F52" s="3" t="n">
        <f aca="false">+Answers!F52-PasteYourResultsHere!F52</f>
        <v>3770</v>
      </c>
      <c r="G52" s="3" t="s">
        <v>23</v>
      </c>
      <c r="H52" s="3" t="n">
        <f aca="false">IF(+Answers!H52="","",Answers!H52-PasteYourResultsHere!H52)</f>
        <v>3732</v>
      </c>
      <c r="I52" s="3" t="n">
        <f aca="false">IF(+Answers!I52="","",Answers!I52-PasteYourResultsHere!I52)</f>
        <v>2199</v>
      </c>
      <c r="J52" s="3" t="str">
        <f aca="false">IF(+Answers!J52="","",Answers!J52-PasteYourResultsHere!J52)</f>
        <v/>
      </c>
      <c r="K52" s="3" t="str">
        <f aca="false">IF(+Answers!K52="","",Answers!K52-PasteYourResultsHere!K52)</f>
        <v/>
      </c>
      <c r="L52" s="3" t="str">
        <f aca="false">IF(+Answers!L52="","",Answers!L52-PasteYourResultsHere!L52)</f>
        <v/>
      </c>
      <c r="M52" s="3" t="str">
        <f aca="false">IF(+Answers!M52="","",Answers!M52-PasteYourResultsHere!M52)</f>
        <v/>
      </c>
      <c r="N52" s="19" t="n">
        <f aca="false">IF(PasteYourResultsHere!N52="",-999,Answers!N52-PasteYourResultsHere!N52)</f>
        <v>-999</v>
      </c>
      <c r="Q52" s="3" t="str">
        <f aca="false">IF(+Answers!Q52="","",Answers!Q52-PasteYourResultsHere!Q52)</f>
        <v/>
      </c>
      <c r="S52" s="3" t="str">
        <f aca="false">IF(+Answers!S52="","",Answers!S52-PasteYourResultsHere!S52)</f>
        <v/>
      </c>
      <c r="T52" s="3" t="str">
        <f aca="false">IF(+Answers!T52="","",Answers!T52-PasteYourResultsHere!T52)</f>
        <v/>
      </c>
      <c r="U52" s="23"/>
      <c r="V52" s="24"/>
      <c r="W52" s="43" t="b">
        <f aca="false">IF(+Answers!W52="","",Answers!W52=PasteYourResultsHere!W52)</f>
        <v>0</v>
      </c>
    </row>
    <row r="53" customFormat="false" ht="14.25" hidden="false" customHeight="false" outlineLevel="0" collapsed="false">
      <c r="A53" s="17"/>
      <c r="G53" s="3" t="s">
        <v>25</v>
      </c>
      <c r="H53" s="3" t="n">
        <f aca="false">IF(+Answers!H53="","",Answers!H53-PasteYourResultsHere!H53)</f>
        <v>3732</v>
      </c>
      <c r="I53" s="3" t="n">
        <f aca="false">IF(+Answers!I53="","",Answers!I53-PasteYourResultsHere!I53)</f>
        <v>2199</v>
      </c>
      <c r="J53" s="3" t="str">
        <f aca="false">IF(+Answers!J53="","",Answers!J53-PasteYourResultsHere!J53)</f>
        <v/>
      </c>
      <c r="K53" s="3" t="str">
        <f aca="false">IF(+Answers!K53="","",Answers!K53-PasteYourResultsHere!K53)</f>
        <v/>
      </c>
      <c r="L53" s="3" t="str">
        <f aca="false">IF(+Answers!L53="","",Answers!L53-PasteYourResultsHere!L53)</f>
        <v/>
      </c>
      <c r="M53" s="3" t="str">
        <f aca="false">IF(+Answers!M53="","",Answers!M53-PasteYourResultsHere!M53)</f>
        <v/>
      </c>
      <c r="N53" s="19" t="n">
        <f aca="false">IF(PasteYourResultsHere!N53="",-999,Answers!N53-PasteYourResultsHere!N53)</f>
        <v>-999</v>
      </c>
      <c r="Q53" s="3" t="str">
        <f aca="false">IF(+Answers!Q53="","",Answers!Q53-PasteYourResultsHere!Q53)</f>
        <v/>
      </c>
      <c r="S53" s="3" t="str">
        <f aca="false">IF(+Answers!S53="","",Answers!S53-PasteYourResultsHere!S53)</f>
        <v/>
      </c>
      <c r="T53" s="3" t="str">
        <f aca="false">IF(+Answers!T53="","",Answers!T53-PasteYourResultsHere!T53)</f>
        <v/>
      </c>
      <c r="U53" s="23"/>
      <c r="V53" s="24"/>
      <c r="W53" s="43" t="b">
        <f aca="false">IF(+Answers!W53="","",Answers!W53=PasteYourResultsHere!W53)</f>
        <v>0</v>
      </c>
    </row>
    <row r="54" customFormat="false" ht="14.25" hidden="false" customHeight="false" outlineLevel="0" collapsed="false">
      <c r="A54" s="17" t="n">
        <v>27</v>
      </c>
      <c r="B54" s="21" t="s">
        <v>93</v>
      </c>
      <c r="C54" s="18" t="s">
        <v>94</v>
      </c>
      <c r="D54" s="19" t="n">
        <v>2001</v>
      </c>
      <c r="E54" s="19" t="s">
        <v>95</v>
      </c>
      <c r="F54" s="19" t="n">
        <f aca="false">+Answers!F54-PasteYourResultsHere!F54</f>
        <v>4290</v>
      </c>
      <c r="G54" s="19" t="s">
        <v>23</v>
      </c>
      <c r="H54" s="19" t="n">
        <f aca="false">IF(+Answers!H54="","",Answers!H54-PasteYourResultsHere!H54)</f>
        <v>4263</v>
      </c>
      <c r="I54" s="19" t="n">
        <f aca="false">IF(+Answers!I54="","",Answers!I54-PasteYourResultsHere!I54)</f>
        <v>2184</v>
      </c>
      <c r="J54" s="19" t="str">
        <f aca="false">IF(+Answers!J54="","",Answers!J54-PasteYourResultsHere!J54)</f>
        <v/>
      </c>
      <c r="K54" s="19" t="str">
        <f aca="false">IF(+Answers!K54="","",Answers!K54-PasteYourResultsHere!K54)</f>
        <v/>
      </c>
      <c r="L54" s="19" t="str">
        <f aca="false">IF(+Answers!L54="","",Answers!L54-PasteYourResultsHere!L54)</f>
        <v/>
      </c>
      <c r="M54" s="19" t="str">
        <f aca="false">IF(+Answers!M54="","",Answers!M54-PasteYourResultsHere!M54)</f>
        <v/>
      </c>
      <c r="N54" s="19" t="n">
        <f aca="false">IF(PasteYourResultsHere!N54="",-999,Answers!N54-PasteYourResultsHere!N54)</f>
        <v>-999</v>
      </c>
      <c r="Q54" s="19" t="str">
        <f aca="false">IF(+Answers!Q54="","",Answers!Q54-PasteYourResultsHere!Q54)</f>
        <v/>
      </c>
      <c r="R54" s="21"/>
      <c r="S54" s="19" t="str">
        <f aca="false">IF(+Answers!S54="","",Answers!S54-PasteYourResultsHere!S54)</f>
        <v/>
      </c>
      <c r="T54" s="19" t="str">
        <f aca="false">IF(+Answers!T54="","",Answers!T54-PasteYourResultsHere!T54)</f>
        <v/>
      </c>
      <c r="U54" s="26"/>
      <c r="V54" s="20"/>
      <c r="W54" s="19" t="str">
        <f aca="false">IF(+Answers!W54="","",Answers!W54=PasteYourResultsHere!W54)</f>
        <v/>
      </c>
    </row>
    <row r="55" customFormat="false" ht="14.25" hidden="false" customHeight="false" outlineLevel="0" collapsed="false">
      <c r="A55" s="17"/>
      <c r="B55" s="21"/>
      <c r="C55" s="18"/>
      <c r="D55" s="19"/>
      <c r="E55" s="19"/>
      <c r="F55" s="19"/>
      <c r="G55" s="19" t="s">
        <v>25</v>
      </c>
      <c r="H55" s="19" t="n">
        <f aca="false">IF(+Answers!H55="","",Answers!H55-PasteYourResultsHere!H55)</f>
        <v>4263</v>
      </c>
      <c r="I55" s="19" t="n">
        <f aca="false">IF(+Answers!I55="","",Answers!I55-PasteYourResultsHere!I55)</f>
        <v>2184</v>
      </c>
      <c r="J55" s="19" t="str">
        <f aca="false">IF(+Answers!J55="","",Answers!J55-PasteYourResultsHere!J55)</f>
        <v/>
      </c>
      <c r="K55" s="19" t="str">
        <f aca="false">IF(+Answers!K55="","",Answers!K55-PasteYourResultsHere!K55)</f>
        <v/>
      </c>
      <c r="L55" s="19" t="str">
        <f aca="false">IF(+Answers!L55="","",Answers!L55-PasteYourResultsHere!L55)</f>
        <v/>
      </c>
      <c r="M55" s="19" t="str">
        <f aca="false">IF(+Answers!M55="","",Answers!M55-PasteYourResultsHere!M55)</f>
        <v/>
      </c>
      <c r="N55" s="19" t="n">
        <f aca="false">IF(PasteYourResultsHere!N55="",-999,Answers!N55-PasteYourResultsHere!N55)</f>
        <v>-999</v>
      </c>
      <c r="Q55" s="19" t="str">
        <f aca="false">IF(+Answers!Q55="","",Answers!Q55-PasteYourResultsHere!Q55)</f>
        <v/>
      </c>
      <c r="R55" s="21"/>
      <c r="S55" s="19" t="str">
        <f aca="false">IF(+Answers!S55="","",Answers!S55-PasteYourResultsHere!S55)</f>
        <v/>
      </c>
      <c r="T55" s="19" t="str">
        <f aca="false">IF(+Answers!T55="","",Answers!T55-PasteYourResultsHere!T55)</f>
        <v/>
      </c>
      <c r="U55" s="26"/>
      <c r="V55" s="20"/>
      <c r="W55" s="19" t="str">
        <f aca="false">IF(+Answers!W55="","",Answers!W55=PasteYourResultsHere!W55)</f>
        <v/>
      </c>
    </row>
    <row r="56" customFormat="false" ht="14.25" hidden="false" customHeight="false" outlineLevel="0" collapsed="false">
      <c r="A56" s="17" t="n">
        <v>28</v>
      </c>
      <c r="B56" s="1" t="s">
        <v>96</v>
      </c>
      <c r="C56" s="2" t="s">
        <v>97</v>
      </c>
      <c r="D56" s="3" t="n">
        <v>1999</v>
      </c>
      <c r="F56" s="3" t="n">
        <f aca="false">+Answers!F56-PasteYourResultsHere!F56</f>
        <v>12767</v>
      </c>
      <c r="G56" s="3" t="s">
        <v>23</v>
      </c>
      <c r="H56" s="3" t="n">
        <f aca="false">IF(+Answers!H56="","",Answers!H56-PasteYourResultsHere!H56)</f>
        <v>12501</v>
      </c>
      <c r="I56" s="3" t="n">
        <f aca="false">IF(+Answers!I56="","",Answers!I56-PasteYourResultsHere!I56)</f>
        <v>6141</v>
      </c>
      <c r="J56" s="3" t="str">
        <f aca="false">IF(+Answers!J56="","",Answers!J56-PasteYourResultsHere!J56)</f>
        <v/>
      </c>
      <c r="K56" s="3" t="str">
        <f aca="false">IF(+Answers!K56="","",Answers!K56-PasteYourResultsHere!K56)</f>
        <v/>
      </c>
      <c r="L56" s="3" t="str">
        <f aca="false">IF(+Answers!L56="","",Answers!L56-PasteYourResultsHere!L56)</f>
        <v/>
      </c>
      <c r="M56" s="3" t="str">
        <f aca="false">IF(+Answers!M56="","",Answers!M56-PasteYourResultsHere!M56)</f>
        <v/>
      </c>
      <c r="N56" s="19" t="n">
        <f aca="false">IF(PasteYourResultsHere!N56="",-999,Answers!N56-PasteYourResultsHere!N56)</f>
        <v>-999</v>
      </c>
      <c r="Q56" s="3" t="n">
        <f aca="false">IF(+Answers!Q56="","",Answers!Q56-PasteYourResultsHere!Q56)</f>
        <v>1</v>
      </c>
      <c r="S56" s="3" t="str">
        <f aca="false">IF(+Answers!S56="","",Answers!S56-PasteYourResultsHere!S56)</f>
        <v/>
      </c>
      <c r="T56" s="3" t="str">
        <f aca="false">IF(+Answers!T56="","",Answers!T56-PasteYourResultsHere!T56)</f>
        <v/>
      </c>
      <c r="U56" s="3"/>
      <c r="V56" s="27"/>
      <c r="W56" s="43" t="b">
        <f aca="false">IF(+Answers!W56="","",Answers!W56=PasteYourResultsHere!W56)</f>
        <v>0</v>
      </c>
    </row>
    <row r="57" customFormat="false" ht="14.25" hidden="false" customHeight="false" outlineLevel="0" collapsed="false">
      <c r="A57" s="17"/>
      <c r="G57" s="3" t="s">
        <v>25</v>
      </c>
      <c r="H57" s="3" t="n">
        <f aca="false">IF(+Answers!H57="","",Answers!H57-PasteYourResultsHere!H57)</f>
        <v>12653</v>
      </c>
      <c r="I57" s="3" t="n">
        <f aca="false">IF(+Answers!I57="","",Answers!I57-PasteYourResultsHere!I57)</f>
        <v>6202</v>
      </c>
      <c r="J57" s="3" t="str">
        <f aca="false">IF(+Answers!J57="","",Answers!J57-PasteYourResultsHere!J57)</f>
        <v/>
      </c>
      <c r="K57" s="3" t="str">
        <f aca="false">IF(+Answers!K57="","",Answers!K57-PasteYourResultsHere!K57)</f>
        <v/>
      </c>
      <c r="L57" s="3" t="str">
        <f aca="false">IF(+Answers!L57="","",Answers!L57-PasteYourResultsHere!L57)</f>
        <v/>
      </c>
      <c r="M57" s="3" t="str">
        <f aca="false">IF(+Answers!M57="","",Answers!M57-PasteYourResultsHere!M57)</f>
        <v/>
      </c>
      <c r="N57" s="19" t="n">
        <f aca="false">IF(PasteYourResultsHere!N57="",-999,Answers!N57-PasteYourResultsHere!N57)</f>
        <v>-999</v>
      </c>
      <c r="Q57" s="3" t="n">
        <f aca="false">IF(+Answers!Q57="","",Answers!Q57-PasteYourResultsHere!Q57)</f>
        <v>1</v>
      </c>
      <c r="S57" s="3" t="str">
        <f aca="false">IF(+Answers!S57="","",Answers!S57-PasteYourResultsHere!S57)</f>
        <v/>
      </c>
      <c r="T57" s="3" t="str">
        <f aca="false">IF(+Answers!T57="","",Answers!T57-PasteYourResultsHere!T57)</f>
        <v/>
      </c>
      <c r="U57" s="3"/>
      <c r="V57" s="27"/>
      <c r="W57" s="43" t="b">
        <f aca="false">IF(+Answers!W57="","",Answers!W57=PasteYourResultsHere!W57)</f>
        <v>0</v>
      </c>
    </row>
    <row r="58" customFormat="false" ht="14.25" hidden="false" customHeight="false" outlineLevel="0" collapsed="false">
      <c r="A58" s="17" t="n">
        <v>29</v>
      </c>
      <c r="B58" s="21" t="s">
        <v>98</v>
      </c>
      <c r="C58" s="18" t="s">
        <v>99</v>
      </c>
      <c r="D58" s="19" t="n">
        <v>1993</v>
      </c>
      <c r="E58" s="19" t="s">
        <v>100</v>
      </c>
      <c r="F58" s="19" t="n">
        <f aca="false">+Answers!F58-PasteYourResultsHere!F58</f>
        <v>8411</v>
      </c>
      <c r="G58" s="19" t="s">
        <v>23</v>
      </c>
      <c r="H58" s="19" t="n">
        <f aca="false">IF(+Answers!H58="","",Answers!H58-PasteYourResultsHere!H58)</f>
        <v>8257</v>
      </c>
      <c r="I58" s="19" t="n">
        <f aca="false">IF(+Answers!I58="","",Answers!I58-PasteYourResultsHere!I58)</f>
        <v>3922</v>
      </c>
      <c r="J58" s="19" t="str">
        <f aca="false">IF(+Answers!J58="","",Answers!J58-PasteYourResultsHere!J58)</f>
        <v/>
      </c>
      <c r="K58" s="19" t="n">
        <f aca="false">IF(+Answers!K58="","",Answers!K58-PasteYourResultsHere!K58)</f>
        <v>15704</v>
      </c>
      <c r="L58" s="19" t="str">
        <f aca="false">IF(+Answers!L58="","",Answers!L58-PasteYourResultsHere!L58)</f>
        <v/>
      </c>
      <c r="M58" s="19" t="str">
        <f aca="false">IF(+Answers!M58="","",Answers!M58-PasteYourResultsHere!M58)</f>
        <v/>
      </c>
      <c r="N58" s="19" t="n">
        <f aca="false">IF(PasteYourResultsHere!N58="",-999,Answers!N58-PasteYourResultsHere!N58)</f>
        <v>-999</v>
      </c>
      <c r="Q58" s="19" t="str">
        <f aca="false">IF(+Answers!Q58="","",Answers!Q58-PasteYourResultsHere!Q58)</f>
        <v/>
      </c>
      <c r="R58" s="21"/>
      <c r="S58" s="19" t="n">
        <f aca="false">IF(+Answers!S58="","",Answers!S58-PasteYourResultsHere!S58)</f>
        <v>41456</v>
      </c>
      <c r="T58" s="19" t="n">
        <f aca="false">IF(+Answers!T58="","",Answers!T58-PasteYourResultsHere!T58)</f>
        <v>48761</v>
      </c>
      <c r="U58" s="26"/>
      <c r="V58" s="20"/>
      <c r="W58" s="43" t="b">
        <f aca="false">IF(+Answers!W58="","",Answers!W58=PasteYourResultsHere!W58)</f>
        <v>0</v>
      </c>
    </row>
    <row r="59" customFormat="false" ht="14.25" hidden="false" customHeight="false" outlineLevel="0" collapsed="false">
      <c r="A59" s="17"/>
      <c r="B59" s="21"/>
      <c r="C59" s="18"/>
      <c r="D59" s="19"/>
      <c r="E59" s="19"/>
      <c r="F59" s="19"/>
      <c r="G59" s="19" t="s">
        <v>25</v>
      </c>
      <c r="H59" s="19" t="n">
        <f aca="false">IF(+Answers!H59="","",Answers!H59-PasteYourResultsHere!H59)</f>
        <v>8265</v>
      </c>
      <c r="I59" s="19" t="n">
        <f aca="false">IF(+Answers!I59="","",Answers!I59-PasteYourResultsHere!I59)</f>
        <v>3932</v>
      </c>
      <c r="J59" s="19" t="str">
        <f aca="false">IF(+Answers!J59="","",Answers!J59-PasteYourResultsHere!J59)</f>
        <v/>
      </c>
      <c r="K59" s="19" t="n">
        <f aca="false">IF(+Answers!K59="","",Answers!K59-PasteYourResultsHere!K59)</f>
        <v>15712</v>
      </c>
      <c r="L59" s="19" t="str">
        <f aca="false">IF(+Answers!L59="","",Answers!L59-PasteYourResultsHere!L59)</f>
        <v/>
      </c>
      <c r="M59" s="19" t="str">
        <f aca="false">IF(+Answers!M59="","",Answers!M59-PasteYourResultsHere!M59)</f>
        <v/>
      </c>
      <c r="N59" s="19" t="n">
        <f aca="false">IF(PasteYourResultsHere!N59="",-999,Answers!N59-PasteYourResultsHere!N59)</f>
        <v>-999</v>
      </c>
      <c r="Q59" s="19" t="str">
        <f aca="false">IF(+Answers!Q59="","",Answers!Q59-PasteYourResultsHere!Q59)</f>
        <v/>
      </c>
      <c r="R59" s="21"/>
      <c r="S59" s="19" t="n">
        <f aca="false">IF(+Answers!S59="","",Answers!S59-PasteYourResultsHere!S59)</f>
        <v>41456</v>
      </c>
      <c r="T59" s="19" t="n">
        <f aca="false">IF(+Answers!T59="","",Answers!T59-PasteYourResultsHere!T59)</f>
        <v>48761</v>
      </c>
      <c r="U59" s="26"/>
      <c r="V59" s="20"/>
      <c r="W59" s="43" t="b">
        <f aca="false">IF(+Answers!W59="","",Answers!W59=PasteYourResultsHere!W59)</f>
        <v>0</v>
      </c>
    </row>
    <row r="60" customFormat="false" ht="14.25" hidden="false" customHeight="false" outlineLevel="0" collapsed="false">
      <c r="A60" s="17" t="n">
        <v>30</v>
      </c>
      <c r="B60" s="1" t="s">
        <v>103</v>
      </c>
      <c r="C60" s="2" t="s">
        <v>104</v>
      </c>
      <c r="D60" s="3" t="n">
        <v>1992</v>
      </c>
      <c r="E60" s="3" t="s">
        <v>105</v>
      </c>
      <c r="F60" s="3" t="n">
        <f aca="false">+Answers!F60-PasteYourResultsHere!F60</f>
        <v>11041</v>
      </c>
      <c r="G60" s="3" t="s">
        <v>23</v>
      </c>
      <c r="H60" s="3" t="n">
        <f aca="false">IF(+Answers!H60="","",Answers!H60-PasteYourResultsHere!H60)</f>
        <v>10589</v>
      </c>
      <c r="I60" s="3" t="n">
        <f aca="false">IF(+Answers!I60="","",Answers!I60-PasteYourResultsHere!I60)</f>
        <v>4686</v>
      </c>
      <c r="J60" s="3" t="n">
        <f aca="false">IF(+Answers!J60="","",Answers!J60-PasteYourResultsHere!J60)</f>
        <v>699</v>
      </c>
      <c r="K60" s="3" t="str">
        <f aca="false">IF(+Answers!K60="","",Answers!K60-PasteYourResultsHere!K60)</f>
        <v/>
      </c>
      <c r="L60" s="3" t="str">
        <f aca="false">IF(+Answers!L60="","",Answers!L60-PasteYourResultsHere!L60)</f>
        <v/>
      </c>
      <c r="M60" s="3" t="str">
        <f aca="false">IF(+Answers!M60="","",Answers!M60-PasteYourResultsHere!M60)</f>
        <v/>
      </c>
      <c r="N60" s="19" t="n">
        <f aca="false">IF(PasteYourResultsHere!N60="",-999,Answers!N60-PasteYourResultsHere!N60)</f>
        <v>-999</v>
      </c>
      <c r="Q60" s="3" t="str">
        <f aca="false">IF(+Answers!Q60="","",Answers!Q60-PasteYourResultsHere!Q60)</f>
        <v/>
      </c>
      <c r="S60" s="3" t="str">
        <f aca="false">IF(+Answers!S60="","",Answers!S60-PasteYourResultsHere!S60)</f>
        <v/>
      </c>
      <c r="T60" s="3" t="str">
        <f aca="false">IF(+Answers!T60="","",Answers!T60-PasteYourResultsHere!T60)</f>
        <v/>
      </c>
      <c r="U60" s="23"/>
      <c r="V60" s="24"/>
      <c r="W60" s="19" t="str">
        <f aca="false">IF(+Answers!W60="","",Answers!W60=PasteYourResultsHere!W60)</f>
        <v/>
      </c>
    </row>
    <row r="61" customFormat="false" ht="14.25" hidden="false" customHeight="false" outlineLevel="0" collapsed="false">
      <c r="A61" s="17"/>
      <c r="G61" s="3" t="s">
        <v>25</v>
      </c>
      <c r="H61" s="3" t="n">
        <f aca="false">IF(+Answers!H61="","",Answers!H61-PasteYourResultsHere!H61)</f>
        <v>10855</v>
      </c>
      <c r="I61" s="3" t="n">
        <f aca="false">IF(+Answers!I61="","",Answers!I61-PasteYourResultsHere!I61)</f>
        <v>4782</v>
      </c>
      <c r="J61" s="3" t="n">
        <f aca="false">IF(+Answers!J61="","",Answers!J61-PasteYourResultsHere!J61)</f>
        <v>1864</v>
      </c>
      <c r="K61" s="3" t="str">
        <f aca="false">IF(+Answers!K61="","",Answers!K61-PasteYourResultsHere!K61)</f>
        <v/>
      </c>
      <c r="L61" s="3" t="str">
        <f aca="false">IF(+Answers!L61="","",Answers!L61-PasteYourResultsHere!L61)</f>
        <v/>
      </c>
      <c r="M61" s="3" t="str">
        <f aca="false">IF(+Answers!M61="","",Answers!M61-PasteYourResultsHere!M61)</f>
        <v/>
      </c>
      <c r="N61" s="19" t="n">
        <f aca="false">IF(PasteYourResultsHere!N61="",-999,Answers!N61-PasteYourResultsHere!N61)</f>
        <v>-999</v>
      </c>
      <c r="Q61" s="3" t="str">
        <f aca="false">IF(+Answers!Q61="","",Answers!Q61-PasteYourResultsHere!Q61)</f>
        <v/>
      </c>
      <c r="S61" s="3" t="str">
        <f aca="false">IF(+Answers!S61="","",Answers!S61-PasteYourResultsHere!S61)</f>
        <v/>
      </c>
      <c r="T61" s="3" t="str">
        <f aca="false">IF(+Answers!T61="","",Answers!T61-PasteYourResultsHere!T61)</f>
        <v/>
      </c>
      <c r="U61" s="23"/>
      <c r="V61" s="24"/>
      <c r="W61" s="19" t="str">
        <f aca="false">IF(+Answers!W61="","",Answers!W61=PasteYourResultsHere!W61)</f>
        <v/>
      </c>
    </row>
    <row r="62" customFormat="false" ht="14.25" hidden="false" customHeight="false" outlineLevel="0" collapsed="false">
      <c r="A62" s="17" t="n">
        <v>358</v>
      </c>
      <c r="B62" s="21" t="s">
        <v>106</v>
      </c>
      <c r="C62" s="18" t="n">
        <v>44245</v>
      </c>
      <c r="D62" s="19" t="n">
        <v>1996</v>
      </c>
      <c r="E62" s="19" t="s">
        <v>107</v>
      </c>
      <c r="F62" s="19" t="n">
        <f aca="false">+Answers!F62-PasteYourResultsHere!F62</f>
        <v>9151</v>
      </c>
      <c r="G62" s="19" t="s">
        <v>23</v>
      </c>
      <c r="H62" s="19" t="n">
        <f aca="false">IF(+Answers!H62="","",Answers!H62-PasteYourResultsHere!H62)</f>
        <v>9074.7</v>
      </c>
      <c r="I62" s="19" t="n">
        <f aca="false">IF(+Answers!I62="","",Answers!I62-PasteYourResultsHere!I62)</f>
        <v>4051</v>
      </c>
      <c r="J62" s="19" t="str">
        <f aca="false">IF(+Answers!J62="","",Answers!J62-PasteYourResultsHere!J62)</f>
        <v/>
      </c>
      <c r="K62" s="19" t="str">
        <f aca="false">IF(+Answers!K62="","",Answers!K62-PasteYourResultsHere!K62)</f>
        <v/>
      </c>
      <c r="L62" s="19" t="str">
        <f aca="false">IF(+Answers!L62="","",Answers!L62-PasteYourResultsHere!L62)</f>
        <v/>
      </c>
      <c r="M62" s="19" t="str">
        <f aca="false">IF(+Answers!M62="","",Answers!M62-PasteYourResultsHere!M62)</f>
        <v/>
      </c>
      <c r="N62" s="19" t="n">
        <f aca="false">IF(PasteYourResultsHere!N62="",-999,Answers!N62-PasteYourResultsHere!N62)</f>
        <v>-999</v>
      </c>
      <c r="Q62" s="19" t="str">
        <f aca="false">IF(+Answers!Q62="","",Answers!Q62-PasteYourResultsHere!Q62)</f>
        <v/>
      </c>
      <c r="R62" s="21"/>
      <c r="S62" s="19" t="str">
        <f aca="false">IF(+Answers!S62="","",Answers!S62-PasteYourResultsHere!S62)</f>
        <v/>
      </c>
      <c r="T62" s="19" t="str">
        <f aca="false">IF(+Answers!T62="","",Answers!T62-PasteYourResultsHere!T62)</f>
        <v/>
      </c>
      <c r="U62" s="26"/>
      <c r="V62" s="20"/>
      <c r="W62" s="43" t="b">
        <f aca="false">IF(+Answers!W62="","",Answers!W62=PasteYourResultsHere!W62)</f>
        <v>0</v>
      </c>
    </row>
    <row r="63" customFormat="false" ht="14.25" hidden="false" customHeight="false" outlineLevel="0" collapsed="false">
      <c r="A63" s="17"/>
      <c r="B63" s="21"/>
      <c r="C63" s="18"/>
      <c r="D63" s="19"/>
      <c r="E63" s="19"/>
      <c r="F63" s="19"/>
      <c r="G63" s="19" t="s">
        <v>25</v>
      </c>
      <c r="H63" s="19" t="n">
        <f aca="false">IF(+Answers!H63="","",Answers!H63-PasteYourResultsHere!H63)</f>
        <v>9074.7</v>
      </c>
      <c r="I63" s="19" t="n">
        <f aca="false">IF(+Answers!I63="","",Answers!I63-PasteYourResultsHere!I63)</f>
        <v>4051</v>
      </c>
      <c r="J63" s="19" t="str">
        <f aca="false">IF(+Answers!J63="","",Answers!J63-PasteYourResultsHere!J63)</f>
        <v/>
      </c>
      <c r="K63" s="19" t="str">
        <f aca="false">IF(+Answers!K63="","",Answers!K63-PasteYourResultsHere!K63)</f>
        <v/>
      </c>
      <c r="L63" s="19" t="str">
        <f aca="false">IF(+Answers!L63="","",Answers!L63-PasteYourResultsHere!L63)</f>
        <v/>
      </c>
      <c r="M63" s="19" t="str">
        <f aca="false">IF(+Answers!M63="","",Answers!M63-PasteYourResultsHere!M63)</f>
        <v/>
      </c>
      <c r="N63" s="19" t="n">
        <f aca="false">IF(PasteYourResultsHere!N63="",-999,Answers!N63-PasteYourResultsHere!N63)</f>
        <v>-999</v>
      </c>
      <c r="Q63" s="19" t="str">
        <f aca="false">IF(+Answers!Q63="","",Answers!Q63-PasteYourResultsHere!Q63)</f>
        <v/>
      </c>
      <c r="R63" s="21"/>
      <c r="S63" s="19" t="str">
        <f aca="false">IF(+Answers!S63="","",Answers!S63-PasteYourResultsHere!S63)</f>
        <v/>
      </c>
      <c r="T63" s="19" t="str">
        <f aca="false">IF(+Answers!T63="","",Answers!T63-PasteYourResultsHere!T63)</f>
        <v/>
      </c>
      <c r="U63" s="26"/>
      <c r="V63" s="20"/>
      <c r="W63" s="43" t="b">
        <f aca="false">IF(+Answers!W63="","",Answers!W63=PasteYourResultsHere!W63)</f>
        <v>0</v>
      </c>
    </row>
    <row r="64" customFormat="false" ht="14.25" hidden="false" customHeight="false" outlineLevel="0" collapsed="false">
      <c r="A64" s="17" t="n">
        <v>359</v>
      </c>
      <c r="B64" s="1" t="s">
        <v>108</v>
      </c>
      <c r="C64" s="2" t="n">
        <v>44237</v>
      </c>
      <c r="D64" s="3" t="n">
        <v>1998</v>
      </c>
      <c r="E64" s="3" t="s">
        <v>109</v>
      </c>
      <c r="F64" s="3" t="n">
        <f aca="false">+Answers!F64-PasteYourResultsHere!F64</f>
        <v>8065</v>
      </c>
      <c r="G64" s="3" t="s">
        <v>23</v>
      </c>
      <c r="H64" s="3" t="n">
        <f aca="false">IF(+Answers!H64="","",Answers!H64-PasteYourResultsHere!H64)</f>
        <v>7885</v>
      </c>
      <c r="I64" s="3" t="n">
        <f aca="false">IF(+Answers!I64="","",Answers!I64-PasteYourResultsHere!I64)</f>
        <v>3503</v>
      </c>
      <c r="J64" s="3" t="n">
        <f aca="false">IF(+Answers!J64="","",Answers!J64-PasteYourResultsHere!J64)</f>
        <v>1574</v>
      </c>
      <c r="K64" s="3" t="str">
        <f aca="false">IF(+Answers!K64="","",Answers!K64-PasteYourResultsHere!K64)</f>
        <v/>
      </c>
      <c r="L64" s="3" t="str">
        <f aca="false">IF(+Answers!L64="","",Answers!L64-PasteYourResultsHere!L64)</f>
        <v/>
      </c>
      <c r="M64" s="3" t="str">
        <f aca="false">IF(+Answers!M64="","",Answers!M64-PasteYourResultsHere!M64)</f>
        <v/>
      </c>
      <c r="N64" s="19" t="n">
        <f aca="false">IF(PasteYourResultsHere!N64="",-999,Answers!N64-PasteYourResultsHere!N64)</f>
        <v>-999</v>
      </c>
      <c r="Q64" s="3" t="n">
        <f aca="false">IF(+Answers!Q64="","",Answers!Q64-PasteYourResultsHere!Q64)</f>
        <v>1</v>
      </c>
      <c r="S64" s="3" t="n">
        <f aca="false">IF(+Answers!S64="","",Answers!S64-PasteYourResultsHere!S64)</f>
        <v>42552</v>
      </c>
      <c r="T64" s="3" t="str">
        <f aca="false">IF(+Answers!T64="","",Answers!T64-PasteYourResultsHere!T64)</f>
        <v/>
      </c>
      <c r="U64" s="23"/>
      <c r="V64" s="24"/>
      <c r="W64" s="19" t="str">
        <f aca="false">IF(+Answers!W64="","",Answers!W64=PasteYourResultsHere!W64)</f>
        <v/>
      </c>
    </row>
    <row r="65" customFormat="false" ht="14.25" hidden="false" customHeight="false" outlineLevel="0" collapsed="false">
      <c r="A65" s="17"/>
      <c r="G65" s="3" t="s">
        <v>25</v>
      </c>
      <c r="H65" s="3" t="n">
        <f aca="false">IF(+Answers!H65="","",Answers!H65-PasteYourResultsHere!H65)</f>
        <v>7885</v>
      </c>
      <c r="I65" s="3" t="n">
        <f aca="false">IF(+Answers!I65="","",Answers!I65-PasteYourResultsHere!I65)</f>
        <v>3503</v>
      </c>
      <c r="J65" s="3" t="n">
        <f aca="false">IF(+Answers!J65="","",Answers!J65-PasteYourResultsHere!J65)</f>
        <v>1574</v>
      </c>
      <c r="K65" s="3" t="str">
        <f aca="false">IF(+Answers!K65="","",Answers!K65-PasteYourResultsHere!K65)</f>
        <v/>
      </c>
      <c r="L65" s="3" t="str">
        <f aca="false">IF(+Answers!L65="","",Answers!L65-PasteYourResultsHere!L65)</f>
        <v/>
      </c>
      <c r="M65" s="3" t="str">
        <f aca="false">IF(+Answers!M65="","",Answers!M65-PasteYourResultsHere!M65)</f>
        <v/>
      </c>
      <c r="N65" s="19" t="n">
        <f aca="false">IF(PasteYourResultsHere!N65="",-999,Answers!N65-PasteYourResultsHere!N65)</f>
        <v>-999</v>
      </c>
      <c r="Q65" s="3" t="str">
        <f aca="false">IF(+Answers!Q65="","",Answers!Q65-PasteYourResultsHere!Q65)</f>
        <v/>
      </c>
      <c r="S65" s="3" t="n">
        <f aca="false">IF(+Answers!S65="","",Answers!S65-PasteYourResultsHere!S65)</f>
        <v>42583</v>
      </c>
      <c r="T65" s="3" t="str">
        <f aca="false">IF(+Answers!T65="","",Answers!T65-PasteYourResultsHere!T65)</f>
        <v/>
      </c>
      <c r="U65" s="23"/>
      <c r="V65" s="24"/>
      <c r="W65" s="19" t="str">
        <f aca="false">IF(+Answers!W65="","",Answers!W65=PasteYourResultsHere!W65)</f>
        <v/>
      </c>
    </row>
    <row r="66" customFormat="false" ht="14.25" hidden="false" customHeight="false" outlineLevel="0" collapsed="false">
      <c r="A66" s="17" t="n">
        <v>360</v>
      </c>
      <c r="B66" s="21" t="s">
        <v>111</v>
      </c>
      <c r="C66" s="18" t="n">
        <v>44237</v>
      </c>
      <c r="D66" s="19" t="n">
        <v>2014</v>
      </c>
      <c r="E66" s="19" t="s">
        <v>112</v>
      </c>
      <c r="F66" s="19" t="n">
        <f aca="false">+Answers!F66-PasteYourResultsHere!F66</f>
        <v>0</v>
      </c>
      <c r="G66" s="19" t="s">
        <v>23</v>
      </c>
      <c r="H66" s="19" t="n">
        <f aca="false">IF(+Answers!H66="","",Answers!H66-PasteYourResultsHere!H66)</f>
        <v>1551</v>
      </c>
      <c r="I66" s="19" t="n">
        <f aca="false">IF(+Answers!I66="","",Answers!I66-PasteYourResultsHere!I66)</f>
        <v>602</v>
      </c>
      <c r="J66" s="19" t="str">
        <f aca="false">IF(+Answers!J66="","",Answers!J66-PasteYourResultsHere!J66)</f>
        <v/>
      </c>
      <c r="K66" s="19" t="str">
        <f aca="false">IF(+Answers!K66="","",Answers!K66-PasteYourResultsHere!K66)</f>
        <v/>
      </c>
      <c r="L66" s="19" t="str">
        <f aca="false">IF(+Answers!L66="","",Answers!L66-PasteYourResultsHere!L66)</f>
        <v/>
      </c>
      <c r="M66" s="19" t="str">
        <f aca="false">IF(+Answers!M66="","",Answers!M66-PasteYourResultsHere!M66)</f>
        <v/>
      </c>
      <c r="N66" s="19" t="n">
        <f aca="false">IF(PasteYourResultsHere!N66="",-999,Answers!N66-PasteYourResultsHere!N66)</f>
        <v>-999</v>
      </c>
      <c r="Q66" s="19" t="str">
        <f aca="false">IF(+Answers!Q66="","",Answers!Q66-PasteYourResultsHere!Q66)</f>
        <v/>
      </c>
      <c r="R66" s="21"/>
      <c r="S66" s="19" t="str">
        <f aca="false">IF(+Answers!S66="","",Answers!S66-PasteYourResultsHere!S66)</f>
        <v/>
      </c>
      <c r="T66" s="19" t="str">
        <f aca="false">IF(+Answers!T66="","",Answers!T66-PasteYourResultsHere!T66)</f>
        <v/>
      </c>
      <c r="U66" s="19"/>
      <c r="V66" s="21"/>
      <c r="W66" s="19" t="str">
        <f aca="false">IF(+Answers!W66="","",Answers!W66=PasteYourResultsHere!W66)</f>
        <v/>
      </c>
    </row>
    <row r="67" customFormat="false" ht="14.25" hidden="false" customHeight="false" outlineLevel="0" collapsed="false">
      <c r="A67" s="17"/>
      <c r="B67" s="21"/>
      <c r="C67" s="18"/>
      <c r="D67" s="19"/>
      <c r="E67" s="19"/>
      <c r="F67" s="19"/>
      <c r="G67" s="19" t="s">
        <v>25</v>
      </c>
      <c r="H67" s="19" t="n">
        <f aca="false">IF(+Answers!H67="","",Answers!H67-PasteYourResultsHere!H67)</f>
        <v>1551</v>
      </c>
      <c r="I67" s="19" t="n">
        <f aca="false">IF(+Answers!I67="","",Answers!I67-PasteYourResultsHere!I67)</f>
        <v>602</v>
      </c>
      <c r="J67" s="19" t="str">
        <f aca="false">IF(+Answers!J67="","",Answers!J67-PasteYourResultsHere!J67)</f>
        <v/>
      </c>
      <c r="K67" s="19" t="str">
        <f aca="false">IF(+Answers!K67="","",Answers!K67-PasteYourResultsHere!K67)</f>
        <v/>
      </c>
      <c r="L67" s="19" t="str">
        <f aca="false">IF(+Answers!L67="","",Answers!L67-PasteYourResultsHere!L67)</f>
        <v/>
      </c>
      <c r="M67" s="19" t="str">
        <f aca="false">IF(+Answers!M67="","",Answers!M67-PasteYourResultsHere!M67)</f>
        <v/>
      </c>
      <c r="N67" s="19" t="n">
        <f aca="false">IF(PasteYourResultsHere!N67="",-999,Answers!N67-PasteYourResultsHere!N67)</f>
        <v>-999</v>
      </c>
      <c r="Q67" s="19" t="str">
        <f aca="false">IF(+Answers!Q67="","",Answers!Q67-PasteYourResultsHere!Q67)</f>
        <v/>
      </c>
      <c r="R67" s="21"/>
      <c r="S67" s="19" t="str">
        <f aca="false">IF(+Answers!S67="","",Answers!S67-PasteYourResultsHere!S67)</f>
        <v/>
      </c>
      <c r="T67" s="19" t="str">
        <f aca="false">IF(+Answers!T67="","",Answers!T67-PasteYourResultsHere!T67)</f>
        <v/>
      </c>
      <c r="U67" s="19"/>
      <c r="V67" s="21"/>
      <c r="W67" s="19" t="str">
        <f aca="false">IF(+Answers!W67="","",Answers!W67=PasteYourResultsHere!W67)</f>
        <v/>
      </c>
    </row>
    <row r="68" customFormat="false" ht="14.25" hidden="false" customHeight="false" outlineLevel="0" collapsed="false">
      <c r="A68" s="17" t="n">
        <v>361</v>
      </c>
      <c r="B68" s="1" t="s">
        <v>113</v>
      </c>
      <c r="C68" s="2" t="n">
        <v>44237</v>
      </c>
      <c r="D68" s="3" t="n">
        <v>2012</v>
      </c>
      <c r="F68" s="3" t="n">
        <f aca="false">+Answers!F68-PasteYourResultsHere!F68</f>
        <v>1819</v>
      </c>
      <c r="G68" s="3" t="s">
        <v>23</v>
      </c>
      <c r="H68" s="3" t="n">
        <f aca="false">IF(+Answers!H68="","",Answers!H68-PasteYourResultsHere!H68)</f>
        <v>1810.1</v>
      </c>
      <c r="I68" s="3" t="n">
        <f aca="false">IF(+Answers!I68="","",Answers!I68-PasteYourResultsHere!I68)</f>
        <v>880</v>
      </c>
      <c r="J68" s="3" t="str">
        <f aca="false">IF(+Answers!J68="","",Answers!J68-PasteYourResultsHere!J68)</f>
        <v/>
      </c>
      <c r="K68" s="3" t="str">
        <f aca="false">IF(+Answers!K68="","",Answers!K68-PasteYourResultsHere!K68)</f>
        <v/>
      </c>
      <c r="L68" s="3" t="str">
        <f aca="false">IF(+Answers!L68="","",Answers!L68-PasteYourResultsHere!L68)</f>
        <v/>
      </c>
      <c r="M68" s="3" t="str">
        <f aca="false">IF(+Answers!M68="","",Answers!M68-PasteYourResultsHere!M68)</f>
        <v/>
      </c>
      <c r="N68" s="19" t="n">
        <f aca="false">IF(PasteYourResultsHere!N68="",-999,Answers!N68-PasteYourResultsHere!N68)</f>
        <v>-999</v>
      </c>
      <c r="Q68" s="3" t="str">
        <f aca="false">IF(+Answers!Q68="","",Answers!Q68-PasteYourResultsHere!Q68)</f>
        <v/>
      </c>
      <c r="S68" s="3" t="str">
        <f aca="false">IF(+Answers!S68="","",Answers!S68-PasteYourResultsHere!S68)</f>
        <v/>
      </c>
      <c r="T68" s="3" t="str">
        <f aca="false">IF(+Answers!T68="","",Answers!T68-PasteYourResultsHere!T68)</f>
        <v/>
      </c>
      <c r="U68" s="28"/>
      <c r="W68" s="19" t="str">
        <f aca="false">IF(+Answers!W68="","",Answers!W68=PasteYourResultsHere!W68)</f>
        <v/>
      </c>
    </row>
    <row r="69" customFormat="false" ht="14.25" hidden="false" customHeight="false" outlineLevel="0" collapsed="false">
      <c r="A69" s="17"/>
      <c r="G69" s="3" t="s">
        <v>25</v>
      </c>
      <c r="H69" s="3" t="n">
        <f aca="false">IF(+Answers!H69="","",Answers!H69-PasteYourResultsHere!H69)</f>
        <v>1819.1</v>
      </c>
      <c r="I69" s="3" t="n">
        <f aca="false">IF(+Answers!I69="","",Answers!I69-PasteYourResultsHere!I69)</f>
        <v>880</v>
      </c>
      <c r="J69" s="3" t="str">
        <f aca="false">IF(+Answers!J69="","",Answers!J69-PasteYourResultsHere!J69)</f>
        <v/>
      </c>
      <c r="K69" s="3" t="str">
        <f aca="false">IF(+Answers!K69="","",Answers!K69-PasteYourResultsHere!K69)</f>
        <v/>
      </c>
      <c r="L69" s="3" t="str">
        <f aca="false">IF(+Answers!L69="","",Answers!L69-PasteYourResultsHere!L69)</f>
        <v/>
      </c>
      <c r="M69" s="3" t="str">
        <f aca="false">IF(+Answers!M69="","",Answers!M69-PasteYourResultsHere!M69)</f>
        <v/>
      </c>
      <c r="N69" s="19" t="n">
        <f aca="false">IF(PasteYourResultsHere!N69="",-999,Answers!N69-PasteYourResultsHere!N69)</f>
        <v>-999</v>
      </c>
      <c r="Q69" s="3" t="str">
        <f aca="false">IF(+Answers!Q69="","",Answers!Q69-PasteYourResultsHere!Q69)</f>
        <v/>
      </c>
      <c r="S69" s="3" t="str">
        <f aca="false">IF(+Answers!S69="","",Answers!S69-PasteYourResultsHere!S69)</f>
        <v/>
      </c>
      <c r="T69" s="3" t="str">
        <f aca="false">IF(+Answers!T69="","",Answers!T69-PasteYourResultsHere!T69)</f>
        <v/>
      </c>
      <c r="U69" s="28"/>
      <c r="W69" s="19" t="str">
        <f aca="false">IF(+Answers!W69="","",Answers!W69=PasteYourResultsHere!W69)</f>
        <v/>
      </c>
    </row>
    <row r="70" customFormat="false" ht="14.25" hidden="false" customHeight="false" outlineLevel="0" collapsed="false">
      <c r="A70" s="17" t="n">
        <v>362</v>
      </c>
      <c r="B70" s="21" t="s">
        <v>114</v>
      </c>
      <c r="C70" s="18" t="n">
        <v>44237</v>
      </c>
      <c r="D70" s="19" t="n">
        <v>2012</v>
      </c>
      <c r="E70" s="19"/>
      <c r="F70" s="19" t="n">
        <f aca="false">+Answers!F70-PasteYourResultsHere!F70</f>
        <v>119436</v>
      </c>
      <c r="G70" s="19" t="s">
        <v>23</v>
      </c>
      <c r="H70" s="19" t="n">
        <f aca="false">IF(+Answers!H70="","",Answers!H70-PasteYourResultsHere!H70)</f>
        <v>1194.3</v>
      </c>
      <c r="I70" s="19" t="n">
        <f aca="false">IF(+Answers!I70="","",Answers!I70-PasteYourResultsHere!I70)</f>
        <v>386</v>
      </c>
      <c r="J70" s="19" t="str">
        <f aca="false">IF(+Answers!J70="","",Answers!J70-PasteYourResultsHere!J70)</f>
        <v/>
      </c>
      <c r="K70" s="19" t="str">
        <f aca="false">IF(+Answers!K70="","",Answers!K70-PasteYourResultsHere!K70)</f>
        <v/>
      </c>
      <c r="L70" s="19" t="str">
        <f aca="false">IF(+Answers!L70="","",Answers!L70-PasteYourResultsHere!L70)</f>
        <v/>
      </c>
      <c r="M70" s="19" t="str">
        <f aca="false">IF(+Answers!M70="","",Answers!M70-PasteYourResultsHere!M70)</f>
        <v/>
      </c>
      <c r="N70" s="19" t="n">
        <f aca="false">IF(PasteYourResultsHere!N70="",-999,Answers!N70-PasteYourResultsHere!N70)</f>
        <v>-999</v>
      </c>
      <c r="Q70" s="19" t="str">
        <f aca="false">IF(+Answers!Q70="","",Answers!Q70-PasteYourResultsHere!Q70)</f>
        <v/>
      </c>
      <c r="R70" s="21"/>
      <c r="S70" s="19" t="str">
        <f aca="false">IF(+Answers!S70="","",Answers!S70-PasteYourResultsHere!S70)</f>
        <v/>
      </c>
      <c r="T70" s="19" t="str">
        <f aca="false">IF(+Answers!T70="","",Answers!T70-PasteYourResultsHere!T70)</f>
        <v/>
      </c>
      <c r="U70" s="26"/>
      <c r="V70" s="20"/>
      <c r="W70" s="43" t="b">
        <f aca="false">IF(+Answers!W70="","",Answers!W70=PasteYourResultsHere!W70)</f>
        <v>0</v>
      </c>
    </row>
    <row r="71" customFormat="false" ht="14.25" hidden="false" customHeight="false" outlineLevel="0" collapsed="false">
      <c r="A71" s="17"/>
      <c r="B71" s="21"/>
      <c r="C71" s="18"/>
      <c r="D71" s="19"/>
      <c r="E71" s="19"/>
      <c r="F71" s="19"/>
      <c r="G71" s="19" t="s">
        <v>25</v>
      </c>
      <c r="H71" s="19" t="n">
        <f aca="false">IF(+Answers!H71="","",Answers!H71-PasteYourResultsHere!H71)</f>
        <v>1194.3</v>
      </c>
      <c r="I71" s="19" t="n">
        <f aca="false">IF(+Answers!I71="","",Answers!I71-PasteYourResultsHere!I71)</f>
        <v>386</v>
      </c>
      <c r="J71" s="19" t="str">
        <f aca="false">IF(+Answers!J71="","",Answers!J71-PasteYourResultsHere!J71)</f>
        <v/>
      </c>
      <c r="K71" s="19" t="str">
        <f aca="false">IF(+Answers!K71="","",Answers!K71-PasteYourResultsHere!K71)</f>
        <v/>
      </c>
      <c r="L71" s="19" t="str">
        <f aca="false">IF(+Answers!L71="","",Answers!L71-PasteYourResultsHere!L71)</f>
        <v/>
      </c>
      <c r="M71" s="19" t="str">
        <f aca="false">IF(+Answers!M71="","",Answers!M71-PasteYourResultsHere!M71)</f>
        <v/>
      </c>
      <c r="N71" s="19" t="n">
        <f aca="false">IF(PasteYourResultsHere!N71="",-999,Answers!N71-PasteYourResultsHere!N71)</f>
        <v>-999</v>
      </c>
      <c r="Q71" s="19" t="str">
        <f aca="false">IF(+Answers!Q71="","",Answers!Q71-PasteYourResultsHere!Q71)</f>
        <v/>
      </c>
      <c r="R71" s="21"/>
      <c r="S71" s="19" t="str">
        <f aca="false">IF(+Answers!S71="","",Answers!S71-PasteYourResultsHere!S71)</f>
        <v/>
      </c>
      <c r="T71" s="19" t="str">
        <f aca="false">IF(+Answers!T71="","",Answers!T71-PasteYourResultsHere!T71)</f>
        <v/>
      </c>
      <c r="U71" s="26"/>
      <c r="V71" s="20"/>
      <c r="W71" s="43" t="b">
        <f aca="false">IF(+Answers!W71="","",Answers!W71=PasteYourResultsHere!W71)</f>
        <v>0</v>
      </c>
    </row>
    <row r="72" customFormat="false" ht="14.25" hidden="false" customHeight="false" outlineLevel="0" collapsed="false">
      <c r="A72" s="17" t="n">
        <v>675</v>
      </c>
      <c r="B72" s="1" t="s">
        <v>116</v>
      </c>
      <c r="C72" s="2" t="n">
        <v>45006</v>
      </c>
      <c r="D72" s="3" t="n">
        <v>1988</v>
      </c>
      <c r="E72" s="3" t="s">
        <v>117</v>
      </c>
      <c r="F72" s="3" t="n">
        <f aca="false">+Answers!F72-PasteYourResultsHere!F72</f>
        <v>0</v>
      </c>
      <c r="G72" s="3" t="s">
        <v>23</v>
      </c>
      <c r="H72" s="3" t="n">
        <f aca="false">IF(+Answers!H72="","",Answers!H72-PasteYourResultsHere!H72)</f>
        <v>13603</v>
      </c>
      <c r="I72" s="3" t="n">
        <f aca="false">IF(+Answers!I72="","",Answers!I72-PasteYourResultsHere!I72)</f>
        <v>7331</v>
      </c>
      <c r="J72" s="3" t="str">
        <f aca="false">IF(+Answers!J72="","",Answers!J72-PasteYourResultsHere!J72)</f>
        <v/>
      </c>
      <c r="K72" s="3" t="str">
        <f aca="false">IF(+Answers!K72="","",Answers!K72-PasteYourResultsHere!K72)</f>
        <v/>
      </c>
      <c r="L72" s="3" t="str">
        <f aca="false">IF(+Answers!L72="","",Answers!L72-PasteYourResultsHere!L72)</f>
        <v/>
      </c>
      <c r="M72" s="3" t="str">
        <f aca="false">IF(+Answers!M72="","",Answers!M72-PasteYourResultsHere!M72)</f>
        <v/>
      </c>
      <c r="N72" s="19" t="n">
        <f aca="false">IF(PasteYourResultsHere!N72="",-999,Answers!N72-PasteYourResultsHere!N72)</f>
        <v>-999</v>
      </c>
      <c r="Q72" s="3" t="n">
        <f aca="false">IF(+Answers!Q72="","",Answers!Q72-PasteYourResultsHere!Q72)</f>
        <v>1</v>
      </c>
      <c r="S72" s="3" t="str">
        <f aca="false">IF(+Answers!S72="","",Answers!S72-PasteYourResultsHere!S72)</f>
        <v/>
      </c>
      <c r="T72" s="3" t="str">
        <f aca="false">IF(+Answers!T72="","",Answers!T72-PasteYourResultsHere!T72)</f>
        <v/>
      </c>
      <c r="U72" s="3"/>
      <c r="W72" s="19" t="str">
        <f aca="false">IF(+Answers!W72="","",Answers!W72=PasteYourResultsHere!W72)</f>
        <v/>
      </c>
    </row>
    <row r="73" customFormat="false" ht="14.25" hidden="false" customHeight="false" outlineLevel="0" collapsed="false">
      <c r="A73" s="17"/>
      <c r="G73" s="3" t="s">
        <v>25</v>
      </c>
      <c r="H73" s="3" t="n">
        <f aca="false">IF(+Answers!H73="","",Answers!H73-PasteYourResultsHere!H73)</f>
        <v>13592</v>
      </c>
      <c r="I73" s="3" t="n">
        <f aca="false">IF(+Answers!I73="","",Answers!I73-PasteYourResultsHere!I73)</f>
        <v>7329</v>
      </c>
      <c r="J73" s="3" t="str">
        <f aca="false">IF(+Answers!J73="","",Answers!J73-PasteYourResultsHere!J73)</f>
        <v/>
      </c>
      <c r="K73" s="3" t="str">
        <f aca="false">IF(+Answers!K73="","",Answers!K73-PasteYourResultsHere!K73)</f>
        <v/>
      </c>
      <c r="L73" s="3" t="str">
        <f aca="false">IF(+Answers!L73="","",Answers!L73-PasteYourResultsHere!L73)</f>
        <v/>
      </c>
      <c r="M73" s="3" t="str">
        <f aca="false">IF(+Answers!M73="","",Answers!M73-PasteYourResultsHere!M73)</f>
        <v/>
      </c>
      <c r="N73" s="19" t="n">
        <f aca="false">IF(PasteYourResultsHere!N73="",-999,Answers!N73-PasteYourResultsHere!N73)</f>
        <v>-999</v>
      </c>
      <c r="Q73" s="3" t="str">
        <f aca="false">IF(+Answers!Q73="","",Answers!Q73-PasteYourResultsHere!Q73)</f>
        <v/>
      </c>
      <c r="S73" s="3" t="str">
        <f aca="false">IF(+Answers!S73="","",Answers!S73-PasteYourResultsHere!S73)</f>
        <v/>
      </c>
      <c r="T73" s="3" t="str">
        <f aca="false">IF(+Answers!T73="","",Answers!T73-PasteYourResultsHere!T73)</f>
        <v/>
      </c>
      <c r="U73" s="3"/>
      <c r="W73" s="19" t="str">
        <f aca="false">IF(+Answers!W73="","",Answers!W73=PasteYourResultsHere!W73)</f>
        <v/>
      </c>
    </row>
    <row r="74" customFormat="false" ht="14.25" hidden="false" customHeight="false" outlineLevel="0" collapsed="false">
      <c r="A74" s="17" t="n">
        <v>676</v>
      </c>
      <c r="B74" s="21" t="s">
        <v>118</v>
      </c>
      <c r="C74" s="18" t="n">
        <v>45024</v>
      </c>
      <c r="D74" s="19" t="n">
        <v>1994</v>
      </c>
      <c r="E74" s="19"/>
      <c r="F74" s="19" t="n">
        <f aca="false">+Answers!F74-PasteYourResultsHere!F74</f>
        <v>8216</v>
      </c>
      <c r="G74" s="19" t="s">
        <v>23</v>
      </c>
      <c r="H74" s="19" t="n">
        <f aca="false">IF(+Answers!H74="","",Answers!H74-PasteYourResultsHere!H74)</f>
        <v>8076.2</v>
      </c>
      <c r="I74" s="19" t="n">
        <f aca="false">IF(+Answers!I74="","",Answers!I74-PasteYourResultsHere!I74)</f>
        <v>3802</v>
      </c>
      <c r="J74" s="19" t="n">
        <f aca="false">IF(+Answers!J74="","",Answers!J74-PasteYourResultsHere!J74)</f>
        <v>1184.4</v>
      </c>
      <c r="K74" s="19" t="str">
        <f aca="false">IF(+Answers!K74="","",Answers!K74-PasteYourResultsHere!K74)</f>
        <v/>
      </c>
      <c r="L74" s="19" t="str">
        <f aca="false">IF(+Answers!L74="","",Answers!L74-PasteYourResultsHere!L74)</f>
        <v/>
      </c>
      <c r="M74" s="19" t="str">
        <f aca="false">IF(+Answers!M74="","",Answers!M74-PasteYourResultsHere!M74)</f>
        <v/>
      </c>
      <c r="N74" s="19" t="n">
        <f aca="false">IF(PasteYourResultsHere!N74="",-999,Answers!N74-PasteYourResultsHere!N74)</f>
        <v>-999</v>
      </c>
      <c r="Q74" s="19" t="str">
        <f aca="false">IF(+Answers!Q74="","",Answers!Q74-PasteYourResultsHere!Q74)</f>
        <v/>
      </c>
      <c r="R74" s="21"/>
      <c r="S74" s="19" t="str">
        <f aca="false">IF(+Answers!S74="","",Answers!S74-PasteYourResultsHere!S74)</f>
        <v/>
      </c>
      <c r="T74" s="19" t="n">
        <f aca="false">IF(+Answers!T74="","",Answers!T74-PasteYourResultsHere!T74)</f>
        <v>45351</v>
      </c>
      <c r="U74" s="26"/>
      <c r="V74" s="20"/>
      <c r="W74" s="19" t="str">
        <f aca="false">IF(+Answers!W74="","",Answers!W74=PasteYourResultsHere!W74)</f>
        <v/>
      </c>
    </row>
    <row r="75" customFormat="false" ht="14.25" hidden="false" customHeight="false" outlineLevel="0" collapsed="false">
      <c r="A75" s="17"/>
      <c r="B75" s="21"/>
      <c r="C75" s="18"/>
      <c r="D75" s="19"/>
      <c r="E75" s="19"/>
      <c r="F75" s="19"/>
      <c r="G75" s="19" t="s">
        <v>25</v>
      </c>
      <c r="H75" s="19" t="n">
        <f aca="false">IF(+Answers!H75="","",Answers!H75-PasteYourResultsHere!H75)</f>
        <v>8105.5</v>
      </c>
      <c r="I75" s="19" t="n">
        <f aca="false">IF(+Answers!I75="","",Answers!I75-PasteYourResultsHere!I75)</f>
        <v>3793</v>
      </c>
      <c r="J75" s="19" t="n">
        <f aca="false">IF(+Answers!J75="","",Answers!J75-PasteYourResultsHere!J75)</f>
        <v>1184.4</v>
      </c>
      <c r="K75" s="19" t="str">
        <f aca="false">IF(+Answers!K75="","",Answers!K75-PasteYourResultsHere!K75)</f>
        <v/>
      </c>
      <c r="L75" s="19" t="str">
        <f aca="false">IF(+Answers!L75="","",Answers!L75-PasteYourResultsHere!L75)</f>
        <v/>
      </c>
      <c r="M75" s="19" t="str">
        <f aca="false">IF(+Answers!M75="","",Answers!M75-PasteYourResultsHere!M75)</f>
        <v/>
      </c>
      <c r="N75" s="19" t="n">
        <f aca="false">IF(PasteYourResultsHere!N75="",-999,Answers!N75-PasteYourResultsHere!N75)</f>
        <v>-999</v>
      </c>
      <c r="Q75" s="19" t="str">
        <f aca="false">IF(+Answers!Q75="","",Answers!Q75-PasteYourResultsHere!Q75)</f>
        <v/>
      </c>
      <c r="R75" s="21"/>
      <c r="S75" s="19" t="str">
        <f aca="false">IF(+Answers!S75="","",Answers!S75-PasteYourResultsHere!S75)</f>
        <v/>
      </c>
      <c r="T75" s="19" t="n">
        <f aca="false">IF(+Answers!T75="","",Answers!T75-PasteYourResultsHere!T75)</f>
        <v>45351</v>
      </c>
      <c r="U75" s="26"/>
      <c r="V75" s="20"/>
      <c r="W75" s="19" t="str">
        <f aca="false">IF(+Answers!W75="","",Answers!W75=PasteYourResultsHere!W75)</f>
        <v/>
      </c>
    </row>
    <row r="76" customFormat="false" ht="14.25" hidden="false" customHeight="false" outlineLevel="0" collapsed="false">
      <c r="A76" s="17" t="n">
        <v>677</v>
      </c>
      <c r="B76" s="1" t="s">
        <v>120</v>
      </c>
      <c r="C76" s="2" t="n">
        <v>45016</v>
      </c>
      <c r="D76" s="3" t="n">
        <v>2002</v>
      </c>
      <c r="F76" s="3" t="n">
        <f aca="false">+Answers!F76-PasteYourResultsHere!F76</f>
        <v>4060</v>
      </c>
      <c r="G76" s="3" t="s">
        <v>23</v>
      </c>
      <c r="H76" s="3" t="n">
        <f aca="false">IF(+Answers!H76="","",Answers!H76-PasteYourResultsHere!H76)</f>
        <v>3939</v>
      </c>
      <c r="I76" s="3" t="str">
        <f aca="false">IF(+Answers!I76="","",Answers!I76-PasteYourResultsHere!I76)</f>
        <v/>
      </c>
      <c r="J76" s="3" t="str">
        <f aca="false">IF(+Answers!J76="","",Answers!J76-PasteYourResultsHere!J76)</f>
        <v/>
      </c>
      <c r="K76" s="3" t="str">
        <f aca="false">IF(+Answers!K76="","",Answers!K76-PasteYourResultsHere!K76)</f>
        <v/>
      </c>
      <c r="L76" s="3" t="str">
        <f aca="false">IF(+Answers!L76="","",Answers!L76-PasteYourResultsHere!L76)</f>
        <v/>
      </c>
      <c r="M76" s="3" t="str">
        <f aca="false">IF(+Answers!M76="","",Answers!M76-PasteYourResultsHere!M76)</f>
        <v/>
      </c>
      <c r="N76" s="19" t="n">
        <f aca="false">IF(PasteYourResultsHere!N76="",-999,Answers!N76-PasteYourResultsHere!N76)</f>
        <v>-999</v>
      </c>
      <c r="Q76" s="3" t="str">
        <f aca="false">IF(+Answers!Q76="","",Answers!Q76-PasteYourResultsHere!Q76)</f>
        <v/>
      </c>
      <c r="S76" s="3" t="n">
        <f aca="false">IF(+Answers!S76="","",Answers!S76-PasteYourResultsHere!S76)</f>
        <v>45016</v>
      </c>
      <c r="T76" s="3" t="str">
        <f aca="false">IF(+Answers!T76="","",Answers!T76-PasteYourResultsHere!T76)</f>
        <v/>
      </c>
      <c r="U76" s="3"/>
      <c r="W76" s="19" t="str">
        <f aca="false">IF(+Answers!W76="","",Answers!W76=PasteYourResultsHere!W76)</f>
        <v/>
      </c>
    </row>
    <row r="77" customFormat="false" ht="14.25" hidden="false" customHeight="false" outlineLevel="0" collapsed="false">
      <c r="A77" s="17"/>
      <c r="G77" s="3" t="s">
        <v>25</v>
      </c>
      <c r="H77" s="3" t="n">
        <f aca="false">IF(+Answers!H77="","",Answers!H77-PasteYourResultsHere!H77)</f>
        <v>3939</v>
      </c>
      <c r="I77" s="3" t="str">
        <f aca="false">IF(+Answers!I77="","",Answers!I77-PasteYourResultsHere!I77)</f>
        <v/>
      </c>
      <c r="J77" s="3" t="str">
        <f aca="false">IF(+Answers!J77="","",Answers!J77-PasteYourResultsHere!J77)</f>
        <v/>
      </c>
      <c r="K77" s="3" t="str">
        <f aca="false">IF(+Answers!K77="","",Answers!K77-PasteYourResultsHere!K77)</f>
        <v/>
      </c>
      <c r="L77" s="3" t="str">
        <f aca="false">IF(+Answers!L77="","",Answers!L77-PasteYourResultsHere!L77)</f>
        <v/>
      </c>
      <c r="M77" s="3" t="str">
        <f aca="false">IF(+Answers!M77="","",Answers!M77-PasteYourResultsHere!M77)</f>
        <v/>
      </c>
      <c r="N77" s="19" t="n">
        <f aca="false">IF(PasteYourResultsHere!N77="",-999,Answers!N77-PasteYourResultsHere!N77)</f>
        <v>-999</v>
      </c>
      <c r="Q77" s="3" t="str">
        <f aca="false">IF(+Answers!Q77="","",Answers!Q77-PasteYourResultsHere!Q77)</f>
        <v/>
      </c>
      <c r="S77" s="3" t="n">
        <f aca="false">IF(+Answers!S77="","",Answers!S77-PasteYourResultsHere!S77)</f>
        <v>45016</v>
      </c>
      <c r="T77" s="3" t="str">
        <f aca="false">IF(+Answers!T77="","",Answers!T77-PasteYourResultsHere!T77)</f>
        <v/>
      </c>
      <c r="U77" s="3"/>
      <c r="W77" s="19" t="str">
        <f aca="false">IF(+Answers!W77="","",Answers!W77=PasteYourResultsHere!W77)</f>
        <v/>
      </c>
    </row>
    <row r="78" customFormat="false" ht="14.25" hidden="false" customHeight="false" outlineLevel="0" collapsed="false">
      <c r="A78" s="17" t="n">
        <v>678</v>
      </c>
      <c r="B78" s="21" t="s">
        <v>121</v>
      </c>
      <c r="C78" s="18" t="n">
        <v>45017</v>
      </c>
      <c r="D78" s="19" t="n">
        <v>2022</v>
      </c>
      <c r="E78" s="19"/>
      <c r="F78" s="19" t="n">
        <f aca="false">+Answers!F78-PasteYourResultsHere!F78</f>
        <v>0</v>
      </c>
      <c r="G78" s="19" t="s">
        <v>23</v>
      </c>
      <c r="H78" s="19" t="n">
        <f aca="false">IF(+Answers!H78="","",Answers!H78-PasteYourResultsHere!H78)</f>
        <v>500</v>
      </c>
      <c r="I78" s="19" t="str">
        <f aca="false">IF(+Answers!I78="","",Answers!I78-PasteYourResultsHere!I78)</f>
        <v/>
      </c>
      <c r="J78" s="19" t="str">
        <f aca="false">IF(+Answers!J78="","",Answers!J78-PasteYourResultsHere!J78)</f>
        <v/>
      </c>
      <c r="K78" s="19" t="str">
        <f aca="false">IF(+Answers!K78="","",Answers!K78-PasteYourResultsHere!K78)</f>
        <v/>
      </c>
      <c r="L78" s="19" t="str">
        <f aca="false">IF(+Answers!L78="","",Answers!L78-PasteYourResultsHere!L78)</f>
        <v/>
      </c>
      <c r="M78" s="19" t="str">
        <f aca="false">IF(+Answers!M78="","",Answers!M78-PasteYourResultsHere!M78)</f>
        <v/>
      </c>
      <c r="N78" s="19" t="n">
        <f aca="false">IF(PasteYourResultsHere!N78="",-999,Answers!N78-PasteYourResultsHere!N78)</f>
        <v>-999</v>
      </c>
      <c r="Q78" s="19" t="n">
        <f aca="false">IF(+Answers!Q78="","",Answers!Q78-PasteYourResultsHere!Q78)</f>
        <v>1</v>
      </c>
      <c r="R78" s="21"/>
      <c r="S78" s="19" t="str">
        <f aca="false">IF(+Answers!S78="","",Answers!S78-PasteYourResultsHere!S78)</f>
        <v/>
      </c>
      <c r="T78" s="19" t="str">
        <f aca="false">IF(+Answers!T78="","",Answers!T78-PasteYourResultsHere!T78)</f>
        <v/>
      </c>
      <c r="U78" s="19"/>
      <c r="V78" s="21"/>
      <c r="W78" s="19" t="str">
        <f aca="false">IF(+Answers!W78="","",Answers!W78=PasteYourResultsHere!W78)</f>
        <v/>
      </c>
    </row>
    <row r="79" customFormat="false" ht="14.25" hidden="false" customHeight="false" outlineLevel="0" collapsed="false">
      <c r="A79" s="17"/>
      <c r="B79" s="21"/>
      <c r="C79" s="18"/>
      <c r="D79" s="19"/>
      <c r="E79" s="19"/>
      <c r="F79" s="19"/>
      <c r="G79" s="19" t="s">
        <v>25</v>
      </c>
      <c r="H79" s="19" t="n">
        <f aca="false">IF(+Answers!H79="","",Answers!H79-PasteYourResultsHere!H79)</f>
        <v>500</v>
      </c>
      <c r="I79" s="19" t="str">
        <f aca="false">IF(+Answers!I79="","",Answers!I79-PasteYourResultsHere!I79)</f>
        <v/>
      </c>
      <c r="J79" s="19" t="str">
        <f aca="false">IF(+Answers!J79="","",Answers!J79-PasteYourResultsHere!J79)</f>
        <v/>
      </c>
      <c r="K79" s="19" t="str">
        <f aca="false">IF(+Answers!K79="","",Answers!K79-PasteYourResultsHere!K79)</f>
        <v/>
      </c>
      <c r="L79" s="19" t="str">
        <f aca="false">IF(+Answers!L79="","",Answers!L79-PasteYourResultsHere!L79)</f>
        <v/>
      </c>
      <c r="M79" s="19" t="str">
        <f aca="false">IF(+Answers!M79="","",Answers!M79-PasteYourResultsHere!M79)</f>
        <v/>
      </c>
      <c r="N79" s="19" t="n">
        <f aca="false">IF(PasteYourResultsHere!N79="",-999,Answers!N79-PasteYourResultsHere!N79)</f>
        <v>-999</v>
      </c>
      <c r="Q79" s="19" t="n">
        <f aca="false">IF(+Answers!Q79="","",Answers!Q79-PasteYourResultsHere!Q79)</f>
        <v>1</v>
      </c>
      <c r="R79" s="21"/>
      <c r="S79" s="19" t="str">
        <f aca="false">IF(+Answers!S79="","",Answers!S79-PasteYourResultsHere!S79)</f>
        <v/>
      </c>
      <c r="T79" s="19" t="str">
        <f aca="false">IF(+Answers!T79="","",Answers!T79-PasteYourResultsHere!T79)</f>
        <v/>
      </c>
      <c r="U79" s="19"/>
      <c r="V79" s="21"/>
      <c r="W79" s="19" t="str">
        <f aca="false">IF(+Answers!W79="","",Answers!W79=PasteYourResultsHere!W79)</f>
        <v/>
      </c>
    </row>
    <row r="80" customFormat="false" ht="14.25" hidden="false" customHeight="false" outlineLevel="0" collapsed="false">
      <c r="A80" s="17" t="n">
        <v>679</v>
      </c>
      <c r="B80" s="1" t="s">
        <v>122</v>
      </c>
      <c r="C80" s="2" t="n">
        <v>45018</v>
      </c>
      <c r="D80" s="3" t="n">
        <v>2002</v>
      </c>
      <c r="F80" s="3" t="n">
        <f aca="false">+Answers!F80-PasteYourResultsHere!F80</f>
        <v>10217.8</v>
      </c>
      <c r="G80" s="3" t="s">
        <v>23</v>
      </c>
      <c r="H80" s="3" t="n">
        <f aca="false">IF(+Answers!H80="","",Answers!H80-PasteYourResultsHere!H80)</f>
        <v>10054.1</v>
      </c>
      <c r="I80" s="3" t="n">
        <f aca="false">IF(+Answers!I80="","",Answers!I80-PasteYourResultsHere!I80)</f>
        <v>3841</v>
      </c>
      <c r="J80" s="3" t="str">
        <f aca="false">IF(+Answers!J80="","",Answers!J80-PasteYourResultsHere!J80)</f>
        <v/>
      </c>
      <c r="K80" s="3" t="str">
        <f aca="false">IF(+Answers!K80="","",Answers!K80-PasteYourResultsHere!K80)</f>
        <v/>
      </c>
      <c r="L80" s="3" t="str">
        <f aca="false">IF(+Answers!L80="","",Answers!L80-PasteYourResultsHere!L80)</f>
        <v/>
      </c>
      <c r="M80" s="3" t="str">
        <f aca="false">IF(+Answers!M80="","",Answers!M80-PasteYourResultsHere!M80)</f>
        <v/>
      </c>
      <c r="N80" s="19" t="n">
        <f aca="false">IF(PasteYourResultsHere!N80="",-999,Answers!N80-PasteYourResultsHere!N80)</f>
        <v>-999</v>
      </c>
      <c r="Q80" s="3" t="str">
        <f aca="false">IF(+Answers!Q80="","",Answers!Q80-PasteYourResultsHere!Q80)</f>
        <v/>
      </c>
      <c r="S80" s="3" t="n">
        <f aca="false">IF(+Answers!S80="","",Answers!S80-PasteYourResultsHere!S80)</f>
        <v>43831</v>
      </c>
      <c r="T80" s="3" t="str">
        <f aca="false">IF(+Answers!T80="","",Answers!T80-PasteYourResultsHere!T80)</f>
        <v/>
      </c>
      <c r="W80" s="43" t="b">
        <f aca="false">IF(+Answers!W80="","",Answers!W80=PasteYourResultsHere!W80)</f>
        <v>0</v>
      </c>
    </row>
    <row r="81" customFormat="false" ht="14.25" hidden="false" customHeight="false" outlineLevel="0" collapsed="false">
      <c r="A81" s="17"/>
      <c r="G81" s="3" t="s">
        <v>25</v>
      </c>
      <c r="H81" s="3" t="n">
        <f aca="false">IF(+Answers!H81="","",Answers!H81-PasteYourResultsHere!H81)</f>
        <v>10054.1</v>
      </c>
      <c r="I81" s="3" t="n">
        <f aca="false">IF(+Answers!I81="","",Answers!I81-PasteYourResultsHere!I81)</f>
        <v>3841</v>
      </c>
      <c r="J81" s="3" t="str">
        <f aca="false">IF(+Answers!J81="","",Answers!J81-PasteYourResultsHere!J81)</f>
        <v/>
      </c>
      <c r="K81" s="3" t="str">
        <f aca="false">IF(+Answers!K81="","",Answers!K81-PasteYourResultsHere!K81)</f>
        <v/>
      </c>
      <c r="L81" s="3" t="str">
        <f aca="false">IF(+Answers!L81="","",Answers!L81-PasteYourResultsHere!L81)</f>
        <v/>
      </c>
      <c r="M81" s="3" t="str">
        <f aca="false">IF(+Answers!M81="","",Answers!M81-PasteYourResultsHere!M81)</f>
        <v/>
      </c>
      <c r="N81" s="19" t="n">
        <f aca="false">IF(PasteYourResultsHere!N81="",-999,Answers!N81-PasteYourResultsHere!N81)</f>
        <v>-999</v>
      </c>
      <c r="Q81" s="3" t="str">
        <f aca="false">IF(+Answers!Q81="","",Answers!Q81-PasteYourResultsHere!Q81)</f>
        <v/>
      </c>
      <c r="S81" s="3" t="str">
        <f aca="false">IF(+Answers!S81="","",Answers!S81-PasteYourResultsHere!S81)</f>
        <v/>
      </c>
      <c r="T81" s="3" t="str">
        <f aca="false">IF(+Answers!T81="","",Answers!T81-PasteYourResultsHere!T81)</f>
        <v/>
      </c>
      <c r="W81" s="43" t="b">
        <f aca="false">IF(+Answers!W81="","",Answers!W81=PasteYourResultsHere!W81)</f>
        <v>0</v>
      </c>
    </row>
    <row r="82" customFormat="false" ht="14.25" hidden="false" customHeight="false" outlineLevel="0" collapsed="false">
      <c r="A82" s="17" t="n">
        <v>680</v>
      </c>
      <c r="B82" s="21" t="s">
        <v>125</v>
      </c>
      <c r="C82" s="18" t="n">
        <v>45021</v>
      </c>
      <c r="D82" s="19" t="n">
        <v>2014</v>
      </c>
      <c r="E82" s="19" t="s">
        <v>126</v>
      </c>
      <c r="F82" s="19" t="n">
        <f aca="false">+Answers!F82-PasteYourResultsHere!F82</f>
        <v>0</v>
      </c>
      <c r="G82" s="19" t="s">
        <v>23</v>
      </c>
      <c r="H82" s="19" t="n">
        <f aca="false">IF(+Answers!H82="","",Answers!H82-PasteYourResultsHere!H82)</f>
        <v>2108</v>
      </c>
      <c r="I82" s="19" t="n">
        <f aca="false">IF(+Answers!I82="","",Answers!I82-PasteYourResultsHere!I82)</f>
        <v>1072</v>
      </c>
      <c r="J82" s="19" t="str">
        <f aca="false">IF(+Answers!J82="","",Answers!J82-PasteYourResultsHere!J82)</f>
        <v/>
      </c>
      <c r="K82" s="19" t="str">
        <f aca="false">IF(+Answers!K82="","",Answers!K82-PasteYourResultsHere!K82)</f>
        <v/>
      </c>
      <c r="L82" s="19" t="str">
        <f aca="false">IF(+Answers!L82="","",Answers!L82-PasteYourResultsHere!L82)</f>
        <v/>
      </c>
      <c r="M82" s="19" t="str">
        <f aca="false">IF(+Answers!M82="","",Answers!M82-PasteYourResultsHere!M82)</f>
        <v/>
      </c>
      <c r="N82" s="19" t="n">
        <f aca="false">IF(PasteYourResultsHere!N82="",-999,Answers!N82-PasteYourResultsHere!N82)</f>
        <v>-999</v>
      </c>
      <c r="Q82" s="19" t="str">
        <f aca="false">IF(+Answers!Q82="","",Answers!Q82-PasteYourResultsHere!Q82)</f>
        <v/>
      </c>
      <c r="R82" s="21"/>
      <c r="S82" s="19" t="str">
        <f aca="false">IF(+Answers!S82="","",Answers!S82-PasteYourResultsHere!S82)</f>
        <v/>
      </c>
      <c r="T82" s="19" t="str">
        <f aca="false">IF(+Answers!T82="","",Answers!T82-PasteYourResultsHere!T82)</f>
        <v/>
      </c>
      <c r="U82" s="19"/>
      <c r="V82" s="21"/>
      <c r="W82" s="43" t="b">
        <f aca="false">IF(+Answers!W82="","",Answers!W82=PasteYourResultsHere!W82)</f>
        <v>0</v>
      </c>
    </row>
    <row r="83" customFormat="false" ht="14.25" hidden="false" customHeight="false" outlineLevel="0" collapsed="false">
      <c r="A83" s="17"/>
      <c r="B83" s="21"/>
      <c r="C83" s="18"/>
      <c r="D83" s="19"/>
      <c r="E83" s="19"/>
      <c r="F83" s="19"/>
      <c r="G83" s="19" t="s">
        <v>25</v>
      </c>
      <c r="H83" s="19" t="str">
        <f aca="false">IF(+Answers!H83="","",Answers!H83-PasteYourResultsHere!H83)</f>
        <v/>
      </c>
      <c r="I83" s="19" t="n">
        <f aca="false">IF(+Answers!I83="","",Answers!I83-PasteYourResultsHere!I83)</f>
        <v>1072</v>
      </c>
      <c r="J83" s="19" t="str">
        <f aca="false">IF(+Answers!J83="","",Answers!J83-PasteYourResultsHere!J83)</f>
        <v/>
      </c>
      <c r="K83" s="19" t="str">
        <f aca="false">IF(+Answers!K83="","",Answers!K83-PasteYourResultsHere!K83)</f>
        <v/>
      </c>
      <c r="L83" s="19" t="str">
        <f aca="false">IF(+Answers!L83="","",Answers!L83-PasteYourResultsHere!L83)</f>
        <v/>
      </c>
      <c r="M83" s="19" t="str">
        <f aca="false">IF(+Answers!M83="","",Answers!M83-PasteYourResultsHere!M83)</f>
        <v/>
      </c>
      <c r="N83" s="19" t="n">
        <f aca="false">IF(PasteYourResultsHere!N83="",-999,Answers!N83-PasteYourResultsHere!N83)</f>
        <v>-999</v>
      </c>
      <c r="Q83" s="19" t="str">
        <f aca="false">IF(+Answers!Q83="","",Answers!Q83-PasteYourResultsHere!Q83)</f>
        <v/>
      </c>
      <c r="R83" s="21"/>
      <c r="S83" s="19" t="str">
        <f aca="false">IF(+Answers!S83="","",Answers!S83-PasteYourResultsHere!S83)</f>
        <v/>
      </c>
      <c r="T83" s="19" t="str">
        <f aca="false">IF(+Answers!T83="","",Answers!T83-PasteYourResultsHere!T83)</f>
        <v/>
      </c>
      <c r="U83" s="19"/>
      <c r="V83" s="21"/>
      <c r="W83" s="43" t="b">
        <f aca="false">IF(+Answers!W83="","",Answers!W83=PasteYourResultsHere!W83)</f>
        <v>0</v>
      </c>
    </row>
    <row r="84" customFormat="false" ht="14.25" hidden="false" customHeight="false" outlineLevel="0" collapsed="false">
      <c r="A84" s="17" t="n">
        <v>681</v>
      </c>
      <c r="B84" s="1" t="s">
        <v>129</v>
      </c>
      <c r="C84" s="2" t="n">
        <v>45021</v>
      </c>
      <c r="D84" s="3" t="n">
        <v>1992</v>
      </c>
      <c r="E84" s="3" t="s">
        <v>105</v>
      </c>
      <c r="F84" s="3" t="n">
        <f aca="false">+Answers!F84-PasteYourResultsHere!F84</f>
        <v>11602</v>
      </c>
      <c r="G84" s="3" t="s">
        <v>23</v>
      </c>
      <c r="H84" s="3" t="n">
        <f aca="false">IF(+Answers!H84="","",Answers!H84-PasteYourResultsHere!H84)</f>
        <v>11124</v>
      </c>
      <c r="I84" s="3" t="n">
        <f aca="false">IF(+Answers!I84="","",Answers!I84-PasteYourResultsHere!I84)</f>
        <v>4969</v>
      </c>
      <c r="J84" s="3" t="str">
        <f aca="false">IF(+Answers!J84="","",Answers!J84-PasteYourResultsHere!J84)</f>
        <v/>
      </c>
      <c r="K84" s="3" t="str">
        <f aca="false">IF(+Answers!K84="","",Answers!K84-PasteYourResultsHere!K84)</f>
        <v/>
      </c>
      <c r="L84" s="3" t="n">
        <f aca="false">IF(+Answers!L84="","",Answers!L84-PasteYourResultsHere!L84)</f>
        <v>178</v>
      </c>
      <c r="M84" s="3" t="str">
        <f aca="false">IF(+Answers!M84="","",Answers!M84-PasteYourResultsHere!M84)</f>
        <v/>
      </c>
      <c r="N84" s="19" t="n">
        <f aca="false">IF(PasteYourResultsHere!N84="",-999,Answers!N84-PasteYourResultsHere!N84)</f>
        <v>-999</v>
      </c>
      <c r="Q84" s="3" t="str">
        <f aca="false">IF(+Answers!Q84="","",Answers!Q84-PasteYourResultsHere!Q84)</f>
        <v/>
      </c>
      <c r="S84" s="3" t="n">
        <f aca="false">IF(+Answers!S84="","",Answers!S84-PasteYourResultsHere!S84)</f>
        <v>44061</v>
      </c>
      <c r="T84" s="3" t="n">
        <f aca="false">IF(+Answers!T84="","",Answers!T84-PasteYourResultsHere!T84)</f>
        <v>47713</v>
      </c>
      <c r="U84" s="40"/>
      <c r="V84" s="4"/>
      <c r="W84" s="19" t="str">
        <f aca="false">IF(+Answers!W84="","",Answers!W84=PasteYourResultsHere!W84)</f>
        <v/>
      </c>
    </row>
    <row r="85" customFormat="false" ht="14.25" hidden="false" customHeight="false" outlineLevel="0" collapsed="false">
      <c r="G85" s="3" t="s">
        <v>25</v>
      </c>
      <c r="H85" s="3" t="n">
        <f aca="false">IF(+Answers!H85="","",Answers!H85-PasteYourResultsHere!H85)</f>
        <v>11416</v>
      </c>
      <c r="I85" s="3" t="str">
        <f aca="false">IF(+Answers!I85="","",Answers!I85-PasteYourResultsHere!I85)</f>
        <v/>
      </c>
      <c r="J85" s="3" t="n">
        <f aca="false">IF(+Answers!J85="","",Answers!J85-PasteYourResultsHere!J85)</f>
        <v>2425</v>
      </c>
      <c r="K85" s="3" t="str">
        <f aca="false">IF(+Answers!K85="","",Answers!K85-PasteYourResultsHere!K85)</f>
        <v/>
      </c>
      <c r="L85" s="3" t="str">
        <f aca="false">IF(+Answers!L85="","",Answers!L85-PasteYourResultsHere!L85)</f>
        <v/>
      </c>
      <c r="M85" s="3" t="str">
        <f aca="false">IF(+Answers!M85="","",Answers!M85-PasteYourResultsHere!M85)</f>
        <v/>
      </c>
      <c r="N85" s="19" t="n">
        <f aca="false">IF(PasteYourResultsHere!N85="",-999,Answers!N85-PasteYourResultsHere!N85)</f>
        <v>-999</v>
      </c>
      <c r="Q85" s="3" t="str">
        <f aca="false">IF(+Answers!Q85="","",Answers!Q85-PasteYourResultsHere!Q85)</f>
        <v/>
      </c>
      <c r="S85" s="3" t="str">
        <f aca="false">IF(+Answers!S85="","",Answers!S85-PasteYourResultsHere!S85)</f>
        <v/>
      </c>
      <c r="T85" s="3" t="n">
        <f aca="false">IF(+Answers!T85="","",Answers!T85-PasteYourResultsHere!T85)</f>
        <v>46447</v>
      </c>
      <c r="U85" s="40"/>
      <c r="V85" s="4"/>
      <c r="W85" s="19" t="str">
        <f aca="false">IF(+Answers!W85="","",Answers!W85=PasteYourResultsHere!W85)</f>
        <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873</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2025-02-25T22:52:35Z</dcterms:created>
  <dc:creator>openpyxl</dc:creator>
  <dc:description/>
  <dc:language>en-US</dc:language>
  <cp:lastModifiedBy/>
  <dcterms:modified xsi:type="dcterms:W3CDTF">2025-05-08T00:30:50Z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