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hidePivotFieldList="1"/>
  <mc:AlternateContent xmlns:mc="http://schemas.openxmlformats.org/markup-compatibility/2006">
    <mc:Choice Requires="x15">
      <x15ac:absPath xmlns:x15ac="http://schemas.microsoft.com/office/spreadsheetml/2010/11/ac" url="C:\Users\HP\Documents\Excel Course\"/>
    </mc:Choice>
  </mc:AlternateContent>
  <xr:revisionPtr revIDLastSave="0" documentId="13_ncr:1_{A4F5E6DC-8756-4EB7-B13D-4C2FC124F2FE}" xr6:coauthVersionLast="47" xr6:coauthVersionMax="47" xr10:uidLastSave="{00000000-0000-0000-0000-000000000000}"/>
  <bookViews>
    <workbookView xWindow="-120" yWindow="-120" windowWidth="20730" windowHeight="11160" activeTab="3" xr2:uid="{26D4546B-D2A1-4444-8EAF-A6228F96F0C1}"/>
  </bookViews>
  <sheets>
    <sheet name="Data" sheetId="2" r:id="rId1"/>
    <sheet name="Assets" sheetId="4" r:id="rId2"/>
    <sheet name="Pivots" sheetId="6" r:id="rId3"/>
    <sheet name="Customer Centre report" sheetId="5" r:id="rId4"/>
  </sheets>
  <externalReferences>
    <externalReference r:id="rId5"/>
  </externalReference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58" r:id="rId6"/>
    <pivotCache cacheId="71" r:id="rId7"/>
    <pivotCache cacheId="110" r:id="rId8"/>
    <pivotCache cacheId="455" r:id="rId9"/>
    <pivotCache cacheId="458" r:id="rId10"/>
    <pivotCache cacheId="461" r:id="rId11"/>
    <pivotCache cacheId="464" r:id="rId12"/>
    <pivotCache cacheId="467" r:id="rId13"/>
    <pivotCache cacheId="470" r:id="rId14"/>
  </pivotCaches>
  <extLst>
    <ext xmlns:x14="http://schemas.microsoft.com/office/spreadsheetml/2009/9/main" uri="{876F7934-8845-4945-9796-88D515C7AA90}">
      <x14:pivotCaches>
        <pivotCache cacheId="65"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 i="6" l="1"/>
  <c r="I22" i="6" s="1"/>
  <c r="K35" i="5" s="1"/>
  <c r="O20" i="5" a="1"/>
  <c r="O20" i="5" s="1"/>
  <c r="N21" i="5"/>
  <c r="N22" i="5"/>
  <c r="O22" i="5"/>
  <c r="P22" i="5"/>
  <c r="Q22" i="5"/>
  <c r="R22" i="5"/>
  <c r="S22" i="5"/>
  <c r="T22" i="5"/>
  <c r="N23" i="5"/>
  <c r="O23" i="5"/>
  <c r="P23" i="5"/>
  <c r="Q23" i="5"/>
  <c r="R23" i="5"/>
  <c r="S23" i="5"/>
  <c r="T23" i="5"/>
  <c r="N24" i="5"/>
  <c r="O24" i="5"/>
  <c r="P24" i="5"/>
  <c r="Q24" i="5"/>
  <c r="R24" i="5"/>
  <c r="S24" i="5"/>
  <c r="T24" i="5"/>
  <c r="N25" i="5"/>
  <c r="O25" i="5"/>
  <c r="P25" i="5"/>
  <c r="Q25" i="5"/>
  <c r="R25" i="5"/>
  <c r="S25" i="5"/>
  <c r="T25" i="5"/>
  <c r="N26" i="5"/>
  <c r="N27" i="5"/>
  <c r="O27" i="5"/>
  <c r="P27" i="5"/>
  <c r="Q27" i="5"/>
  <c r="R27" i="5"/>
  <c r="S27" i="5"/>
  <c r="T27" i="5"/>
  <c r="N28" i="5"/>
  <c r="O28" i="5"/>
  <c r="P28" i="5"/>
  <c r="Q28" i="5"/>
  <c r="R28" i="5"/>
  <c r="S28" i="5"/>
  <c r="T28" i="5"/>
  <c r="N29" i="5"/>
  <c r="O29" i="5"/>
  <c r="P29" i="5"/>
  <c r="Q29" i="5"/>
  <c r="R29" i="5"/>
  <c r="S29" i="5"/>
  <c r="T29" i="5"/>
  <c r="N30" i="5"/>
  <c r="O30" i="5"/>
  <c r="P30" i="5"/>
  <c r="Q30" i="5"/>
  <c r="R30" i="5"/>
  <c r="S30" i="5"/>
  <c r="T30" i="5"/>
  <c r="N31" i="5"/>
  <c r="O31" i="5"/>
  <c r="P31" i="5"/>
  <c r="Q31" i="5"/>
  <c r="R31" i="5"/>
  <c r="S31" i="5"/>
  <c r="T31" i="5"/>
  <c r="N32" i="5"/>
  <c r="O32" i="5"/>
  <c r="P32" i="5"/>
  <c r="Q32" i="5"/>
  <c r="R32" i="5"/>
  <c r="S32" i="5"/>
  <c r="T32" i="5"/>
  <c r="N33" i="5"/>
  <c r="N34" i="5"/>
  <c r="O34" i="5"/>
  <c r="P34" i="5"/>
  <c r="Q34" i="5"/>
  <c r="R34" i="5"/>
  <c r="S34" i="5"/>
  <c r="T34" i="5"/>
  <c r="N35" i="5"/>
  <c r="O35" i="5"/>
  <c r="P35" i="5"/>
  <c r="Q35" i="5"/>
  <c r="R35" i="5"/>
  <c r="S35" i="5"/>
  <c r="T35" i="5"/>
  <c r="N36" i="5"/>
  <c r="O36" i="5"/>
  <c r="P36" i="5"/>
  <c r="Q36" i="5"/>
  <c r="R36" i="5"/>
  <c r="S36" i="5"/>
  <c r="T36" i="5"/>
  <c r="N37" i="5"/>
  <c r="O37" i="5"/>
  <c r="P37" i="5"/>
  <c r="Q37" i="5"/>
  <c r="R37" i="5"/>
  <c r="S37" i="5"/>
  <c r="T37" i="5"/>
  <c r="N38" i="5"/>
  <c r="O38" i="5"/>
  <c r="P38" i="5"/>
  <c r="Q38" i="5"/>
  <c r="R38" i="5"/>
  <c r="S38" i="5"/>
  <c r="T38" i="5"/>
  <c r="C38" i="6" a="1"/>
  <c r="C38" i="6" s="1"/>
  <c r="E38" i="6" s="1" a="1"/>
  <c r="E38" i="6" s="1"/>
  <c r="K21" i="6" s="1"/>
  <c r="K29" i="5" s="1"/>
  <c r="E31" i="6" a="1"/>
  <c r="E31"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34" i="6" l="1"/>
  <c r="I34" i="6"/>
  <c r="I31" i="6"/>
  <c r="H35" i="6"/>
  <c r="H32" i="6"/>
  <c r="I32" i="6"/>
  <c r="H31" i="6"/>
  <c r="H33" i="6"/>
  <c r="I33" i="6"/>
  <c r="I35" i="6"/>
  <c r="I16" i="6" a="1"/>
  <c r="I16" i="6" s="1"/>
  <c r="I17" i="6" a="1"/>
  <c r="I17" i="6" s="1"/>
  <c r="I19" i="6" l="1"/>
  <c r="I24" i="6" s="1"/>
  <c r="I18" i="6"/>
  <c r="I23" i="6" s="1"/>
  <c r="K37" i="5" l="1"/>
  <c r="K3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E4ED02-F079-436B-8CA6-BAD5302E7F9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8B44FE7-FC11-47E9-A6BE-1F414E759004}"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10396F71-567D-49FD-9F51-1519727AE9FB}"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<sst xmlns="http://schemas.openxmlformats.org/spreadsheetml/2006/main" count="3168" uniqueCount="1084">
  <si>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</si>
  <si>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</si>
  <si>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</si>
  <si>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</si>
  <si>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</si>
  <si>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</si>
  <si>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</si>
  <si>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</si>
  <si>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</si>
  <si>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</si>
  <si>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</si>
  <si>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</si>
  <si>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</si>
  <si>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</si>
  <si>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</si>
  <si>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</si>
  <si>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</si>
  <si>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</si>
  <si>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</si>
  <si>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</si>
  <si>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</si>
  <si>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</si>
  <si>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</si>
  <si>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</si>
  <si>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</si>
  <si>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</si>
  <si>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</si>
  <si>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</si>
  <si>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</si>
  <si>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</si>
  <si>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</si>
  <si>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</si>
  <si>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</si>
  <si>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</si>
  <si>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</si>
  <si>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</si>
  <si>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</si>
  <si>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</si>
  <si>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</si>
  <si>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</si>
  <si>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</si>
  <si>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</si>
  <si>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</si>
  <si>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</si>
  <si>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</si>
  <si>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</si>
  <si>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</si>
  <si>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</si>
  <si>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</si>
  <si>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</si>
  <si>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</si>
  <si>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</si>
  <si>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</si>
  <si>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</si>
  <si>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</si>
  <si>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</si>
  <si>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</si>
  <si>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</si>
  <si>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</si>
  <si>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</si>
  <si>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</si>
  <si>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</si>
  <si>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</si>
  <si>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</si>
  <si>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</si>
  <si>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</si>
  <si>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</si>
  <si>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</si>
  <si>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</si>
  <si>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</si>
  <si>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</si>
  <si>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</si>
  <si>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</si>
  <si>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</si>
  <si>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</si>
  <si>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</si>
  <si>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</si>
  <si>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</si>
  <si>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</si>
  <si>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</si>
  <si>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</si>
  <si>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</si>
  <si>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</si>
  <si>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</si>
  <si>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</si>
  <si>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</si>
  <si>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</si>
  <si>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</si>
  <si>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</si>
  <si>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</si>
  <si>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</si>
  <si>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</si>
  <si>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</si>
  <si>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</si>
  <si>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</si>
  <si>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</si>
  <si>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</si>
  <si>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</si>
  <si>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</si>
  <si>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</si>
  <si>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</si>
  <si>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</si>
  <si>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</si>
  <si>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</si>
  <si>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</si>
  <si>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</si>
  <si>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</si>
  <si>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</si>
  <si>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</si>
  <si>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</si>
  <si>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</si>
  <si>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</si>
  <si>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</si>
  <si>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</si>
  <si>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</si>
  <si>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</si>
  <si>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</si>
  <si>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</si>
  <si>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</si>
  <si>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</si>
  <si>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</si>
  <si>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</si>
  <si>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</si>
  <si>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</si>
  <si>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</si>
  <si>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</si>
  <si>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</si>
  <si>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</si>
  <si>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</si>
  <si>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</si>
  <si>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</si>
  <si>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</si>
  <si>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</si>
  <si>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</si>
  <si>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</si>
  <si>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</si>
  <si>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</si>
  <si>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</si>
  <si>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</si>
  <si>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</si>
  <si>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</si>
  <si>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</si>
  <si>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</si>
  <si>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</si>
  <si>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</si>
  <si>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</si>
  <si>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</si>
  <si>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</si>
  <si>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</si>
  <si>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</si>
  <si>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</si>
  <si>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</si>
  <si>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</si>
  <si>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</si>
  <si>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</si>
  <si>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</si>
  <si>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</si>
  <si>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</si>
  <si>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</si>
  <si>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</si>
  <si>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</si>
  <si>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</si>
  <si>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</si>
  <si>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</si>
  <si>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</si>
  <si>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</si>
  <si>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</si>
  <si>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</si>
  <si>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</si>
  <si>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</si>
  <si>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</si>
  <si>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</si>
  <si>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</si>
  <si>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</si>
  <si>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</si>
  <si>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</si>
  <si>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</si>
  <si>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</si>
  <si>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</si>
  <si>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</si>
  <si>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</si>
  <si>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</si>
  <si>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</si>
  <si>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</si>
  <si>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</si>
  <si>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</si>
  <si>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</si>
  <si>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</si>
  <si>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</si>
  <si>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</si>
  <si>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</si>
  <si>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</si>
  <si>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</si>
  <si>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</si>
  <si>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</si>
  <si>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</si>
  <si>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</si>
  <si>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</si>
  <si>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</si>
  <si>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</si>
  <si>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</si>
  <si>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</si>
  <si>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</si>
  <si>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</si>
  <si>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</si>
  <si>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</si>
  <si>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</si>
  <si>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</si>
  <si>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</si>
  <si>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</si>
  <si>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</si>
  <si>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</si>
  <si>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</si>
  <si>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</si>
  <si>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</si>
  <si>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</si>
  <si>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</si>
  <si>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</si>
  <si>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</si>
  <si>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</si>
  <si>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</si>
  <si>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</si>
  <si>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</si>
  <si>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</si>
  <si>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</si>
  <si>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</si>
  <si>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</si>
  <si>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</si>
  <si>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</si>
  <si>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</si>
  <si>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</si>
  <si>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</si>
  <si>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</si>
  <si>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</si>
  <si>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</si>
  <si>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</si>
  <si>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</si>
  <si>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</si>
  <si>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</si>
  <si>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</si>
  <si>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</si>
  <si>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</si>
  <si>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</si>
  <si>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</si>
  <si>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</si>
  <si>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</si>
  <si>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</si>
  <si>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</si>
  <si>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</si>
  <si>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</si>
  <si>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</si>
  <si>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</si>
  <si>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</si>
  <si>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</si>
  <si>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</si>
  <si>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</si>
  <si>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</si>
  <si>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</si>
  <si>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</si>
  <si>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</si>
  <si>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</si>
  <si>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</si>
  <si>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</si>
  <si>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</si>
  <si>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</si>
  <si>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</si>
  <si>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</si>
  <si>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</si>
  <si>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</si>
  <si>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</si>
  <si>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</si>
  <si>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</si>
  <si>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</si>
  <si>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</si>
  <si>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</si>
  <si>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</si>
  <si>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</si>
  <si>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</si>
  <si>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</si>
  <si>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</si>
  <si>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</si>
  <si>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</si>
  <si>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</si>
  <si>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</si>
  <si>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</si>
  <si>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</si>
  <si>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</si>
  <si>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</si>
  <si>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</si>
  <si>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</si>
  <si>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</si>
  <si>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</si>
  <si>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</si>
  <si>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</si>
  <si>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</si>
  <si>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</si>
  <si>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</si>
  <si>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</si>
  <si>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</si>
  <si>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</si>
  <si>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</si>
  <si>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</si>
  <si>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</si>
  <si>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</si>
  <si>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</si>
  <si>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</si>
  <si>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</si>
  <si>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</si>
  <si>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</si>
  <si>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</si>
  <si>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</si>
  <si>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</si>
  <si>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</si>
  <si>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</si>
  <si>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</si>
  <si>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</si>
  <si>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</si>
  <si>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</si>
  <si>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</si>
  <si>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</si>
  <si>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</si>
  <si>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</si>
  <si>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</si>
  <si>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</si>
  <si>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</si>
  <si>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</si>
  <si>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</si>
  <si>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</si>
  <si>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</si>
  <si>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</si>
  <si>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</si>
  <si>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</si>
  <si>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</si>
  <si>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</si>
  <si>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</si>
  <si>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</si>
  <si>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</si>
  <si>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</si>
  <si>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</si>
  <si>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</si>
  <si>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</si>
  <si>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</si>
  <si>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</si>
  <si>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</si>
  <si>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</si>
  <si>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</si>
  <si>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</si>
  <si>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</si>
  <si>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</si>
  <si>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</si>
  <si>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</si>
  <si>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</si>
  <si>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</si>
  <si>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</si>
  <si>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</si>
  <si>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</si>
  <si>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</si>
  <si>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</si>
  <si>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</si>
  <si>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</si>
  <si>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</si>
  <si>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</si>
  <si>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</si>
  <si>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</si>
  <si>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</si>
  <si>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</si>
  <si>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</si>
  <si>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</si>
  <si>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</si>
  <si>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</si>
  <si>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</si>
  <si>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</si>
  <si>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</si>
  <si>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</si>
  <si>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</si>
  <si>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</si>
  <si>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</si>
  <si>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</si>
  <si>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</si>
  <si>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</si>
  <si>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</si>
  <si>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</si>
  <si>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</si>
  <si>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</si>
  <si>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</si>
  <si>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</si>
  <si>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</si>
  <si>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</si>
  <si>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</si>
  <si>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</si>
  <si>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</si>
  <si>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</si>
  <si>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</si>
  <si>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</si>
  <si>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</si>
  <si>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</si>
  <si>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</si>
  <si>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</si>
  <si>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</si>
  <si>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</si>
  <si>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</si>
  <si>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</si>
  <si>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</si>
  <si>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</si>
  <si>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</si>
  <si>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</si>
  <si>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</si>
  <si>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</si>
  <si>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</si>
  <si>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</si>
  <si>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</si>
  <si>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</si>
  <si>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</si>
  <si>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</si>
  <si>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</si>
  <si>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</si>
  <si>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</si>
  <si>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</si>
  <si>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</si>
  <si>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</si>
  <si>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</si>
  <si>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</si>
  <si>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</si>
  <si>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</si>
  <si>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</si>
  <si>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</si>
  <si>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</si>
  <si>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</si>
  <si>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</si>
  <si>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</si>
  <si>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</si>
  <si>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</si>
  <si>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</si>
  <si>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</si>
  <si>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</si>
  <si>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</si>
  <si>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</si>
  <si>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</si>
  <si>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</si>
  <si>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</si>
  <si>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</si>
  <si>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</si>
  <si>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</si>
  <si>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</si>
  <si>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</si>
  <si>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</si>
  <si>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</si>
  <si>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</si>
  <si>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</si>
  <si>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</si>
  <si>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</si>
  <si>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</si>
  <si>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</si>
  <si>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</si>
  <si>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</si>
  <si>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</si>
  <si>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</si>
  <si>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</si>
  <si>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</si>
  <si>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</si>
  <si>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</si>
  <si>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</si>
  <si>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</si>
  <si>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</si>
  <si>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</si>
  <si>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</si>
  <si>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</si>
  <si>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</si>
  <si>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</si>
  <si>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</si>
  <si>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</si>
  <si>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</si>
  <si>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</si>
  <si>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</si>
  <si>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</si>
  <si>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</si>
  <si>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</si>
  <si>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</si>
  <si>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</si>
  <si>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</si>
  <si>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</si>
  <si>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</si>
  <si>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</si>
  <si>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</si>
  <si>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</si>
  <si>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</si>
  <si>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</si>
  <si>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</si>
  <si>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</si>
  <si>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</si>
  <si>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</si>
  <si>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</si>
  <si>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</si>
  <si>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</si>
  <si>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</si>
  <si>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</si>
  <si>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</si>
  <si>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</si>
  <si>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</si>
  <si>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</si>
  <si>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</si>
  <si>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</si>
  <si>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</si>
  <si>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</si>
  <si>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</si>
  <si>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</si>
  <si>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</si>
  <si>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</si>
  <si>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</si>
  <si>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</si>
  <si>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</si>
  <si>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</si>
  <si>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</si>
  <si>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</si>
  <si>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</si>
  <si>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</si>
  <si>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</si>
  <si>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</si>
  <si>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</si>
  <si>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</si>
  <si>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</si>
  <si>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</si>
  <si>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</si>
  <si>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</si>
  <si>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</si>
  <si>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</si>
  <si>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</si>
  <si>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</si>
  <si>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</si>
  <si>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</si>
  <si>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</si>
  <si>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</si>
  <si>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</si>
  <si>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</si>
  <si>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</si>
  <si>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</si>
  <si>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</si>
  <si>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</si>
  <si>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</si>
  <si>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</si>
  <si>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</si>
  <si>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</si>
  <si>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</si>
  <si>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</si>
  <si>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</si>
  <si>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</si>
  <si>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</si>
  <si>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</si>
  <si>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</si>
  <si>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</si>
  <si>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</si>
  <si>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</si>
  <si>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</si>
  <si>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</si>
  <si>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</si>
  <si>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</si>
  <si>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</si>
  <si>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</si>
  <si>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</si>
  <si>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</si>
  <si>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</si>
  <si>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</si>
  <si>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</si>
  <si>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</si>
  <si>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</si>
  <si>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</si>
  <si>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</si>
  <si>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</si>
  <si>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</si>
  <si>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</si>
  <si>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</si>
  <si>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</si>
  <si>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</si>
  <si>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</si>
  <si>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</si>
  <si>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</si>
  <si>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</si>
  <si>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</si>
  <si>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</si>
  <si>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</si>
  <si>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</si>
  <si>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</si>
  <si>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</si>
  <si>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</si>
  <si>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</si>
  <si>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</si>
  <si>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</si>
  <si>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</si>
  <si>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</si>
  <si>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</si>
  <si>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</si>
  <si>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</si>
  <si>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</si>
  <si>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</si>
  <si>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</si>
  <si>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</si>
  <si>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</si>
  <si>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</si>
  <si>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</si>
  <si>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</si>
  <si>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</si>
  <si>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</si>
  <si>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</si>
  <si>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</si>
  <si>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</si>
  <si>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</si>
  <si>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</si>
  <si>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</si>
  <si>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</si>
  <si>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</si>
  <si>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</si>
  <si>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</si>
  <si>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</si>
  <si>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</si>
  <si>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</si>
  <si>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</si>
  <si>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</si>
  <si>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</si>
  <si>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</si>
  <si>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</si>
  <si>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</si>
  <si>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</si>
  <si>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</si>
  <si>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</si>
  <si>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</si>
  <si>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</si>
  <si>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</si>
  <si>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</si>
  <si>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</si>
  <si>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</si>
  <si>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</si>
  <si>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</si>
  <si>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</si>
  <si>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</si>
  <si>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</si>
  <si>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</si>
  <si>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</si>
  <si>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</si>
  <si>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</si>
  <si>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</si>
  <si>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</si>
  <si>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</si>
  <si>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</si>
  <si>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</si>
  <si>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</si>
  <si>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</si>
  <si>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</si>
  <si>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</si>
  <si>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</si>
  <si>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</si>
  <si>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</si>
  <si>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</si>
  <si>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</si>
  <si>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</si>
  <si>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</si>
  <si>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</si>
  <si>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</si>
  <si>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</si>
  <si>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</si>
  <si>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</si>
  <si>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</si>
  <si>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</si>
  <si>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</si>
  <si>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</si>
  <si>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</si>
  <si>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</si>
  <si>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</si>
  <si>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</si>
  <si>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</si>
  <si>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</si>
  <si>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</si>
  <si>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</si>
  <si>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</si>
  <si>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</si>
  <si>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</si>
  <si>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</si>
  <si>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</si>
  <si>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</si>
  <si>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</si>
  <si>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</si>
  <si>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</si>
  <si>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</si>
  <si>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</si>
  <si>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</si>
  <si>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</si>
  <si>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</si>
  <si>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</si>
  <si>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</si>
  <si>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</si>
  <si>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</si>
  <si>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</si>
  <si>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</si>
  <si>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</si>
  <si>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</si>
  <si>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</si>
  <si>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</si>
  <si>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</si>
  <si>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</si>
  <si>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</si>
  <si>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</si>
  <si>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</si>
  <si>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</si>
  <si>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</si>
  <si>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</si>
  <si>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</si>
  <si>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</si>
  <si>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</si>
  <si>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</si>
  <si>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</si>
  <si>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</si>
  <si>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</si>
  <si>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</si>
  <si>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</si>
  <si>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</si>
  <si>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</si>
  <si>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</si>
  <si>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</si>
  <si>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</si>
  <si>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</si>
  <si>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</si>
  <si>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</si>
  <si>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</si>
  <si>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</si>
  <si>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</si>
  <si>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</si>
  <si>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</si>
  <si>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</si>
  <si>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</si>
  <si>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</si>
  <si>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</si>
  <si>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</si>
  <si>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</si>
  <si>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</si>
  <si>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</si>
  <si>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</si>
  <si>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</si>
  <si>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</si>
  <si>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</si>
  <si>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</si>
  <si>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</si>
  <si>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</si>
  <si>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</si>
  <si>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</si>
  <si>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</si>
  <si>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</si>
  <si>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</si>
  <si>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</si>
  <si>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</si>
  <si>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</si>
  <si>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</si>
  <si>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</si>
  <si>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</si>
  <si>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</si>
  <si>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</si>
  <si>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</si>
  <si>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</si>
  <si>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</si>
  <si>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</si>
  <si>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</si>
  <si>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</si>
  <si>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</si>
  <si>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</si>
  <si>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</si>
  <si>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</si>
  <si>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</si>
  <si>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</si>
  <si>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</si>
  <si>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</si>
  <si>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</si>
  <si>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</si>
  <si>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</si>
  <si>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</si>
  <si>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</si>
  <si>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</si>
  <si>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</si>
  <si>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</si>
  <si>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</si>
  <si>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</si>
  <si>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</si>
  <si>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</si>
  <si>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</si>
  <si>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</si>
  <si>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</si>
  <si>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</si>
  <si>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</si>
  <si>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</si>
  <si>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</si>
  <si>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</si>
  <si>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</si>
  <si>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</si>
  <si>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</si>
  <si>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</si>
  <si>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</si>
  <si>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</si>
  <si>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</si>
  <si>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</si>
  <si>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</si>
  <si>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</si>
  <si>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</si>
  <si>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</si>
  <si>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</si>
  <si>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</si>
  <si>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</si>
  <si>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</si>
  <si>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</si>
  <si>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</si>
  <si>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</si>
  <si>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</si>
  <si>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</si>
  <si>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</si>
  <si>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</si>
  <si>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</si>
  <si>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</si>
  <si>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</si>
  <si>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</si>
  <si>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</si>
  <si>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</si>
  <si>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</si>
  <si>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</si>
  <si>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</si>
  <si>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</si>
  <si>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</si>
  <si>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</si>
  <si>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</si>
  <si>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</si>
  <si>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</si>
  <si>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</si>
  <si>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</si>
  <si>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</si>
  <si>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</si>
  <si>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</si>
  <si>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</si>
  <si>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</si>
  <si>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</si>
  <si>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</si>
  <si>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</si>
  <si>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</si>
  <si>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</si>
  <si>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</si>
  <si>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</si>
  <si>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</si>
  <si>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</si>
  <si>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</si>
  <si>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</si>
  <si>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</si>
  <si>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</si>
  <si>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</si>
  <si>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</si>
  <si>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</si>
  <si>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</si>
  <si>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</si>
  <si>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</si>
  <si>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</si>
  <si>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</si>
  <si>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</si>
  <si>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</si>
  <si>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</si>
  <si>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</si>
  <si>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</si>
  <si>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</si>
  <si>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</si>
  <si>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</si>
  <si>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</si>
  <si>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</si>
  <si>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</si>
  <si>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</si>
  <si>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</si>
  <si>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</si>
  <si>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</si>
  <si>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</si>
  <si>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</si>
  <si>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</si>
  <si>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</si>
  <si>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</si>
  <si>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</si>
  <si>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</si>
  <si>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</si>
  <si>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</si>
  <si>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</si>
  <si>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</si>
  <si>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</si>
  <si>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</si>
  <si>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</si>
  <si>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</si>
  <si>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</si>
  <si>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</si>
  <si>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</si>
  <si>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</si>
  <si>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</si>
  <si>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</si>
  <si>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</si>
  <si>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</si>
  <si>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</si>
  <si>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</si>
  <si>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</si>
  <si>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</si>
  <si>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</si>
  <si>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</si>
  <si>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</si>
  <si>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</si>
  <si>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</si>
  <si>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</si>
  <si>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</si>
  <si>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</si>
  <si>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</si>
  <si>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</si>
  <si>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</si>
  <si>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</si>
  <si>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</si>
  <si>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</si>
  <si>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</si>
  <si>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</si>
  <si>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</si>
  <si>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</si>
  <si>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</si>
  <si>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</si>
  <si>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</si>
  <si>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</si>
  <si>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</si>
  <si>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</si>
  <si>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</si>
  <si>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</si>
  <si>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</si>
  <si>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</si>
  <si>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</si>
  <si>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</si>
  <si>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</si>
  <si>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</si>
  <si>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</si>
  <si>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</si>
  <si>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</si>
  <si>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</si>
  <si>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</si>
  <si>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</si>
  <si>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</si>
  <si>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</si>
  <si>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</si>
  <si>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</si>
  <si>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</si>
  <si>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</si>
  <si>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</si>
  <si>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</si>
  <si>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</si>
  <si>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</si>
  <si>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</si>
  <si>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</si>
  <si>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</si>
  <si>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</si>
  <si>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</si>
  <si>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</si>
  <si>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</si>
  <si>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</si>
  <si>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</si>
  <si>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</si>
  <si>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</si>
  <si>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</si>
  <si>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</si>
  <si>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</si>
  <si>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</si>
  <si>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</si>
  <si>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</si>
  <si>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</si>
  <si>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</si>
  <si>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</si>
  <si>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</si>
  <si>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</si>
  <si>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</si>
  <si>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</si>
  <si>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</si>
  <si>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</si>
  <si>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</si>
  <si>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</si>
  <si>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</si>
  <si>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</si>
  <si>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</si>
  <si>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</si>
  <si>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</si>
  <si>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</si>
  <si>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</si>
  <si>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</si>
  <si>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</si>
  <si>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</si>
  <si>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</si>
  <si>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</si>
  <si>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</si>
  <si>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</si>
  <si>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</si>
  <si>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</si>
  <si>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</si>
  <si>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</si>
  <si>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</si>
  <si>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</si>
  <si>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</si>
  <si>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</si>
  <si>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</si>
  <si>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</si>
  <si>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</si>
  <si>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</si>
  <si>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</si>
  <si>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</si>
  <si>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</si>
  <si>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</si>
  <si>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</si>
  <si>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</si>
  <si>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</si>
  <si>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</si>
  <si>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</si>
  <si>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</si>
  <si>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</si>
  <si>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</si>
  <si>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</si>
  <si>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</si>
  <si>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</si>
  <si>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</si>
  <si>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</si>
  <si>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</si>
  <si>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</si>
  <si>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</si>
  <si>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</si>
  <si>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</si>
  <si>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</si>
  <si>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</si>
  <si>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</si>
  <si>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</si>
  <si>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</si>
  <si>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</si>
  <si>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</si>
  <si>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</si>
  <si>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</si>
  <si>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</si>
  <si>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</si>
  <si>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</si>
  <si>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</si>
  <si>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</si>
  <si>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</si>
  <si>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</si>
  <si>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</si>
  <si>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</si>
  <si>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</si>
  <si>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</si>
  <si>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</si>
  <si>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</si>
  <si>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</si>
  <si>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</si>
  <si>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Sunday</t>
  </si>
  <si>
    <t>Monday</t>
  </si>
  <si>
    <t>Tuesday</t>
  </si>
  <si>
    <t>Wednesday</t>
  </si>
  <si>
    <t>Thursday</t>
  </si>
  <si>
    <t>Friday</t>
  </si>
  <si>
    <t>Saturday</t>
  </si>
  <si>
    <t>Total Duration</t>
  </si>
  <si>
    <t>Average Rating</t>
  </si>
  <si>
    <t>5* calls</t>
  </si>
  <si>
    <t>Row Labels</t>
  </si>
  <si>
    <t>Grand Total</t>
  </si>
  <si>
    <t>Jan</t>
  </si>
  <si>
    <t>Feb</t>
  </si>
  <si>
    <t>Mar</t>
  </si>
  <si>
    <t>Apr</t>
  </si>
  <si>
    <t>May</t>
  </si>
  <si>
    <t>Jun</t>
  </si>
  <si>
    <t>Jul</t>
  </si>
  <si>
    <t>Aug</t>
  </si>
  <si>
    <t>Sep</t>
  </si>
  <si>
    <t>Oct</t>
  </si>
  <si>
    <t>Nov</t>
  </si>
  <si>
    <t>Dec</t>
  </si>
  <si>
    <t>Call count2</t>
  </si>
  <si>
    <t>For the Chart</t>
  </si>
  <si>
    <t>Rep</t>
  </si>
  <si>
    <t>Calls</t>
  </si>
  <si>
    <t>Amount</t>
  </si>
  <si>
    <t>Sel. Calls</t>
  </si>
  <si>
    <t>Sel.Amount</t>
  </si>
  <si>
    <t>Selected Rep</t>
  </si>
  <si>
    <t>Column Labels</t>
  </si>
  <si>
    <t>Rep Summary</t>
  </si>
  <si>
    <t>% of Calls</t>
  </si>
  <si>
    <t>Call Rank</t>
  </si>
  <si>
    <t>Amount Rank</t>
  </si>
  <si>
    <t>Labels:</t>
  </si>
  <si>
    <t>Image:</t>
  </si>
  <si>
    <t>Customer Care Centre Performance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</si>
</sst>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quot;£&quot;#,##0"/>
    <numFmt numFmtId="164" formatCode="[$-409]d\-mmm\-yy;@"/>
    <numFmt numFmtId="165" formatCode="0.0"/>
    <numFmt numFmtId="166" formatCode="&quot;£&quot;#,###,.&quot;k&quot;"/>
    <numFmt numFmtId="167" formatCode="&quot;£&quot;#,##0"/>
    <numFmt numFmtId="168" formatCode="&quot;£&quot;#,##0;\-&quot;£&quot;#,##0;&quot;£&quot;#,##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venir Next LT Pro Demi"/>
      <family val="2"/>
    </font>
    <font>
      <sz val="10"/>
      <color theme="1"/>
      <name val="Aptos"/>
      <family val="2"/>
      <scheme val="minor"/>
    </font>
    <font>
      <sz val="11"/>
      <color theme="1"/>
      <name val="Aptos"/>
      <family val="2"/>
      <scheme val="minor"/>
    </font>
    <font>
      <b/>
      <sz val="12"/>
      <color theme="1"/>
      <name val="Aptos"/>
      <family val="2"/>
      <scheme val="minor"/>
    </font>
    <font>
      <b/>
      <sz val="24"/>
      <color theme="1"/>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8"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2">
    <xf numFmtId="0" fontId="0" fillId="0" borderId="0"/>
    <xf numFmtId="9" fontId="6" fillId="0" borderId="0" applyFont="0" applyFill="0" applyBorder="0" applyAlignment="0" applyProtection="0"/>
  </cellStyleXfs>
  <cellXfs count="4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5" fontId="0" fillId="0" borderId="0" xfId="0" applyNumberFormat="1"/>
    <xf numFmtId="165" fontId="0" fillId="0" borderId="0" xfId="0" applyNumberFormat="1"/>
    <xf numFmtId="0" fontId="0" fillId="0" borderId="0" xfId="0" pivotButton="1"/>
    <xf numFmtId="0" fontId="4" fillId="3" borderId="0" xfId="0" applyFont="1" applyFill="1"/>
    <xf numFmtId="0" fontId="0" fillId="0" borderId="0" xfId="0" applyAlignment="1">
      <alignment horizontal="left"/>
    </xf>
    <xf numFmtId="166" fontId="0" fillId="0" borderId="0" xfId="0" applyNumberFormat="1"/>
    <xf numFmtId="0" fontId="0" fillId="0" borderId="0" xfId="0" applyAlignment="1">
      <alignment horizontal="left" indent="1"/>
    </xf>
    <xf numFmtId="0" fontId="5" fillId="3" borderId="0" xfId="0" applyFont="1" applyFill="1" applyAlignment="1">
      <alignment horizontal="left" indent="1"/>
    </xf>
    <xf numFmtId="167" fontId="0" fillId="3" borderId="0" xfId="0" applyNumberFormat="1" applyFill="1"/>
    <xf numFmtId="0" fontId="1" fillId="3" borderId="0" xfId="0" applyFont="1" applyFill="1" applyAlignment="1">
      <alignment horizontal="right"/>
    </xf>
    <xf numFmtId="168" fontId="0" fillId="0" borderId="0" xfId="0" applyNumberFormat="1"/>
    <xf numFmtId="0" fontId="0" fillId="0" borderId="0" xfId="0" applyNumberFormat="1"/>
    <xf numFmtId="9" fontId="0" fillId="0" borderId="0" xfId="1" applyFont="1"/>
    <xf numFmtId="0" fontId="0" fillId="3" borderId="0" xfId="0" applyFill="1" applyAlignment="1">
      <alignment horizontal="center"/>
    </xf>
    <xf numFmtId="0" fontId="7" fillId="3" borderId="0" xfId="0" applyFont="1" applyFill="1" applyAlignment="1">
      <alignment horizontal="center"/>
    </xf>
    <xf numFmtId="0" fontId="8" fillId="4" borderId="3" xfId="0" applyFont="1" applyFill="1" applyBorder="1" applyAlignment="1">
      <alignment horizontal="left" vertical="center"/>
    </xf>
    <xf numFmtId="0" fontId="0" fillId="4" borderId="10" xfId="0" applyFill="1" applyBorder="1"/>
    <xf numFmtId="0" fontId="0" fillId="5" borderId="1" xfId="0" applyFill="1" applyBorder="1" applyAlignment="1">
      <alignment horizontal="center" vertical="center" wrapText="1"/>
    </xf>
  </cellXfs>
  <cellStyles count="2">
    <cellStyle name="Normal" xfId="0" builtinId="0"/>
    <cellStyle name="Percent" xfId="1" builtinId="5"/>
  </cellStyles>
  <dxfs count="20">
    <dxf>
      <fill>
        <patternFill>
          <bgColor theme="4" tint="0.39994506668294322"/>
        </patternFill>
      </fill>
      <border>
        <left style="thin">
          <color auto="1"/>
        </left>
        <right style="thin">
          <color auto="1"/>
        </right>
        <vertical/>
        <horizontal/>
      </border>
    </dxf>
    <dxf>
      <fill>
        <patternFill>
          <bgColor theme="4" tint="0.39994506668294322"/>
        </patternFill>
      </fill>
      <border>
        <left style="thin">
          <color auto="1"/>
        </left>
        <right style="thin">
          <color auto="1"/>
        </right>
        <vertical/>
        <horizontal/>
      </border>
    </dxf>
    <dxf>
      <fill>
        <patternFill>
          <bgColor theme="4" tint="0.39994506668294322"/>
        </patternFill>
      </fill>
      <border>
        <left style="thin">
          <color theme="1"/>
        </left>
        <right style="thin">
          <color theme="1"/>
        </right>
        <vertical/>
        <horizontal/>
      </border>
    </dxf>
    <dxf>
      <fill>
        <patternFill>
          <bgColor theme="4" tint="0.39994506668294322"/>
        </patternFill>
      </fill>
      <border>
        <left style="thin">
          <color auto="1"/>
        </left>
        <right style="thin">
          <color auto="1"/>
        </right>
        <vertical/>
        <horizontal/>
      </border>
    </dxf>
    <dxf>
      <fill>
        <patternFill>
          <bgColor theme="4" tint="0.39994506668294322"/>
        </patternFill>
      </fill>
      <border>
        <left style="thin">
          <color theme="1"/>
        </left>
        <right style="thin">
          <color theme="1"/>
        </right>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9"/>
    </tableStyle>
  </tableStyles>
  <colors>
    <mruColors>
      <color rgb="FFFFFF99"/>
      <color rgb="FFFF6600"/>
      <color rgb="FF33CC33"/>
      <color rgb="FFF07734"/>
      <color rgb="FFFF9933"/>
      <color rgb="FFFB1C05"/>
      <color rgb="FFF36E39"/>
      <color rgb="FFE5A1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connections" Target="connections.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17/06/relationships/rdRichValueStructure" Target="richData/rdrichvaluestructure.xml"/><Relationship Id="rId5" Type="http://schemas.openxmlformats.org/officeDocument/2006/relationships/externalLink" Target="externalLinks/externalLink1.xml"/><Relationship Id="rId15" Type="http://schemas.openxmlformats.org/officeDocument/2006/relationships/pivotCacheDefinition" Target="pivotCache/pivotCacheDefinition10.xml"/><Relationship Id="rId23" Type="http://schemas.microsoft.com/office/2017/06/relationships/rdRichValue" Target="richData/rdrichvalue.xml"/><Relationship Id="rId10" Type="http://schemas.openxmlformats.org/officeDocument/2006/relationships/pivotCacheDefinition" Target="pivotCache/pivotCacheDefinition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22/10/relationships/richValueRel" Target="richData/richValueRel.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Care Centre Dashboard.xlsx]Pivots!weeklytrend</c:name>
    <c:fmtId val="18"/>
  </c:pivotSource>
  <c:chart>
    <c:autoTitleDeleted val="1"/>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w="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Pivots!$F$18</c:f>
              <c:strCache>
                <c:ptCount val="1"/>
                <c:pt idx="0">
                  <c:v>Total</c:v>
                </c:pt>
              </c:strCache>
            </c:strRef>
          </c:tx>
          <c:spPr>
            <a:solidFill>
              <a:srgbClr val="FFC000"/>
            </a:solidFill>
            <a:ln w="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Pivots!$E$19:$E$26</c:f>
              <c:strCache>
                <c:ptCount val="7"/>
                <c:pt idx="0">
                  <c:v>Sunday</c:v>
                </c:pt>
                <c:pt idx="1">
                  <c:v>Monday</c:v>
                </c:pt>
                <c:pt idx="2">
                  <c:v>Tuesday</c:v>
                </c:pt>
                <c:pt idx="3">
                  <c:v>Wednesday</c:v>
                </c:pt>
                <c:pt idx="4">
                  <c:v>Thursday</c:v>
                </c:pt>
                <c:pt idx="5">
                  <c:v>Friday</c:v>
                </c:pt>
                <c:pt idx="6">
                  <c:v>Saturday</c:v>
                </c:pt>
              </c:strCache>
            </c:strRef>
          </c:cat>
          <c:val>
            <c:numRef>
              <c:f>Pivots!$F$19:$F$26</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5481-4D66-BEC8-C04E8F01068B}"/>
            </c:ext>
          </c:extLst>
        </c:ser>
        <c:dLbls>
          <c:dLblPos val="outEnd"/>
          <c:showLegendKey val="0"/>
          <c:showVal val="1"/>
          <c:showCatName val="0"/>
          <c:showSerName val="0"/>
          <c:showPercent val="0"/>
          <c:showBubbleSize val="0"/>
        </c:dLbls>
        <c:gapWidth val="32"/>
        <c:axId val="622962336"/>
        <c:axId val="622958016"/>
      </c:barChart>
      <c:catAx>
        <c:axId val="6229623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958016"/>
        <c:crosses val="autoZero"/>
        <c:auto val="1"/>
        <c:lblAlgn val="ctr"/>
        <c:lblOffset val="100"/>
        <c:noMultiLvlLbl val="0"/>
      </c:catAx>
      <c:valAx>
        <c:axId val="622958016"/>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962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Care Centre Dashboard.xlsx]Pivots!Monthlytrend</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Call Trend</a:t>
            </a:r>
          </a:p>
        </c:rich>
      </c:tx>
      <c:layout>
        <c:manualLayout>
          <c:xMode val="edge"/>
          <c:yMode val="edge"/>
          <c:x val="6.7449819425313362E-2"/>
          <c:y val="3.26530612244897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95000">
                <a:schemeClr val="bg1">
                  <a:lumMod val="95000"/>
                </a:schemeClr>
              </a:gs>
              <a:gs pos="0">
                <a:srgbClr val="FF000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circle"/>
          <c:size val="5"/>
          <c:spPr>
            <a:solidFill>
              <a:schemeClr val="bg1"/>
            </a:solidFill>
            <a:ln w="1587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Pivots!$B$14</c:f>
              <c:strCache>
                <c:ptCount val="1"/>
                <c:pt idx="0">
                  <c:v>Call count</c:v>
                </c:pt>
              </c:strCache>
            </c:strRef>
          </c:tx>
          <c:spPr>
            <a:gradFill>
              <a:gsLst>
                <a:gs pos="95000">
                  <a:schemeClr val="bg1">
                    <a:lumMod val="95000"/>
                  </a:schemeClr>
                </a:gs>
                <a:gs pos="0">
                  <a:srgbClr val="FF0000"/>
                </a:gs>
              </a:gsLst>
              <a:lin ang="5400000" scaled="1"/>
            </a:gradFill>
            <a:ln>
              <a:noFill/>
            </a:ln>
            <a:effectLst/>
          </c:spP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Pivots!$B$15:$B$27</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631C-4E3C-94A6-FD5FBCB47BFA}"/>
            </c:ext>
          </c:extLst>
        </c:ser>
        <c:dLbls>
          <c:showLegendKey val="0"/>
          <c:showVal val="0"/>
          <c:showCatName val="0"/>
          <c:showSerName val="0"/>
          <c:showPercent val="0"/>
          <c:showBubbleSize val="0"/>
        </c:dLbls>
        <c:axId val="583896192"/>
        <c:axId val="583899552"/>
      </c:areaChart>
      <c:lineChart>
        <c:grouping val="standard"/>
        <c:varyColors val="0"/>
        <c:ser>
          <c:idx val="1"/>
          <c:order val="1"/>
          <c:tx>
            <c:strRef>
              <c:f>Pivots!$C$14</c:f>
              <c:strCache>
                <c:ptCount val="1"/>
                <c:pt idx="0">
                  <c:v>Call count2</c:v>
                </c:pt>
              </c:strCache>
            </c:strRef>
          </c:tx>
          <c:spPr>
            <a:ln w="28575" cap="rnd">
              <a:solidFill>
                <a:srgbClr val="FF0000"/>
              </a:solidFill>
              <a:round/>
            </a:ln>
            <a:effectLst/>
          </c:spPr>
          <c:marker>
            <c:symbol val="circle"/>
            <c:size val="5"/>
            <c:spPr>
              <a:solidFill>
                <a:schemeClr val="bg1"/>
              </a:solidFill>
              <a:ln w="15875">
                <a:solidFill>
                  <a:schemeClr val="tx1"/>
                </a:solidFill>
              </a:ln>
              <a:effectLst/>
            </c:spPr>
          </c:marker>
          <c:cat>
            <c:strRef>
              <c:f>Pivots!$A$15:$A$27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Pivots!$C$15:$C$27</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631C-4E3C-94A6-FD5FBCB47BFA}"/>
            </c:ext>
          </c:extLst>
        </c:ser>
        <c:dLbls>
          <c:showLegendKey val="0"/>
          <c:showVal val="0"/>
          <c:showCatName val="0"/>
          <c:showSerName val="0"/>
          <c:showPercent val="0"/>
          <c:showBubbleSize val="0"/>
        </c:dLbls>
        <c:marker val="1"/>
        <c:smooth val="0"/>
        <c:axId val="583896192"/>
        <c:axId val="583899552"/>
      </c:lineChart>
      <c:catAx>
        <c:axId val="583896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899552"/>
        <c:crosses val="autoZero"/>
        <c:auto val="1"/>
        <c:lblAlgn val="ctr"/>
        <c:lblOffset val="100"/>
        <c:noMultiLvlLbl val="0"/>
      </c:catAx>
      <c:valAx>
        <c:axId val="5838995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896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Pivots!$E$31:$E$35</c:f>
              <c:strCache>
                <c:ptCount val="5"/>
                <c:pt idx="0">
                  <c:v>R01</c:v>
                </c:pt>
                <c:pt idx="1">
                  <c:v>R02</c:v>
                </c:pt>
                <c:pt idx="2">
                  <c:v>R03</c:v>
                </c:pt>
                <c:pt idx="3">
                  <c:v>R04</c:v>
                </c:pt>
                <c:pt idx="4">
                  <c:v>R05</c:v>
                </c:pt>
              </c:strCache>
            </c:strRef>
          </c:cat>
          <c:val>
            <c:numRef>
              <c:f>Pivots!$F$31:$F$35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B2A-474E-99E0-DAB34E50778F}"/>
            </c:ext>
          </c:extLst>
        </c:ser>
        <c:ser>
          <c:idx val="1"/>
          <c:order val="1"/>
          <c:tx>
            <c:strRef>
              <c:f>Pivots!$H$31</c:f>
              <c:strCache>
                <c:ptCount val="1"/>
                <c:pt idx="0">
                  <c:v>189</c:v>
                </c:pt>
              </c:strCache>
            </c:strRef>
          </c:tx>
          <c:spPr>
            <a:gradFill>
              <a:gsLst>
                <a:gs pos="100000">
                  <a:srgbClr val="FF9933"/>
                </a:gs>
                <a:gs pos="0">
                  <a:srgbClr val="FB1C05"/>
                </a:gs>
              </a:gsLst>
              <a:path path="circle">
                <a:fillToRect l="100000" t="10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Pivots!$H$31:$H$35</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2-BB2A-474E-99E0-DAB34E50778F}"/>
            </c:ext>
          </c:extLst>
        </c:ser>
        <c:dLbls>
          <c:dLblPos val="outEnd"/>
          <c:showLegendKey val="0"/>
          <c:showVal val="1"/>
          <c:showCatName val="0"/>
          <c:showSerName val="0"/>
          <c:showPercent val="0"/>
          <c:showBubbleSize val="0"/>
        </c:dLbls>
        <c:gapWidth val="25"/>
        <c:overlap val="100"/>
        <c:axId val="625527456"/>
        <c:axId val="622964256"/>
      </c:barChart>
      <c:catAx>
        <c:axId val="62552745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964256"/>
        <c:crosses val="autoZero"/>
        <c:auto val="1"/>
        <c:lblAlgn val="ctr"/>
        <c:lblOffset val="100"/>
        <c:noMultiLvlLbl val="0"/>
      </c:catAx>
      <c:valAx>
        <c:axId val="622964256"/>
        <c:scaling>
          <c:orientation val="minMax"/>
          <c:min val="0"/>
        </c:scaling>
        <c:delete val="1"/>
        <c:axPos val="t"/>
        <c:numFmt formatCode="General" sourceLinked="1"/>
        <c:majorTickMark val="out"/>
        <c:minorTickMark val="none"/>
        <c:tickLblPos val="nextTo"/>
        <c:crossAx val="62552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Pivots!$E$31:$E$35</c:f>
              <c:strCache>
                <c:ptCount val="5"/>
                <c:pt idx="0">
                  <c:v>R01</c:v>
                </c:pt>
                <c:pt idx="1">
                  <c:v>R02</c:v>
                </c:pt>
                <c:pt idx="2">
                  <c:v>R03</c:v>
                </c:pt>
                <c:pt idx="3">
                  <c:v>R04</c:v>
                </c:pt>
                <c:pt idx="4">
                  <c:v>R05</c:v>
                </c:pt>
              </c:strCache>
            </c:strRef>
          </c:cat>
          <c:val>
            <c:numRef>
              <c:f>Pivots!$G$31:$G$35</c:f>
              <c:numCache>
                <c:formatCode>"£"#,###,."k"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220-4AC6-8AED-5E9739B9545E}"/>
            </c:ext>
          </c:extLst>
        </c:ser>
        <c:ser>
          <c:idx val="1"/>
          <c:order val="1"/>
          <c:tx>
            <c:v>Selected</c:v>
          </c:tx>
          <c:spPr>
            <a:gradFill>
              <a:gsLst>
                <a:gs pos="96000">
                  <a:schemeClr val="accent1">
                    <a:lumMod val="60000"/>
                    <a:lumOff val="40000"/>
                  </a:schemeClr>
                </a:gs>
                <a:gs pos="44000">
                  <a:schemeClr val="accent2">
                    <a:lumMod val="75000"/>
                  </a:schemeClr>
                </a:gs>
              </a:gsLst>
              <a:path path="circle">
                <a:fillToRect l="100000" t="100000"/>
              </a:path>
            </a:gradFill>
            <a:ln>
              <a:noFill/>
            </a:ln>
            <a:effectLst/>
          </c:spPr>
          <c:invertIfNegative val="0"/>
          <c:dLbls>
            <c:delete val="1"/>
          </c:dLbls>
          <c:val>
            <c:numRef>
              <c:f>Pivots!$I$31:$I$35</c:f>
              <c:numCache>
                <c:formatCode>"£"#,###,."k"</c:formatCode>
                <c:ptCount val="5"/>
                <c:pt idx="0">
                  <c:v>18415</c:v>
                </c:pt>
                <c:pt idx="1">
                  <c:v>#N/A</c:v>
                </c:pt>
                <c:pt idx="2">
                  <c:v>#N/A</c:v>
                </c:pt>
                <c:pt idx="3">
                  <c:v>#N/A</c:v>
                </c:pt>
                <c:pt idx="4">
                  <c:v>#N/A</c:v>
                </c:pt>
              </c:numCache>
            </c:numRef>
          </c:val>
          <c:extLst>
            <c:ext xmlns:c16="http://schemas.microsoft.com/office/drawing/2014/chart" uri="{C3380CC4-5D6E-409C-BE32-E72D297353CC}">
              <c16:uniqueId val="{00000001-6220-4AC6-8AED-5E9739B9545E}"/>
            </c:ext>
          </c:extLst>
        </c:ser>
        <c:dLbls>
          <c:dLblPos val="outEnd"/>
          <c:showLegendKey val="0"/>
          <c:showVal val="1"/>
          <c:showCatName val="0"/>
          <c:showSerName val="0"/>
          <c:showPercent val="0"/>
          <c:showBubbleSize val="0"/>
        </c:dLbls>
        <c:gapWidth val="25"/>
        <c:overlap val="100"/>
        <c:axId val="625527456"/>
        <c:axId val="622964256"/>
      </c:barChart>
      <c:catAx>
        <c:axId val="6255274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964256"/>
        <c:crosses val="autoZero"/>
        <c:auto val="1"/>
        <c:lblAlgn val="ctr"/>
        <c:lblOffset val="100"/>
        <c:noMultiLvlLbl val="0"/>
      </c:catAx>
      <c:valAx>
        <c:axId val="622964256"/>
        <c:scaling>
          <c:orientation val="minMax"/>
        </c:scaling>
        <c:delete val="1"/>
        <c:axPos val="t"/>
        <c:numFmt formatCode="&quot;£&quot;#,###,.&quot;k&quot;" sourceLinked="1"/>
        <c:majorTickMark val="none"/>
        <c:minorTickMark val="none"/>
        <c:tickLblPos val="nextTo"/>
        <c:crossAx val="625527456"/>
        <c:crosses val="autoZero"/>
        <c:crossBetween val="between"/>
      </c:valAx>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Care Centre Dashboard.xlsx]Pivots!PivotTable8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a:solidFill>
                  <a:srgbClr val="FF6600"/>
                </a:solidFill>
              </a:rPr>
              <a:t>Female</a:t>
            </a:r>
            <a:r>
              <a:rPr lang="en-GB" sz="1600" b="1"/>
              <a:t> </a:t>
            </a:r>
            <a:r>
              <a:rPr lang="en-GB" sz="1600" b="1">
                <a:solidFill>
                  <a:schemeClr val="bg1">
                    <a:lumMod val="65000"/>
                  </a:schemeClr>
                </a:solidFill>
              </a:rPr>
              <a:t>VS</a:t>
            </a:r>
            <a:r>
              <a:rPr lang="en-GB" sz="1600" b="1"/>
              <a:t> </a:t>
            </a:r>
            <a:r>
              <a:rPr lang="en-GB" sz="1600" b="1">
                <a:solidFill>
                  <a:srgbClr val="00B050"/>
                </a:solidFill>
              </a:rPr>
              <a:t>Male</a:t>
            </a:r>
            <a:r>
              <a:rPr lang="en-GB" sz="1600" b="1"/>
              <a:t> </a:t>
            </a:r>
            <a:r>
              <a:rPr lang="en-GB" sz="1600" b="1">
                <a:solidFill>
                  <a:schemeClr val="bg1">
                    <a:lumMod val="65000"/>
                  </a:schemeClr>
                </a:solidFill>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6600"/>
          </a:solidFill>
          <a:ln>
            <a:noFill/>
          </a:ln>
          <a:effectLst/>
        </c:spPr>
        <c:marker>
          <c:symbol val="none"/>
        </c:marker>
        <c:dLbl>
          <c:idx val="0"/>
          <c:spPr>
            <a:no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600"/>
          </a:solidFill>
          <a:ln>
            <a:noFill/>
          </a:ln>
          <a:effectLst/>
        </c:spPr>
        <c:marker>
          <c:symbol val="none"/>
        </c:marker>
        <c:dLbl>
          <c:idx val="0"/>
          <c:spPr>
            <a:no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6600"/>
          </a:solidFill>
          <a:ln>
            <a:noFill/>
          </a:ln>
          <a:effectLst/>
        </c:spPr>
        <c:marker>
          <c:symbol val="none"/>
        </c:marker>
        <c:dLbl>
          <c:idx val="0"/>
          <c:spPr>
            <a:solidFill>
              <a:schemeClr val="bg1">
                <a:lumMod val="95000"/>
                <a:alpha val="68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solidFill>
              <a:schemeClr val="bg1">
                <a:lumMod val="95000"/>
                <a:alpha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Pivots!$B$44:$B$45</c:f>
              <c:strCache>
                <c:ptCount val="1"/>
                <c:pt idx="0">
                  <c:v>Female</c:v>
                </c:pt>
              </c:strCache>
            </c:strRef>
          </c:tx>
          <c:spPr>
            <a:solidFill>
              <a:srgbClr val="FF6600"/>
            </a:solidFill>
            <a:ln>
              <a:noFill/>
            </a:ln>
            <a:effectLst/>
          </c:spPr>
          <c:invertIfNegative val="0"/>
          <c:dLbls>
            <c:spPr>
              <a:solidFill>
                <a:schemeClr val="bg1">
                  <a:lumMod val="95000"/>
                  <a:alpha val="68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Pivots!$A$46:$A$48</c:f>
              <c:strCache>
                <c:ptCount val="3"/>
                <c:pt idx="0">
                  <c:v>Cincinnati</c:v>
                </c:pt>
                <c:pt idx="1">
                  <c:v>Cleveland</c:v>
                </c:pt>
                <c:pt idx="2">
                  <c:v>Columbus</c:v>
                </c:pt>
              </c:strCache>
            </c:strRef>
          </c:cat>
          <c:val>
            <c:numRef>
              <c:f>Pivots!$B$46:$B$48</c:f>
              <c:numCache>
                <c:formatCode>#,##0</c:formatCode>
                <c:ptCount val="3"/>
                <c:pt idx="0">
                  <c:v>30</c:v>
                </c:pt>
                <c:pt idx="1">
                  <c:v>57</c:v>
                </c:pt>
                <c:pt idx="2">
                  <c:v>29</c:v>
                </c:pt>
              </c:numCache>
            </c:numRef>
          </c:val>
          <c:extLst>
            <c:ext xmlns:c16="http://schemas.microsoft.com/office/drawing/2014/chart" uri="{C3380CC4-5D6E-409C-BE32-E72D297353CC}">
              <c16:uniqueId val="{00000000-878C-4DD4-B15C-AF35F982AF95}"/>
            </c:ext>
          </c:extLst>
        </c:ser>
        <c:ser>
          <c:idx val="1"/>
          <c:order val="1"/>
          <c:tx>
            <c:strRef>
              <c:f>Pivots!$C$44:$C$45</c:f>
              <c:strCache>
                <c:ptCount val="1"/>
                <c:pt idx="0">
                  <c:v>Male</c:v>
                </c:pt>
              </c:strCache>
            </c:strRef>
          </c:tx>
          <c:spPr>
            <a:solidFill>
              <a:srgbClr val="00B050"/>
            </a:solidFill>
            <a:ln>
              <a:noFill/>
            </a:ln>
            <a:effectLst/>
          </c:spPr>
          <c:invertIfNegative val="0"/>
          <c:dLbls>
            <c:spPr>
              <a:solidFill>
                <a:schemeClr val="bg1">
                  <a:lumMod val="95000"/>
                  <a:alpha val="6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Pivots!$A$46:$A$48</c:f>
              <c:strCache>
                <c:ptCount val="3"/>
                <c:pt idx="0">
                  <c:v>Cincinnati</c:v>
                </c:pt>
                <c:pt idx="1">
                  <c:v>Cleveland</c:v>
                </c:pt>
                <c:pt idx="2">
                  <c:v>Columbus</c:v>
                </c:pt>
              </c:strCache>
            </c:strRef>
          </c:cat>
          <c:val>
            <c:numRef>
              <c:f>Pivots!$C$46:$C$48</c:f>
              <c:numCache>
                <c:formatCode>#,##0</c:formatCode>
                <c:ptCount val="3"/>
                <c:pt idx="0">
                  <c:v>26</c:v>
                </c:pt>
                <c:pt idx="1">
                  <c:v>13</c:v>
                </c:pt>
                <c:pt idx="2">
                  <c:v>34</c:v>
                </c:pt>
              </c:numCache>
            </c:numRef>
          </c:val>
          <c:extLst>
            <c:ext xmlns:c16="http://schemas.microsoft.com/office/drawing/2014/chart" uri="{C3380CC4-5D6E-409C-BE32-E72D297353CC}">
              <c16:uniqueId val="{00000001-878C-4DD4-B15C-AF35F982AF95}"/>
            </c:ext>
          </c:extLst>
        </c:ser>
        <c:dLbls>
          <c:showLegendKey val="0"/>
          <c:showVal val="0"/>
          <c:showCatName val="0"/>
          <c:showSerName val="0"/>
          <c:showPercent val="0"/>
          <c:showBubbleSize val="0"/>
        </c:dLbls>
        <c:gapWidth val="40"/>
        <c:overlap val="100"/>
        <c:axId val="627800528"/>
        <c:axId val="627803408"/>
      </c:barChart>
      <c:catAx>
        <c:axId val="627800528"/>
        <c:scaling>
          <c:orientation val="minMax"/>
        </c:scaling>
        <c:delete val="1"/>
        <c:axPos val="b"/>
        <c:numFmt formatCode="General" sourceLinked="1"/>
        <c:majorTickMark val="out"/>
        <c:minorTickMark val="none"/>
        <c:tickLblPos val="nextTo"/>
        <c:crossAx val="627803408"/>
        <c:crosses val="autoZero"/>
        <c:auto val="1"/>
        <c:lblAlgn val="ctr"/>
        <c:lblOffset val="100"/>
        <c:noMultiLvlLbl val="0"/>
      </c:catAx>
      <c:valAx>
        <c:axId val="627803408"/>
        <c:scaling>
          <c:orientation val="minMax"/>
        </c:scaling>
        <c:delete val="1"/>
        <c:axPos val="l"/>
        <c:numFmt formatCode="0%" sourceLinked="1"/>
        <c:majorTickMark val="out"/>
        <c:minorTickMark val="none"/>
        <c:tickLblPos val="nextTo"/>
        <c:crossAx val="627800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Care Centre Dashboard.xlsx]Pivots!Rep Satisfaction</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Pivots!$B$50</c:f>
              <c:strCache>
                <c:ptCount val="1"/>
                <c:pt idx="0">
                  <c:v>Total</c:v>
                </c:pt>
              </c:strCache>
            </c:strRef>
          </c:tx>
          <c:spPr>
            <a:solidFill>
              <a:srgbClr val="0070C0"/>
            </a:solidFill>
            <a:ln>
              <a:noFill/>
            </a:ln>
            <a:effectLst/>
          </c:spPr>
          <c:invertIfNegative val="0"/>
          <c:cat>
            <c:strRef>
              <c:f>Pivots!$A$51:$A$55</c:f>
              <c:strCache>
                <c:ptCount val="5"/>
                <c:pt idx="0">
                  <c:v>1</c:v>
                </c:pt>
                <c:pt idx="1">
                  <c:v>2</c:v>
                </c:pt>
                <c:pt idx="2">
                  <c:v>3</c:v>
                </c:pt>
                <c:pt idx="3">
                  <c:v>4</c:v>
                </c:pt>
                <c:pt idx="4">
                  <c:v>5</c:v>
                </c:pt>
              </c:strCache>
            </c:strRef>
          </c:cat>
          <c:val>
            <c:numRef>
              <c:f>Pivots!$B$51:$B$55</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1-551A-4253-9E11-14E2978B3A4A}"/>
            </c:ext>
          </c:extLst>
        </c:ser>
        <c:dLbls>
          <c:showLegendKey val="0"/>
          <c:showVal val="0"/>
          <c:showCatName val="0"/>
          <c:showSerName val="0"/>
          <c:showPercent val="0"/>
          <c:showBubbleSize val="0"/>
        </c:dLbls>
        <c:gapWidth val="12"/>
        <c:overlap val="-27"/>
        <c:axId val="631592864"/>
        <c:axId val="631593824"/>
      </c:barChart>
      <c:catAx>
        <c:axId val="6315928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593824"/>
        <c:crosses val="autoZero"/>
        <c:auto val="1"/>
        <c:lblAlgn val="ctr"/>
        <c:lblOffset val="100"/>
        <c:tickLblSkip val="1"/>
        <c:noMultiLvlLbl val="0"/>
      </c:catAx>
      <c:valAx>
        <c:axId val="631593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59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3.xml.rels><?xml version="1.0" encoding="UTF-8" standalone="yes"?>
<Relationships xmlns="http://schemas.openxmlformats.org/package/2006/relationships"><Relationship Id="rId8" Type="http://schemas.openxmlformats.org/officeDocument/2006/relationships/image" Target="../media/image24.png"/><Relationship Id="rId13" Type="http://schemas.openxmlformats.org/officeDocument/2006/relationships/chart" Target="../charts/chart3.xml"/><Relationship Id="rId3" Type="http://schemas.openxmlformats.org/officeDocument/2006/relationships/image" Target="../media/image19.svg"/><Relationship Id="rId7" Type="http://schemas.openxmlformats.org/officeDocument/2006/relationships/image" Target="../media/image23.svg"/><Relationship Id="rId12" Type="http://schemas.openxmlformats.org/officeDocument/2006/relationships/chart" Target="../charts/chart2.xml"/><Relationship Id="rId2" Type="http://schemas.openxmlformats.org/officeDocument/2006/relationships/image" Target="../media/image18.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22.png"/><Relationship Id="rId11" Type="http://schemas.openxmlformats.org/officeDocument/2006/relationships/image" Target="../media/image27.svg"/><Relationship Id="rId5" Type="http://schemas.openxmlformats.org/officeDocument/2006/relationships/image" Target="../media/image21.svg"/><Relationship Id="rId15" Type="http://schemas.openxmlformats.org/officeDocument/2006/relationships/chart" Target="../charts/chart5.xml"/><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sv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251377</xdr:colOff>
      <xdr:row>0</xdr:row>
      <xdr:rowOff>62120</xdr:rowOff>
    </xdr:from>
    <xdr:to>
      <xdr:col>7</xdr:col>
      <xdr:colOff>520562</xdr:colOff>
      <xdr:row>9</xdr:row>
      <xdr:rowOff>185945</xdr:rowOff>
    </xdr:to>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0C7436D7-3E15-FBD6-04C1-05C9AE49B2F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4591464" y="62120"/>
              <a:ext cx="1834598" cy="18383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175342</xdr:colOff>
      <xdr:row>17</xdr:row>
      <xdr:rowOff>24146</xdr:rowOff>
    </xdr:from>
    <xdr:to>
      <xdr:col>11</xdr:col>
      <xdr:colOff>209896</xdr:colOff>
      <xdr:row>26</xdr:row>
      <xdr:rowOff>145757</xdr:rowOff>
    </xdr:to>
    <mc:AlternateContent xmlns:mc="http://schemas.openxmlformats.org/markup-compatibility/2006">
      <mc:Choice xmlns:a14="http://schemas.microsoft.com/office/drawing/2010/main" Requires="a14">
        <xdr:graphicFrame macro="">
          <xdr:nvGraphicFramePr>
            <xdr:cNvPr id="28" name="Representative 1">
              <a:extLst>
                <a:ext uri="{FF2B5EF4-FFF2-40B4-BE49-F238E27FC236}">
                  <a16:creationId xmlns:a16="http://schemas.microsoft.com/office/drawing/2014/main" id="{0172B5EF-5F7F-422D-B711-A49625E4F3D3}"/>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6327371" y="3744499"/>
              <a:ext cx="1401672" cy="183611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571500</xdr:colOff>
      <xdr:row>3</xdr:row>
      <xdr:rowOff>38100</xdr:rowOff>
    </xdr:from>
    <xdr:to>
      <xdr:col>11</xdr:col>
      <xdr:colOff>485775</xdr:colOff>
      <xdr:row>14</xdr:row>
      <xdr:rowOff>57149</xdr:rowOff>
    </xdr:to>
    <xdr:graphicFrame macro="">
      <xdr:nvGraphicFramePr>
        <xdr:cNvPr id="30" name="Chart 29">
          <a:extLst>
            <a:ext uri="{FF2B5EF4-FFF2-40B4-BE49-F238E27FC236}">
              <a16:creationId xmlns:a16="http://schemas.microsoft.com/office/drawing/2014/main" id="{52AB3C86-307F-4F42-B261-956D134183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xdr:row>
      <xdr:rowOff>85725</xdr:rowOff>
    </xdr:from>
    <xdr:to>
      <xdr:col>2</xdr:col>
      <xdr:colOff>495300</xdr:colOff>
      <xdr:row>7</xdr:row>
      <xdr:rowOff>0</xdr:rowOff>
    </xdr:to>
    <xdr:sp macro="" textlink="Pivots!A4">
      <xdr:nvSpPr>
        <xdr:cNvPr id="2" name="Rectangle 1">
          <a:extLst>
            <a:ext uri="{FF2B5EF4-FFF2-40B4-BE49-F238E27FC236}">
              <a16:creationId xmlns:a16="http://schemas.microsoft.com/office/drawing/2014/main" id="{90C2DFDA-AE5A-191B-3294-41B3FAF7324D}"/>
            </a:ext>
          </a:extLst>
        </xdr:cNvPr>
        <xdr:cNvSpPr/>
      </xdr:nvSpPr>
      <xdr:spPr>
        <a:xfrm>
          <a:off x="685800" y="466725"/>
          <a:ext cx="1181100" cy="866775"/>
        </a:xfrm>
        <a:prstGeom prst="rect">
          <a:avLst/>
        </a:prstGeom>
        <a:solidFill>
          <a:srgbClr val="FF0000"/>
        </a:solidFill>
        <a:ln>
          <a:noFill/>
        </a:ln>
        <a:effectLst>
          <a:outerShdw blurRad="292100" dist="1397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5F66E1A-DCC1-4411-B954-1087460AE039}" type="TxLink">
            <a:rPr lang="en-US" sz="1800" b="0" i="0" u="none" strike="noStrike">
              <a:solidFill>
                <a:schemeClr val="bg1"/>
              </a:solidFill>
              <a:latin typeface="+mj-lt"/>
              <a:ea typeface="ADLaM Display" panose="020F0502020204030204" pitchFamily="2" charset="0"/>
              <a:cs typeface="ADLaM Display" panose="020F0502020204030204" pitchFamily="2" charset="0"/>
            </a:rPr>
            <a:pPr algn="ctr"/>
            <a:t>1,000</a:t>
          </a:fld>
          <a:endParaRPr lang="en-GB" sz="1800">
            <a:solidFill>
              <a:schemeClr val="bg1"/>
            </a:solidFill>
            <a:latin typeface="+mj-lt"/>
            <a:ea typeface="ADLaM Display" panose="020F0502020204030204" pitchFamily="2" charset="0"/>
            <a:cs typeface="ADLaM Display" panose="020F0502020204030204" pitchFamily="2" charset="0"/>
          </a:endParaRPr>
        </a:p>
      </xdr:txBody>
    </xdr:sp>
    <xdr:clientData/>
  </xdr:twoCellAnchor>
  <xdr:twoCellAnchor>
    <xdr:from>
      <xdr:col>1</xdr:col>
      <xdr:colOff>112877</xdr:colOff>
      <xdr:row>2</xdr:row>
      <xdr:rowOff>119556</xdr:rowOff>
    </xdr:from>
    <xdr:to>
      <xdr:col>2</xdr:col>
      <xdr:colOff>370052</xdr:colOff>
      <xdr:row>3</xdr:row>
      <xdr:rowOff>100506</xdr:rowOff>
    </xdr:to>
    <xdr:sp macro="" textlink="">
      <xdr:nvSpPr>
        <xdr:cNvPr id="3" name="TextBox 2">
          <a:extLst>
            <a:ext uri="{FF2B5EF4-FFF2-40B4-BE49-F238E27FC236}">
              <a16:creationId xmlns:a16="http://schemas.microsoft.com/office/drawing/2014/main" id="{6FCB215B-2F43-9D08-8EAA-42945A86A951}"/>
            </a:ext>
          </a:extLst>
        </xdr:cNvPr>
        <xdr:cNvSpPr txBox="1"/>
      </xdr:nvSpPr>
      <xdr:spPr>
        <a:xfrm>
          <a:off x="802618" y="491797"/>
          <a:ext cx="946917" cy="167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solidFill>
                <a:schemeClr val="bg1"/>
              </a:solidFill>
              <a:latin typeface="Amasis MT Pro Black" panose="02040A04050005020304" pitchFamily="18" charset="0"/>
            </a:rPr>
            <a:t>Calls</a:t>
          </a:r>
        </a:p>
      </xdr:txBody>
    </xdr:sp>
    <xdr:clientData/>
  </xdr:twoCellAnchor>
  <xdr:twoCellAnchor editAs="oneCell">
    <xdr:from>
      <xdr:col>1</xdr:col>
      <xdr:colOff>66677</xdr:colOff>
      <xdr:row>2</xdr:row>
      <xdr:rowOff>152402</xdr:rowOff>
    </xdr:from>
    <xdr:to>
      <xdr:col>1</xdr:col>
      <xdr:colOff>229958</xdr:colOff>
      <xdr:row>3</xdr:row>
      <xdr:rowOff>117330</xdr:rowOff>
    </xdr:to>
    <xdr:pic>
      <xdr:nvPicPr>
        <xdr:cNvPr id="4" name="Graphic 3" descr="Receiver with solid fill">
          <a:extLst>
            <a:ext uri="{FF2B5EF4-FFF2-40B4-BE49-F238E27FC236}">
              <a16:creationId xmlns:a16="http://schemas.microsoft.com/office/drawing/2014/main" id="{1A9E6F8F-FAF7-4491-A497-7658BD0DD6AA}"/>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832505">
          <a:off x="752477" y="533402"/>
          <a:ext cx="161924" cy="161924"/>
        </a:xfrm>
        <a:prstGeom prst="rect">
          <a:avLst/>
        </a:prstGeom>
      </xdr:spPr>
    </xdr:pic>
    <xdr:clientData/>
  </xdr:twoCellAnchor>
  <xdr:twoCellAnchor>
    <xdr:from>
      <xdr:col>1</xdr:col>
      <xdr:colOff>104775</xdr:colOff>
      <xdr:row>6</xdr:row>
      <xdr:rowOff>14342</xdr:rowOff>
    </xdr:from>
    <xdr:to>
      <xdr:col>2</xdr:col>
      <xdr:colOff>409575</xdr:colOff>
      <xdr:row>6</xdr:row>
      <xdr:rowOff>181413</xdr:rowOff>
    </xdr:to>
    <xdr:sp macro="" textlink="Pivots!A11">
      <xdr:nvSpPr>
        <xdr:cNvPr id="6" name="TextBox 5">
          <a:extLst>
            <a:ext uri="{FF2B5EF4-FFF2-40B4-BE49-F238E27FC236}">
              <a16:creationId xmlns:a16="http://schemas.microsoft.com/office/drawing/2014/main" id="{6EBA4A78-40DD-C0B6-C189-173CF1C107F3}"/>
            </a:ext>
          </a:extLst>
        </xdr:cNvPr>
        <xdr:cNvSpPr txBox="1"/>
      </xdr:nvSpPr>
      <xdr:spPr>
        <a:xfrm>
          <a:off x="794516" y="1131066"/>
          <a:ext cx="994542" cy="167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8DD62E5-12E3-49FF-BAE8-474A8B856088}" type="TxLink">
            <a:rPr lang="en-US" sz="1100" b="0" i="0" u="none" strike="noStrike">
              <a:solidFill>
                <a:schemeClr val="bg1"/>
              </a:solidFill>
              <a:latin typeface="+mj-lt"/>
            </a:rPr>
            <a:pPr algn="ctr"/>
            <a:t>189</a:t>
          </a:fld>
          <a:endParaRPr lang="en-GB" sz="1100">
            <a:solidFill>
              <a:schemeClr val="bg1"/>
            </a:solidFill>
            <a:latin typeface="+mj-lt"/>
          </a:endParaRPr>
        </a:p>
      </xdr:txBody>
    </xdr:sp>
    <xdr:clientData/>
  </xdr:twoCellAnchor>
  <xdr:twoCellAnchor>
    <xdr:from>
      <xdr:col>1</xdr:col>
      <xdr:colOff>0</xdr:colOff>
      <xdr:row>9</xdr:row>
      <xdr:rowOff>0</xdr:rowOff>
    </xdr:from>
    <xdr:to>
      <xdr:col>2</xdr:col>
      <xdr:colOff>495300</xdr:colOff>
      <xdr:row>13</xdr:row>
      <xdr:rowOff>100396</xdr:rowOff>
    </xdr:to>
    <xdr:sp macro="" textlink="Pivots!B4">
      <xdr:nvSpPr>
        <xdr:cNvPr id="7" name="Rectangle 6">
          <a:extLst>
            <a:ext uri="{FF2B5EF4-FFF2-40B4-BE49-F238E27FC236}">
              <a16:creationId xmlns:a16="http://schemas.microsoft.com/office/drawing/2014/main" id="{A95B66C1-2D00-47BC-B2CD-A3ACD96D4058}"/>
            </a:ext>
          </a:extLst>
        </xdr:cNvPr>
        <xdr:cNvSpPr/>
      </xdr:nvSpPr>
      <xdr:spPr>
        <a:xfrm>
          <a:off x="689741" y="1675086"/>
          <a:ext cx="1185042" cy="844879"/>
        </a:xfrm>
        <a:prstGeom prst="rect">
          <a:avLst/>
        </a:prstGeom>
        <a:solidFill>
          <a:srgbClr val="FF0000"/>
        </a:solidFill>
        <a:ln>
          <a:noFill/>
        </a:ln>
        <a:effectLst>
          <a:outerShdw blurRad="292100" dist="1397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CD4AFA6-5C3B-4A54-9D32-49F89305A3D1}" type="TxLink">
            <a:rPr lang="en-US" sz="1800" b="0" i="0" u="none" strike="noStrike">
              <a:solidFill>
                <a:schemeClr val="bg1"/>
              </a:solidFill>
              <a:latin typeface="+mj-lt"/>
              <a:ea typeface="ADLaM Display" panose="020F0502020204030204" pitchFamily="2" charset="0"/>
              <a:cs typeface="ADLaM Display" panose="020F0502020204030204" pitchFamily="2" charset="0"/>
            </a:rPr>
            <a:pPr marL="0" indent="0" algn="ctr"/>
            <a:t>£96,623</a:t>
          </a:fld>
          <a:endParaRPr lang="en-GB" sz="1800" b="0" i="0" u="none" strike="noStrike">
            <a:solidFill>
              <a:schemeClr val="bg1"/>
            </a:solidFill>
            <a:latin typeface="+mj-lt"/>
            <a:ea typeface="ADLaM Display" panose="020F0502020204030204" pitchFamily="2" charset="0"/>
            <a:cs typeface="ADLaM Display" panose="020F0502020204030204" pitchFamily="2" charset="0"/>
          </a:endParaRPr>
        </a:p>
      </xdr:txBody>
    </xdr:sp>
    <xdr:clientData/>
  </xdr:twoCellAnchor>
  <xdr:twoCellAnchor>
    <xdr:from>
      <xdr:col>1</xdr:col>
      <xdr:colOff>112877</xdr:colOff>
      <xdr:row>9</xdr:row>
      <xdr:rowOff>33831</xdr:rowOff>
    </xdr:from>
    <xdr:to>
      <xdr:col>2</xdr:col>
      <xdr:colOff>370052</xdr:colOff>
      <xdr:row>10</xdr:row>
      <xdr:rowOff>14781</xdr:rowOff>
    </xdr:to>
    <xdr:sp macro="" textlink="">
      <xdr:nvSpPr>
        <xdr:cNvPr id="8" name="TextBox 7">
          <a:extLst>
            <a:ext uri="{FF2B5EF4-FFF2-40B4-BE49-F238E27FC236}">
              <a16:creationId xmlns:a16="http://schemas.microsoft.com/office/drawing/2014/main" id="{6A461867-ED5F-4668-B33B-96EA8F6B4E0A}"/>
            </a:ext>
          </a:extLst>
        </xdr:cNvPr>
        <xdr:cNvSpPr txBox="1"/>
      </xdr:nvSpPr>
      <xdr:spPr>
        <a:xfrm>
          <a:off x="802618" y="1708917"/>
          <a:ext cx="946917" cy="167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solidFill>
                <a:schemeClr val="bg1"/>
              </a:solidFill>
              <a:latin typeface="Amasis MT Pro Black" panose="02040A04050005020304" pitchFamily="18" charset="0"/>
            </a:rPr>
            <a:t>Amount</a:t>
          </a:r>
        </a:p>
      </xdr:txBody>
    </xdr:sp>
    <xdr:clientData/>
  </xdr:twoCellAnchor>
  <xdr:twoCellAnchor editAs="oneCell">
    <xdr:from>
      <xdr:col>1</xdr:col>
      <xdr:colOff>66677</xdr:colOff>
      <xdr:row>9</xdr:row>
      <xdr:rowOff>66677</xdr:rowOff>
    </xdr:from>
    <xdr:to>
      <xdr:col>1</xdr:col>
      <xdr:colOff>228601</xdr:colOff>
      <xdr:row>10</xdr:row>
      <xdr:rowOff>38101</xdr:rowOff>
    </xdr:to>
    <xdr:pic>
      <xdr:nvPicPr>
        <xdr:cNvPr id="9" name="Graphic 8">
          <a:extLst>
            <a:ext uri="{FF2B5EF4-FFF2-40B4-BE49-F238E27FC236}">
              <a16:creationId xmlns:a16="http://schemas.microsoft.com/office/drawing/2014/main" id="{F7C2E5AB-A725-4CA9-A401-45A9671D85A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747034" y="1781177"/>
          <a:ext cx="161924" cy="161924"/>
        </a:xfrm>
        <a:prstGeom prst="rect">
          <a:avLst/>
        </a:prstGeom>
      </xdr:spPr>
    </xdr:pic>
    <xdr:clientData/>
  </xdr:twoCellAnchor>
  <xdr:twoCellAnchor>
    <xdr:from>
      <xdr:col>1</xdr:col>
      <xdr:colOff>104775</xdr:colOff>
      <xdr:row>12</xdr:row>
      <xdr:rowOff>114738</xdr:rowOff>
    </xdr:from>
    <xdr:to>
      <xdr:col>2</xdr:col>
      <xdr:colOff>409575</xdr:colOff>
      <xdr:row>13</xdr:row>
      <xdr:rowOff>95688</xdr:rowOff>
    </xdr:to>
    <xdr:sp macro="" textlink="Pivots!B11">
      <xdr:nvSpPr>
        <xdr:cNvPr id="10" name="TextBox 9">
          <a:extLst>
            <a:ext uri="{FF2B5EF4-FFF2-40B4-BE49-F238E27FC236}">
              <a16:creationId xmlns:a16="http://schemas.microsoft.com/office/drawing/2014/main" id="{AE32EC72-495E-4898-A63E-31B692965DCA}"/>
            </a:ext>
          </a:extLst>
        </xdr:cNvPr>
        <xdr:cNvSpPr txBox="1"/>
      </xdr:nvSpPr>
      <xdr:spPr>
        <a:xfrm>
          <a:off x="794516" y="2348186"/>
          <a:ext cx="994542" cy="167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EC94A9C-CEAA-4BC5-B360-C3A8D1C6B933}" type="TxLink">
            <a:rPr lang="en-US" sz="1100" b="0" i="0" u="none" strike="noStrike">
              <a:solidFill>
                <a:schemeClr val="bg1"/>
              </a:solidFill>
              <a:latin typeface="+mj-lt"/>
              <a:ea typeface="+mn-ea"/>
              <a:cs typeface="+mn-cs"/>
            </a:rPr>
            <a:pPr marL="0" indent="0" algn="ctr"/>
            <a:t>£18,415</a:t>
          </a:fld>
          <a:endParaRPr lang="en-GB" sz="1100" b="0" i="0" u="none" strike="noStrike">
            <a:solidFill>
              <a:schemeClr val="bg1"/>
            </a:solidFill>
            <a:latin typeface="+mj-lt"/>
            <a:ea typeface="+mn-ea"/>
            <a:cs typeface="+mn-cs"/>
          </a:endParaRPr>
        </a:p>
      </xdr:txBody>
    </xdr:sp>
    <xdr:clientData/>
  </xdr:twoCellAnchor>
  <xdr:twoCellAnchor>
    <xdr:from>
      <xdr:col>1</xdr:col>
      <xdr:colOff>0</xdr:colOff>
      <xdr:row>15</xdr:row>
      <xdr:rowOff>0</xdr:rowOff>
    </xdr:from>
    <xdr:to>
      <xdr:col>2</xdr:col>
      <xdr:colOff>495300</xdr:colOff>
      <xdr:row>19</xdr:row>
      <xdr:rowOff>100396</xdr:rowOff>
    </xdr:to>
    <xdr:sp macro="" textlink="Pivots!C4">
      <xdr:nvSpPr>
        <xdr:cNvPr id="11" name="Rectangle 10">
          <a:extLst>
            <a:ext uri="{FF2B5EF4-FFF2-40B4-BE49-F238E27FC236}">
              <a16:creationId xmlns:a16="http://schemas.microsoft.com/office/drawing/2014/main" id="{96A4BA87-B912-4FDC-A1EA-0D9D43D5B800}"/>
            </a:ext>
          </a:extLst>
        </xdr:cNvPr>
        <xdr:cNvSpPr/>
      </xdr:nvSpPr>
      <xdr:spPr>
        <a:xfrm>
          <a:off x="689741" y="2791810"/>
          <a:ext cx="1185042" cy="844879"/>
        </a:xfrm>
        <a:prstGeom prst="rect">
          <a:avLst/>
        </a:prstGeom>
        <a:solidFill>
          <a:srgbClr val="FF0000"/>
        </a:solidFill>
        <a:ln>
          <a:noFill/>
        </a:ln>
        <a:effectLst>
          <a:outerShdw blurRad="292100" dist="1397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61920E4-6320-47AB-A5B5-289E0E5420DF}" type="TxLink">
            <a:rPr lang="en-US" sz="1800" b="0" i="0" u="none" strike="noStrike">
              <a:solidFill>
                <a:schemeClr val="bg1"/>
              </a:solidFill>
              <a:latin typeface="+mj-lt"/>
              <a:ea typeface="ADLaM Display" panose="020F0502020204030204" pitchFamily="2" charset="0"/>
              <a:cs typeface="ADLaM Display" panose="020F0502020204030204" pitchFamily="2" charset="0"/>
            </a:rPr>
            <a:pPr marL="0" indent="0" algn="ctr"/>
            <a:t>89,850</a:t>
          </a:fld>
          <a:endParaRPr lang="en-GB" sz="1800" b="0" i="0" u="none" strike="noStrike">
            <a:solidFill>
              <a:schemeClr val="bg1"/>
            </a:solidFill>
            <a:latin typeface="+mj-lt"/>
            <a:ea typeface="ADLaM Display" panose="020F0502020204030204" pitchFamily="2" charset="0"/>
            <a:cs typeface="ADLaM Display" panose="020F0502020204030204" pitchFamily="2" charset="0"/>
          </a:endParaRPr>
        </a:p>
      </xdr:txBody>
    </xdr:sp>
    <xdr:clientData/>
  </xdr:twoCellAnchor>
  <xdr:twoCellAnchor>
    <xdr:from>
      <xdr:col>1</xdr:col>
      <xdr:colOff>112877</xdr:colOff>
      <xdr:row>15</xdr:row>
      <xdr:rowOff>33831</xdr:rowOff>
    </xdr:from>
    <xdr:to>
      <xdr:col>2</xdr:col>
      <xdr:colOff>370052</xdr:colOff>
      <xdr:row>16</xdr:row>
      <xdr:rowOff>14781</xdr:rowOff>
    </xdr:to>
    <xdr:sp macro="" textlink="">
      <xdr:nvSpPr>
        <xdr:cNvPr id="12" name="TextBox 11">
          <a:extLst>
            <a:ext uri="{FF2B5EF4-FFF2-40B4-BE49-F238E27FC236}">
              <a16:creationId xmlns:a16="http://schemas.microsoft.com/office/drawing/2014/main" id="{886E77EC-585F-435A-AA8F-367BE5A29BB8}"/>
            </a:ext>
          </a:extLst>
        </xdr:cNvPr>
        <xdr:cNvSpPr txBox="1"/>
      </xdr:nvSpPr>
      <xdr:spPr>
        <a:xfrm>
          <a:off x="802618" y="2825641"/>
          <a:ext cx="946917" cy="167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solidFill>
                <a:schemeClr val="bg1"/>
              </a:solidFill>
              <a:latin typeface="Amasis MT Pro Black" panose="02040A04050005020304" pitchFamily="18" charset="0"/>
            </a:rPr>
            <a:t>Duration</a:t>
          </a:r>
        </a:p>
      </xdr:txBody>
    </xdr:sp>
    <xdr:clientData/>
  </xdr:twoCellAnchor>
  <xdr:twoCellAnchor editAs="oneCell">
    <xdr:from>
      <xdr:col>1</xdr:col>
      <xdr:colOff>66677</xdr:colOff>
      <xdr:row>15</xdr:row>
      <xdr:rowOff>66677</xdr:rowOff>
    </xdr:from>
    <xdr:to>
      <xdr:col>1</xdr:col>
      <xdr:colOff>228601</xdr:colOff>
      <xdr:row>16</xdr:row>
      <xdr:rowOff>38101</xdr:rowOff>
    </xdr:to>
    <xdr:pic>
      <xdr:nvPicPr>
        <xdr:cNvPr id="13" name="Graphic 12">
          <a:extLst>
            <a:ext uri="{FF2B5EF4-FFF2-40B4-BE49-F238E27FC236}">
              <a16:creationId xmlns:a16="http://schemas.microsoft.com/office/drawing/2014/main" id="{19829BD3-F24F-44A9-9077-BA9B9D7AD9F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747034" y="2924177"/>
          <a:ext cx="161924" cy="161924"/>
        </a:xfrm>
        <a:prstGeom prst="rect">
          <a:avLst/>
        </a:prstGeom>
      </xdr:spPr>
    </xdr:pic>
    <xdr:clientData/>
  </xdr:twoCellAnchor>
  <xdr:twoCellAnchor>
    <xdr:from>
      <xdr:col>1</xdr:col>
      <xdr:colOff>104775</xdr:colOff>
      <xdr:row>18</xdr:row>
      <xdr:rowOff>114738</xdr:rowOff>
    </xdr:from>
    <xdr:to>
      <xdr:col>2</xdr:col>
      <xdr:colOff>409575</xdr:colOff>
      <xdr:row>19</xdr:row>
      <xdr:rowOff>95688</xdr:rowOff>
    </xdr:to>
    <xdr:sp macro="" textlink="Pivots!C11">
      <xdr:nvSpPr>
        <xdr:cNvPr id="14" name="TextBox 13">
          <a:extLst>
            <a:ext uri="{FF2B5EF4-FFF2-40B4-BE49-F238E27FC236}">
              <a16:creationId xmlns:a16="http://schemas.microsoft.com/office/drawing/2014/main" id="{D7D76E2D-D65C-41C4-A19F-BF34B4231374}"/>
            </a:ext>
          </a:extLst>
        </xdr:cNvPr>
        <xdr:cNvSpPr txBox="1"/>
      </xdr:nvSpPr>
      <xdr:spPr>
        <a:xfrm>
          <a:off x="794516" y="3464910"/>
          <a:ext cx="994542" cy="167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9DCC3DE-DB41-4816-BD45-1A8160585A1B}" type="TxLink">
            <a:rPr lang="en-US" sz="1100" b="0" i="0" u="none" strike="noStrike">
              <a:solidFill>
                <a:schemeClr val="bg1"/>
              </a:solidFill>
              <a:latin typeface="+mj-lt"/>
              <a:ea typeface="+mn-ea"/>
              <a:cs typeface="+mn-cs"/>
            </a:rPr>
            <a:pPr marL="0" indent="0" algn="ctr"/>
            <a:t>16,834</a:t>
          </a:fld>
          <a:endParaRPr lang="en-GB" sz="1100" b="0" i="0" u="none" strike="noStrike">
            <a:solidFill>
              <a:schemeClr val="bg1"/>
            </a:solidFill>
            <a:latin typeface="+mj-lt"/>
            <a:ea typeface="+mn-ea"/>
            <a:cs typeface="+mn-cs"/>
          </a:endParaRPr>
        </a:p>
      </xdr:txBody>
    </xdr:sp>
    <xdr:clientData/>
  </xdr:twoCellAnchor>
  <xdr:twoCellAnchor>
    <xdr:from>
      <xdr:col>1</xdr:col>
      <xdr:colOff>0</xdr:colOff>
      <xdr:row>21</xdr:row>
      <xdr:rowOff>0</xdr:rowOff>
    </xdr:from>
    <xdr:to>
      <xdr:col>2</xdr:col>
      <xdr:colOff>495300</xdr:colOff>
      <xdr:row>25</xdr:row>
      <xdr:rowOff>100396</xdr:rowOff>
    </xdr:to>
    <xdr:sp macro="" textlink="Pivots!D4">
      <xdr:nvSpPr>
        <xdr:cNvPr id="15" name="Rectangle 14">
          <a:extLst>
            <a:ext uri="{FF2B5EF4-FFF2-40B4-BE49-F238E27FC236}">
              <a16:creationId xmlns:a16="http://schemas.microsoft.com/office/drawing/2014/main" id="{2F0B7722-7B9F-42E4-8498-C0BC496BEED5}"/>
            </a:ext>
          </a:extLst>
        </xdr:cNvPr>
        <xdr:cNvSpPr/>
      </xdr:nvSpPr>
      <xdr:spPr>
        <a:xfrm>
          <a:off x="689741" y="3908534"/>
          <a:ext cx="1185042" cy="844879"/>
        </a:xfrm>
        <a:prstGeom prst="rect">
          <a:avLst/>
        </a:prstGeom>
        <a:solidFill>
          <a:srgbClr val="FF0000"/>
        </a:solidFill>
        <a:ln>
          <a:noFill/>
        </a:ln>
        <a:effectLst>
          <a:outerShdw blurRad="292100" dist="1397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F466F20-2E8E-409D-B733-A3C1D3BBA2C4}" type="TxLink">
            <a:rPr lang="en-US" sz="1800" b="0" i="0" u="none" strike="noStrike">
              <a:solidFill>
                <a:schemeClr val="bg1"/>
              </a:solidFill>
              <a:latin typeface="+mj-lt"/>
              <a:ea typeface="ADLaM Display" panose="020F0502020204030204" pitchFamily="2" charset="0"/>
              <a:cs typeface="ADLaM Display" panose="020F0502020204030204" pitchFamily="2" charset="0"/>
            </a:rPr>
            <a:pPr marL="0" indent="0" algn="ctr"/>
            <a:t>3.9</a:t>
          </a:fld>
          <a:endParaRPr lang="en-GB" sz="1800" b="0" i="0" u="none" strike="noStrike">
            <a:solidFill>
              <a:schemeClr val="bg1"/>
            </a:solidFill>
            <a:latin typeface="+mj-lt"/>
            <a:ea typeface="ADLaM Display" panose="020F0502020204030204" pitchFamily="2" charset="0"/>
            <a:cs typeface="ADLaM Display" panose="020F0502020204030204" pitchFamily="2" charset="0"/>
          </a:endParaRPr>
        </a:p>
      </xdr:txBody>
    </xdr:sp>
    <xdr:clientData/>
  </xdr:twoCellAnchor>
  <xdr:twoCellAnchor editAs="oneCell">
    <xdr:from>
      <xdr:col>1</xdr:col>
      <xdr:colOff>28577</xdr:colOff>
      <xdr:row>21</xdr:row>
      <xdr:rowOff>19052</xdr:rowOff>
    </xdr:from>
    <xdr:to>
      <xdr:col>1</xdr:col>
      <xdr:colOff>238125</xdr:colOff>
      <xdr:row>22</xdr:row>
      <xdr:rowOff>38100</xdr:rowOff>
    </xdr:to>
    <xdr:pic>
      <xdr:nvPicPr>
        <xdr:cNvPr id="17" name="Graphic 16">
          <a:extLst>
            <a:ext uri="{FF2B5EF4-FFF2-40B4-BE49-F238E27FC236}">
              <a16:creationId xmlns:a16="http://schemas.microsoft.com/office/drawing/2014/main" id="{227737CD-5034-40B1-8343-019DD4B8CD6E}"/>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714377" y="4019552"/>
          <a:ext cx="209548" cy="209548"/>
        </a:xfrm>
        <a:prstGeom prst="rect">
          <a:avLst/>
        </a:prstGeom>
      </xdr:spPr>
    </xdr:pic>
    <xdr:clientData/>
  </xdr:twoCellAnchor>
  <xdr:twoCellAnchor>
    <xdr:from>
      <xdr:col>1</xdr:col>
      <xdr:colOff>104775</xdr:colOff>
      <xdr:row>24</xdr:row>
      <xdr:rowOff>114737</xdr:rowOff>
    </xdr:from>
    <xdr:to>
      <xdr:col>2</xdr:col>
      <xdr:colOff>409575</xdr:colOff>
      <xdr:row>25</xdr:row>
      <xdr:rowOff>95688</xdr:rowOff>
    </xdr:to>
    <xdr:sp macro="" textlink="Pivots!D11">
      <xdr:nvSpPr>
        <xdr:cNvPr id="18" name="TextBox 17">
          <a:extLst>
            <a:ext uri="{FF2B5EF4-FFF2-40B4-BE49-F238E27FC236}">
              <a16:creationId xmlns:a16="http://schemas.microsoft.com/office/drawing/2014/main" id="{9701F4A7-2C39-48FE-97CC-51CE3A2852BB}"/>
            </a:ext>
          </a:extLst>
        </xdr:cNvPr>
        <xdr:cNvSpPr txBox="1"/>
      </xdr:nvSpPr>
      <xdr:spPr>
        <a:xfrm>
          <a:off x="794516" y="4581634"/>
          <a:ext cx="994542" cy="167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FEC373B-369B-44CB-A9A2-7BAF0D866EB0}" type="TxLink">
            <a:rPr lang="en-US" sz="1100" b="0" i="0" u="none" strike="noStrike">
              <a:solidFill>
                <a:schemeClr val="bg1"/>
              </a:solidFill>
              <a:latin typeface="+mj-lt"/>
              <a:ea typeface="+mn-ea"/>
              <a:cs typeface="+mn-cs"/>
            </a:rPr>
            <a:pPr marL="0" indent="0" algn="ctr"/>
            <a:t>3.9</a:t>
          </a:fld>
          <a:endParaRPr lang="en-GB" sz="1100" b="0" i="0" u="none" strike="noStrike">
            <a:solidFill>
              <a:schemeClr val="bg1"/>
            </a:solidFill>
            <a:latin typeface="+mj-lt"/>
            <a:ea typeface="+mn-ea"/>
            <a:cs typeface="+mn-cs"/>
          </a:endParaRPr>
        </a:p>
      </xdr:txBody>
    </xdr:sp>
    <xdr:clientData/>
  </xdr:twoCellAnchor>
  <xdr:twoCellAnchor>
    <xdr:from>
      <xdr:col>1</xdr:col>
      <xdr:colOff>0</xdr:colOff>
      <xdr:row>27</xdr:row>
      <xdr:rowOff>0</xdr:rowOff>
    </xdr:from>
    <xdr:to>
      <xdr:col>2</xdr:col>
      <xdr:colOff>495300</xdr:colOff>
      <xdr:row>31</xdr:row>
      <xdr:rowOff>100396</xdr:rowOff>
    </xdr:to>
    <xdr:sp macro="" textlink="Pivots!E4">
      <xdr:nvSpPr>
        <xdr:cNvPr id="19" name="Rectangle 18">
          <a:extLst>
            <a:ext uri="{FF2B5EF4-FFF2-40B4-BE49-F238E27FC236}">
              <a16:creationId xmlns:a16="http://schemas.microsoft.com/office/drawing/2014/main" id="{E161354D-9B19-426E-8B34-625F4063BEF0}"/>
            </a:ext>
          </a:extLst>
        </xdr:cNvPr>
        <xdr:cNvSpPr/>
      </xdr:nvSpPr>
      <xdr:spPr>
        <a:xfrm>
          <a:off x="683559" y="5143500"/>
          <a:ext cx="1178859" cy="862396"/>
        </a:xfrm>
        <a:prstGeom prst="rect">
          <a:avLst/>
        </a:prstGeom>
        <a:solidFill>
          <a:srgbClr val="FF0000"/>
        </a:solidFill>
        <a:ln>
          <a:noFill/>
        </a:ln>
        <a:effectLst>
          <a:outerShdw blurRad="292100" dist="1397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6BD9D9A-6894-47A8-9B26-51AC95CCBCF1}" type="TxLink">
            <a:rPr lang="en-US" sz="1800" b="0" i="0" u="none" strike="noStrike">
              <a:solidFill>
                <a:schemeClr val="bg1"/>
              </a:solidFill>
              <a:latin typeface="+mj-lt"/>
              <a:ea typeface="ADLaM Display" panose="020F0502020204030204" pitchFamily="2" charset="0"/>
              <a:cs typeface="ADLaM Display" panose="020F0502020204030204" pitchFamily="2" charset="0"/>
            </a:rPr>
            <a:pPr marL="0" indent="0" algn="ctr"/>
            <a:t>307</a:t>
          </a:fld>
          <a:endParaRPr lang="en-GB" sz="1800" b="0" i="0" u="none" strike="noStrike">
            <a:solidFill>
              <a:schemeClr val="bg1"/>
            </a:solidFill>
            <a:latin typeface="+mj-lt"/>
            <a:ea typeface="ADLaM Display" panose="020F0502020204030204" pitchFamily="2" charset="0"/>
            <a:cs typeface="ADLaM Display" panose="020F0502020204030204" pitchFamily="2" charset="0"/>
          </a:endParaRPr>
        </a:p>
      </xdr:txBody>
    </xdr:sp>
    <xdr:clientData/>
  </xdr:twoCellAnchor>
  <xdr:twoCellAnchor>
    <xdr:from>
      <xdr:col>1</xdr:col>
      <xdr:colOff>101670</xdr:colOff>
      <xdr:row>27</xdr:row>
      <xdr:rowOff>67449</xdr:rowOff>
    </xdr:from>
    <xdr:to>
      <xdr:col>2</xdr:col>
      <xdr:colOff>459440</xdr:colOff>
      <xdr:row>28</xdr:row>
      <xdr:rowOff>33618</xdr:rowOff>
    </xdr:to>
    <xdr:sp macro="" textlink="">
      <xdr:nvSpPr>
        <xdr:cNvPr id="20" name="TextBox 19">
          <a:extLst>
            <a:ext uri="{FF2B5EF4-FFF2-40B4-BE49-F238E27FC236}">
              <a16:creationId xmlns:a16="http://schemas.microsoft.com/office/drawing/2014/main" id="{BAE43165-FF6E-426A-8907-47C00E2DE1D3}"/>
            </a:ext>
          </a:extLst>
        </xdr:cNvPr>
        <xdr:cNvSpPr txBox="1"/>
      </xdr:nvSpPr>
      <xdr:spPr>
        <a:xfrm>
          <a:off x="785229" y="5210949"/>
          <a:ext cx="1041329" cy="156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solidFill>
                <a:schemeClr val="bg1"/>
              </a:solidFill>
              <a:latin typeface="Amasis MT Pro Black" panose="02040A04050005020304" pitchFamily="18" charset="0"/>
            </a:rPr>
            <a:t>Happy Caller</a:t>
          </a:r>
        </a:p>
      </xdr:txBody>
    </xdr:sp>
    <xdr:clientData/>
  </xdr:twoCellAnchor>
  <xdr:twoCellAnchor editAs="oneCell">
    <xdr:from>
      <xdr:col>1</xdr:col>
      <xdr:colOff>21853</xdr:colOff>
      <xdr:row>27</xdr:row>
      <xdr:rowOff>67797</xdr:rowOff>
    </xdr:from>
    <xdr:to>
      <xdr:col>1</xdr:col>
      <xdr:colOff>181536</xdr:colOff>
      <xdr:row>28</xdr:row>
      <xdr:rowOff>36980</xdr:rowOff>
    </xdr:to>
    <xdr:pic>
      <xdr:nvPicPr>
        <xdr:cNvPr id="21" name="Graphic 20">
          <a:extLst>
            <a:ext uri="{FF2B5EF4-FFF2-40B4-BE49-F238E27FC236}">
              <a16:creationId xmlns:a16="http://schemas.microsoft.com/office/drawing/2014/main" id="{909C4E53-DD93-41D4-93CC-F8FAF95CA405}"/>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707653" y="5211297"/>
          <a:ext cx="159683" cy="159683"/>
        </a:xfrm>
        <a:prstGeom prst="rect">
          <a:avLst/>
        </a:prstGeom>
      </xdr:spPr>
    </xdr:pic>
    <xdr:clientData/>
  </xdr:twoCellAnchor>
  <xdr:twoCellAnchor>
    <xdr:from>
      <xdr:col>1</xdr:col>
      <xdr:colOff>104775</xdr:colOff>
      <xdr:row>30</xdr:row>
      <xdr:rowOff>114738</xdr:rowOff>
    </xdr:from>
    <xdr:to>
      <xdr:col>2</xdr:col>
      <xdr:colOff>409575</xdr:colOff>
      <xdr:row>31</xdr:row>
      <xdr:rowOff>95688</xdr:rowOff>
    </xdr:to>
    <xdr:sp macro="" textlink="Pivots!E11">
      <xdr:nvSpPr>
        <xdr:cNvPr id="22" name="TextBox 21">
          <a:extLst>
            <a:ext uri="{FF2B5EF4-FFF2-40B4-BE49-F238E27FC236}">
              <a16:creationId xmlns:a16="http://schemas.microsoft.com/office/drawing/2014/main" id="{CA64C25C-CAF7-49E8-9C2C-D723AD412202}"/>
            </a:ext>
          </a:extLst>
        </xdr:cNvPr>
        <xdr:cNvSpPr txBox="1"/>
      </xdr:nvSpPr>
      <xdr:spPr>
        <a:xfrm>
          <a:off x="788334" y="5829738"/>
          <a:ext cx="98835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D2A0A5F-0B19-45AA-851F-04E588CAC0CB}" type="TxLink">
            <a:rPr lang="en-US" sz="1100" b="0" i="0" u="none" strike="noStrike">
              <a:solidFill>
                <a:schemeClr val="bg1"/>
              </a:solidFill>
              <a:latin typeface="+mj-lt"/>
              <a:ea typeface="+mn-ea"/>
              <a:cs typeface="+mn-cs"/>
            </a:rPr>
            <a:pPr marL="0" indent="0" algn="ctr"/>
            <a:t>60</a:t>
          </a:fld>
          <a:endParaRPr lang="en-GB" sz="1100" b="0" i="0" u="none" strike="noStrike">
            <a:solidFill>
              <a:schemeClr val="bg1"/>
            </a:solidFill>
            <a:latin typeface="+mj-lt"/>
            <a:ea typeface="+mn-ea"/>
            <a:cs typeface="+mn-cs"/>
          </a:endParaRPr>
        </a:p>
      </xdr:txBody>
    </xdr:sp>
    <xdr:clientData/>
  </xdr:twoCellAnchor>
  <xdr:twoCellAnchor>
    <xdr:from>
      <xdr:col>1</xdr:col>
      <xdr:colOff>145675</xdr:colOff>
      <xdr:row>21</xdr:row>
      <xdr:rowOff>33618</xdr:rowOff>
    </xdr:from>
    <xdr:to>
      <xdr:col>2</xdr:col>
      <xdr:colOff>402850</xdr:colOff>
      <xdr:row>22</xdr:row>
      <xdr:rowOff>14568</xdr:rowOff>
    </xdr:to>
    <xdr:sp macro="" textlink="">
      <xdr:nvSpPr>
        <xdr:cNvPr id="27" name="TextBox 26">
          <a:extLst>
            <a:ext uri="{FF2B5EF4-FFF2-40B4-BE49-F238E27FC236}">
              <a16:creationId xmlns:a16="http://schemas.microsoft.com/office/drawing/2014/main" id="{0540AC27-9461-4FFE-B098-B6D2F43B205D}"/>
            </a:ext>
          </a:extLst>
        </xdr:cNvPr>
        <xdr:cNvSpPr txBox="1"/>
      </xdr:nvSpPr>
      <xdr:spPr>
        <a:xfrm>
          <a:off x="829234" y="4034118"/>
          <a:ext cx="940734"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000">
              <a:solidFill>
                <a:schemeClr val="bg1"/>
              </a:solidFill>
              <a:latin typeface="Amasis MT Pro Black" panose="02040A04050005020304" pitchFamily="18" charset="0"/>
            </a:rPr>
            <a:t>Avg.</a:t>
          </a:r>
          <a:r>
            <a:rPr lang="en-GB" sz="1000" baseline="0">
              <a:solidFill>
                <a:schemeClr val="bg1"/>
              </a:solidFill>
              <a:latin typeface="Amasis MT Pro Black" panose="02040A04050005020304" pitchFamily="18" charset="0"/>
            </a:rPr>
            <a:t> Rating</a:t>
          </a:r>
          <a:endParaRPr lang="en-GB" sz="1000">
            <a:solidFill>
              <a:schemeClr val="bg1"/>
            </a:solidFill>
            <a:latin typeface="Amasis MT Pro Black" panose="02040A04050005020304" pitchFamily="18" charset="0"/>
          </a:endParaRPr>
        </a:p>
      </xdr:txBody>
    </xdr:sp>
    <xdr:clientData/>
  </xdr:twoCellAnchor>
  <xdr:twoCellAnchor>
    <xdr:from>
      <xdr:col>3</xdr:col>
      <xdr:colOff>400050</xdr:colOff>
      <xdr:row>2</xdr:row>
      <xdr:rowOff>76199</xdr:rowOff>
    </xdr:from>
    <xdr:to>
      <xdr:col>8</xdr:col>
      <xdr:colOff>619125</xdr:colOff>
      <xdr:row>14</xdr:row>
      <xdr:rowOff>123824</xdr:rowOff>
    </xdr:to>
    <xdr:graphicFrame macro="">
      <xdr:nvGraphicFramePr>
        <xdr:cNvPr id="29" name="Chart 28">
          <a:extLst>
            <a:ext uri="{FF2B5EF4-FFF2-40B4-BE49-F238E27FC236}">
              <a16:creationId xmlns:a16="http://schemas.microsoft.com/office/drawing/2014/main" id="{56A2503B-5998-42E1-9CF2-636D786F0B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407162</xdr:colOff>
      <xdr:row>16</xdr:row>
      <xdr:rowOff>97852</xdr:rowOff>
    </xdr:from>
    <xdr:to>
      <xdr:col>6</xdr:col>
      <xdr:colOff>188180</xdr:colOff>
      <xdr:row>30</xdr:row>
      <xdr:rowOff>35571</xdr:rowOff>
    </xdr:to>
    <xdr:graphicFrame macro="">
      <xdr:nvGraphicFramePr>
        <xdr:cNvPr id="31" name="Chart 30">
          <a:extLst>
            <a:ext uri="{FF2B5EF4-FFF2-40B4-BE49-F238E27FC236}">
              <a16:creationId xmlns:a16="http://schemas.microsoft.com/office/drawing/2014/main" id="{C932CAB4-0FAA-4B56-BF22-8CE9ABD196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142468</xdr:colOff>
      <xdr:row>16</xdr:row>
      <xdr:rowOff>98355</xdr:rowOff>
    </xdr:from>
    <xdr:to>
      <xdr:col>9</xdr:col>
      <xdr:colOff>212652</xdr:colOff>
      <xdr:row>30</xdr:row>
      <xdr:rowOff>33228</xdr:rowOff>
    </xdr:to>
    <xdr:graphicFrame macro="">
      <xdr:nvGraphicFramePr>
        <xdr:cNvPr id="32" name="Chart 31">
          <a:extLst>
            <a:ext uri="{FF2B5EF4-FFF2-40B4-BE49-F238E27FC236}">
              <a16:creationId xmlns:a16="http://schemas.microsoft.com/office/drawing/2014/main" id="{21DAC6A9-A99E-488A-A134-49BFF521D6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721006</xdr:colOff>
      <xdr:row>2</xdr:row>
      <xdr:rowOff>77529</xdr:rowOff>
    </xdr:from>
    <xdr:to>
      <xdr:col>16</xdr:col>
      <xdr:colOff>541745</xdr:colOff>
      <xdr:row>16</xdr:row>
      <xdr:rowOff>95250</xdr:rowOff>
    </xdr:to>
    <xdr:graphicFrame macro="">
      <xdr:nvGraphicFramePr>
        <xdr:cNvPr id="33" name="Chart 32">
          <a:extLst>
            <a:ext uri="{FF2B5EF4-FFF2-40B4-BE49-F238E27FC236}">
              <a16:creationId xmlns:a16="http://schemas.microsoft.com/office/drawing/2014/main" id="{83AF6341-AA20-4FB3-92EB-89216F126F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682186</xdr:colOff>
      <xdr:row>2</xdr:row>
      <xdr:rowOff>75543</xdr:rowOff>
    </xdr:from>
    <xdr:to>
      <xdr:col>21</xdr:col>
      <xdr:colOff>375644</xdr:colOff>
      <xdr:row>16</xdr:row>
      <xdr:rowOff>89150</xdr:rowOff>
    </xdr:to>
    <xdr:graphicFrame macro="">
      <xdr:nvGraphicFramePr>
        <xdr:cNvPr id="34" name="Chart 33">
          <a:extLst>
            <a:ext uri="{FF2B5EF4-FFF2-40B4-BE49-F238E27FC236}">
              <a16:creationId xmlns:a16="http://schemas.microsoft.com/office/drawing/2014/main" id="{949499F2-0EF2-42C6-9E38-39B43510E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P\Documents\Excel%20Course\Project%20portfolio%20xl.xlsx" TargetMode="External"/><Relationship Id="rId1" Type="http://schemas.openxmlformats.org/officeDocument/2006/relationships/externalLinkPath" Target="Project%20portfolio%20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 val="Assets"/>
      <sheetName val="Pivots"/>
      <sheetName val="Customer Centre report"/>
    </sheetNames>
    <sheetDataSet>
      <sheetData sheetId="0" refreshError="1"/>
      <sheetData sheetId="1">
        <row r="3">
          <cell r="E3" t="str">
            <v>R01</v>
          </cell>
          <cell r="F3" t="e">
            <v>#VALUE!</v>
          </cell>
        </row>
        <row r="4">
          <cell r="E4" t="str">
            <v>R02</v>
          </cell>
          <cell r="F4" t="e">
            <v>#VALUE!</v>
          </cell>
        </row>
        <row r="5">
          <cell r="E5" t="str">
            <v>R03</v>
          </cell>
          <cell r="F5" t="e">
            <v>#VALUE!</v>
          </cell>
        </row>
        <row r="6">
          <cell r="E6" t="str">
            <v>R04</v>
          </cell>
          <cell r="F6" t="e">
            <v>#VALUE!</v>
          </cell>
        </row>
        <row r="7">
          <cell r="E7" t="str">
            <v>R05</v>
          </cell>
          <cell r="F7" t="e">
            <v>#VALUE!</v>
          </cell>
        </row>
      </sheetData>
      <sheetData sheetId="2"/>
      <sheetData sheetId="3" refreshError="1"/>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19.551592476855" backgroundQuery="1" createdVersion="8" refreshedVersion="8" minRefreshableVersion="3" recordCount="0" supportSubquery="1" supportAdvancedDrill="1" xr:uid="{15C5FDF6-8621-4387-BFC0-4914B277F27F}">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23"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ount of Gedner]" caption="Count of Gedner" measure="1" displayFolder="" measureGroup="customers" count="0">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12"/>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5.819360879628" backgroundQuery="1" createdVersion="8" refreshedVersion="8" minRefreshableVersion="3" recordCount="0" supportSubquery="1" supportAdvancedDrill="1" xr:uid="{7AECB63D-0D80-4B97-8AE0-DBF42D5FA67C}">
  <cacheSource type="external" connectionId="1"/>
  <cacheFields count="5">
    <cacheField name="[Measures].[Total Amount]" caption="Total Amount" numFmtId="0" hierarchy="23" level="32767"/>
    <cacheField name="[Measures].[Total Duration]" caption="Total Duration" numFmtId="0" hierarchy="24" level="32767"/>
    <cacheField name="[Measures].[Average Rating]" caption="Average Rating" numFmtId="0" hierarchy="25" level="32767"/>
    <cacheField name="[Measures].[5* calls]" caption="5* calls" numFmtId="0" hierarchy="26" level="32767"/>
    <cacheField name="[Measures].[Call count]" caption="Call count" numFmtId="0" hierarchy="22"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ount of Gedner]" caption="Count of Gedner" measure="1" displayFolder="" measureGroup="customers" count="0">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12"/>
        </ext>
      </extLst>
    </cacheHierarchy>
    <cacheHierarchy uniqueName="[Measures].[Call count]" caption="Call count" measure="1" displayFolder="" measureGroup="calls" count="0" oneField="1">
      <fieldsUsage count="1">
        <fieldUsage x="4"/>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1"/>
      </fieldsUsage>
    </cacheHierarchy>
    <cacheHierarchy uniqueName="[Measures].[Average Rating]" caption="Average Rating" measure="1" displayFolder="" measureGroup="calls" count="0" oneField="1">
      <fieldsUsage count="1">
        <fieldUsage x="2"/>
      </fieldsUsage>
    </cacheHierarchy>
    <cacheHierarchy uniqueName="[Measures].[5* calls]" caption="5* calls" measure="1" displayFolder="" measureGroup="calls" count="0" oneField="1">
      <fieldsUsage count="1">
        <fieldUsage x="3"/>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5.823315162037" backgroundQuery="1" createdVersion="8" refreshedVersion="8" minRefreshableVersion="3" recordCount="0" supportSubquery="1" supportAdvancedDrill="1" xr:uid="{C5459351-1B12-4F2F-B7F2-5BD7A4B9038E}">
  <cacheSource type="external" connectionId="1"/>
  <cacheFields count="3">
    <cacheField name="[calls].[Representative].[Representative]" caption="Representative" numFmtId="0" hierarchy="3" level="1">
      <sharedItems count="5">
        <s v="R01"/>
        <s v="R02"/>
        <s v="R03"/>
        <s v="R04"/>
        <s v="R05"/>
      </sharedItems>
    </cacheField>
    <cacheField name="[Measures].[Total Amount]" caption="Total Amount" numFmtId="0" hierarchy="23" level="32767"/>
    <cacheField name="[Measures].[Call count]" caption="Call count" numFmtId="0" hierarchy="22"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ount of Gedner]" caption="Count of Gedner" measure="1" displayFolder="" measureGroup="customers" count="0">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12"/>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5.834144328706" backgroundQuery="1" createdVersion="8" refreshedVersion="8" minRefreshableVersion="3" recordCount="0" supportSubquery="1" supportAdvancedDrill="1" xr:uid="{0EBEB5A0-E9E6-4327-9796-0F79E68A7F9C}">
  <cacheSource type="external" connectionId="1"/>
  <cacheFields count="6">
    <cacheField name="[Measures].[Call count]" caption="Call count" numFmtId="0" hierarchy="22" level="32767"/>
    <cacheField name="[Measures].[Total Amount]" caption="Total Amount" numFmtId="0" hierarchy="23" level="32767"/>
    <cacheField name="[Measures].[Total Duration]" caption="Total Duration" numFmtId="0" hierarchy="24" level="32767"/>
    <cacheField name="[Measures].[Average Rating]" caption="Average Rating" numFmtId="0" hierarchy="25" level="32767"/>
    <cacheField name="[Measures].[5* calls]" caption="5* calls" numFmtId="0" hierarchy="26"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ount of Gedner]" caption="Count of Gedner" measure="1" displayFolder="" measureGroup="customers" count="0">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12"/>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5.834145717592" backgroundQuery="1" createdVersion="8" refreshedVersion="8" minRefreshableVersion="3" recordCount="0" supportSubquery="1" supportAdvancedDrill="1" xr:uid="{A7989067-723A-4147-BFAF-DCC7FDABC3AE}">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22" level="32767"/>
    <cacheField name="Dummy0" numFmtId="0" hierarchy="30" level="32767">
      <extLst>
        <ext xmlns:x14="http://schemas.microsoft.com/office/spreadsheetml/2009/9/main" uri="{63CAB8AC-B538-458d-9737-405883B0398D}">
          <x14:cacheField ignore="1"/>
        </ext>
      </extLst>
    </cacheField>
  </cacheFields>
  <cacheHierarchies count="3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ount of Gedner]" caption="Count of Gedner" measure="1" displayFolder="" measureGroup="customers" count="0">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12"/>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5.834146527777" backgroundQuery="1" createdVersion="8" refreshedVersion="8" minRefreshableVersion="3" recordCount="0" supportSubquery="1" supportAdvancedDrill="1" xr:uid="{5AE71902-9960-42C6-AF8D-323C9A361239}">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22" level="32767"/>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ount of Gedner]" caption="Count of Gedner" measure="1" displayFolder="" measureGroup="customers" count="0">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12"/>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5.834147222224" backgroundQuery="1" createdVersion="8" refreshedVersion="8" minRefreshableVersion="3" recordCount="0" supportSubquery="1" supportAdvancedDrill="1" xr:uid="{157DB475-C636-4A58-835A-42D7558F6853}">
  <cacheSource type="external" connectionId="1"/>
  <cacheFields count="1">
    <cacheField name="[calls].[Representative].[Representative]" caption="Representative" numFmtId="0" hierarchy="3" level="1">
      <sharedItems count="1">
        <s v="R01"/>
      </sharedItems>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ount of Gedner]" caption="Count of Gedner" measure="1" displayFolder="" measureGroup="customers" count="0">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12"/>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5.834147800924" backgroundQuery="1" createdVersion="8" refreshedVersion="8" minRefreshableVersion="3" recordCount="0" supportSubquery="1" supportAdvancedDrill="1" xr:uid="{5487D4A8-B1B2-472B-A344-91B8AA77288D}">
  <cacheSource type="external" connectionId="1"/>
  <cacheFields count="4">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22" level="32767"/>
    <cacheField name="[calls].[Representative].[Representative]" caption="Representative" numFmtId="0" hierarchy="3" level="1">
      <sharedItems containsSemiMixedTypes="0" containsNonDate="0" containsString="0"/>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ount of Gedner]" caption="Count of Gedner" measure="1" displayFolder="" measureGroup="customers" count="0">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12"/>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5.834148495371" backgroundQuery="1" createdVersion="8" refreshedVersion="8" minRefreshableVersion="3" recordCount="0" supportSubquery="1" supportAdvancedDrill="1" xr:uid="{93371107-0EF3-442D-B136-CCD15E057EAF}">
  <cacheSource type="external" connectionId="1"/>
  <cacheFields count="3">
    <cacheField name="[calls].[Representative].[Representative]" caption="Representative" numFmtId="0" hierarchy="3" level="1">
      <sharedItems containsSemiMixedTypes="0" containsNonDate="0" containsString="0"/>
    </cacheField>
    <cacheField name="[Measures].[Call count]" caption="Call count" numFmtId="0" hierarchy="22"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ount of Gedner]" caption="Count of Gedner" measure="1" displayFolder="" measureGroup="customers" count="0">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12"/>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19.550867708334" backgroundQuery="1" createdVersion="3" refreshedVersion="8" minRefreshableVersion="3" recordCount="0" supportSubquery="1" supportAdvancedDrill="1" xr:uid="{821CC47A-A741-48D1-9DB6-EB6C893610FA}">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ount of Gedner]" caption="Count of Gedner" measure="1" displayFolder="" measureGroup="customers" count="0">
      <extLst>
        <ext xmlns:x15="http://schemas.microsoft.com/office/spreadsheetml/2010/11/main" uri="{B97F6D7D-B522-45F9-BDA1-12C45D357490}">
          <x15:cacheHierarchy aggregatedColumn="13"/>
        </ext>
      </extLst>
    </cacheHierarchy>
    <cacheHierarchy uniqueName="[Measures].[Count of City]" caption="Count of City" measure="1" displayFolder="" measureGroup="customers" count="0">
      <extLst>
        <ext xmlns:x15="http://schemas.microsoft.com/office/spreadsheetml/2010/11/main" uri="{B97F6D7D-B522-45F9-BDA1-12C45D357490}">
          <x15:cacheHierarchy aggregatedColumn="15"/>
        </ext>
      </extLst>
    </cacheHierarchy>
    <cacheHierarchy uniqueName="[Measures].[Count of Customer ID]" caption="Count of Customer ID" measure="1" displayFolder="" measureGroup="customers" count="0">
      <extLst>
        <ext xmlns:x15="http://schemas.microsoft.com/office/spreadsheetml/2010/11/main" uri="{B97F6D7D-B522-45F9-BDA1-12C45D357490}">
          <x15:cacheHierarchy aggregatedColumn="12"/>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9759189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38E489-5E02-430D-B169-A5704888C5E2}" name="Monthlytrend" cacheId="45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14:C2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Hierarchies count="31">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6930C6-697D-48B1-A314-0C7D2B24FC05}" name="PivotTable8" cacheId="46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7">
  <location ref="A44:C48" firstHeaderRow="1" firstDataRow="2" firstDataCol="1"/>
  <pivotFields count="4">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1"/>
  </rowFields>
  <rowItems count="3">
    <i>
      <x/>
    </i>
    <i>
      <x v="1"/>
    </i>
    <i>
      <x v="2"/>
    </i>
  </rowItems>
  <colFields count="1">
    <field x="0"/>
  </colFields>
  <colItems count="2">
    <i>
      <x/>
    </i>
    <i>
      <x v="1"/>
    </i>
  </colItems>
  <dataFields count="1">
    <dataField fld="2" subtotal="count" baseField="0" baseItem="0"/>
  </dataFields>
  <chartFormats count="2">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s>
  <pivotHierarchies count="30">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5AA0B3-B830-4F95-842B-1D0E4694722A}" name="Rep Pivot" cacheId="4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30">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44A0AB-1036-42F1-A6A6-EB4E11EA0F12}" name="Summary Pivot" cacheId="7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4" subtotal="count" baseField="0" baseItem="0"/>
    <dataField fld="0" subtotal="count" baseField="0" baseItem="0"/>
    <dataField fld="1" subtotal="count" baseField="0" baseItem="0"/>
    <dataField fld="2" subtotal="count" baseField="0" baseItem="0"/>
    <dataField fld="3"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EAC067-5CC0-4A74-BD70-5D94CC7C17B7}" name="selectedrep pivot" cacheId="46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7:A3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ACE9A7-9B07-4697-92B6-41CFBF181DF3}" name="reps pivot" cacheId="1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9:C35"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2" subtotal="count" baseField="0" baseItem="0"/>
    <dataField fld="1"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11EABE-8533-4708-9649-E987FF10C4C6}" name="weeklytrend" cacheId="46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E18:F26"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17" format="1"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FAD9CCE-9B5A-471A-A9BA-04FA0D7B6262}" name="customerpurchacerep" cacheId="58"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7">
  <location ref="A57:G7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3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7E873F-649C-4E51-BA3A-CA3702947672}" name="Rep Satisfaction" cacheId="47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20">
  <location ref="A50:B55"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5">
    <i>
      <x/>
    </i>
    <i>
      <x v="1"/>
    </i>
    <i>
      <x v="2"/>
    </i>
    <i>
      <x v="3"/>
    </i>
    <i>
      <x v="4"/>
    </i>
  </rowItems>
  <colItems count="1">
    <i/>
  </colItems>
  <dataFields count="1">
    <dataField fld="1" subtotal="count" baseField="0" baseItem="0"/>
  </dataFields>
  <chartFormats count="1">
    <chartFormat chart="19" format="3"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 s="0">
    <v>0</v>
    <v>4</v>
    <v>A person in a skirt and a cardigan
Description automatically generated</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8C3D753A-509E-4F98-BD60-BD86869E44A8}" sourceName="[calls].[Representative]">
  <pivotTables>
    <pivotTable tabId="6" name="Rep Pivot"/>
    <pivotTable tabId="6" name="Monthlytrend"/>
    <pivotTable tabId="6" name="weeklytrend"/>
    <pivotTable tabId="6" name="selectedrep pivot"/>
    <pivotTable tabId="6" name="PivotTable8"/>
    <pivotTable tabId="6" name="Rep Satisfaction"/>
  </pivotTables>
  <data>
    <olap pivotCacheId="129759189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0DDFB237-98FB-4846-8BD5-34FD629D8031}" cache="Slicer_Representative" caption="Representative"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39960D46-8F06-48EC-800E-C44590779FBA}" cache="Slicer_Representative" caption="Representative" level="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8"/>
    <tableColumn id="5" xr3:uid="{5A35565E-8707-4DED-AD15-A0669D67B382}" name="Date of Call" dataDxfId="17"/>
    <tableColumn id="6" xr3:uid="{F2E4F158-B41F-47BC-8DF8-DFCADFEE4E40}" name="Purchase Amount"/>
    <tableColumn id="7" xr3:uid="{04B291B5-47BD-4F78-8FD8-D1551CCA6BD9}" name="Satisfaction Rating"/>
    <tableColumn id="8" xr3:uid="{6E4123C0-0B17-43B8-A142-A1E540CE974C}" name="FY" dataDxfId="16">
      <calculatedColumnFormula>IF(MONTH(calls[[#This Row],[Date of Call]])&lt;=6, YEAR(calls[[#This Row],[Date of Call]]), YEAR(calls[[#This Row],[Date of Call]])+1)</calculatedColumnFormula>
    </tableColumn>
    <tableColumn id="9" xr3:uid="{199FA271-5E9B-46CE-9BC6-2801F92CD17E}" name="Day of week" dataDxfId="15">
      <calculatedColumnFormula>TEXT(calls[[#This Row],[Date of Call]],"DDDD")</calculatedColumnFormula>
    </tableColumn>
    <tableColumn id="10" xr3:uid="{328CDB09-95B8-4D5E-9ED9-EF0D363735A1}" name="Duration Bucket" dataDxfId="14">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2" headerRowBorderDxfId="11" tableBorderDxfId="10" totalsRowBorderDxfId="9">
  <autoFilter ref="Q3:T18" xr:uid="{27158F51-A707-4171-8A04-81FB0AABCBA5}"/>
  <tableColumns count="4">
    <tableColumn id="1" xr3:uid="{02688061-6A8C-4E23-B7FF-D00CD8B58CAC}" name="Customer ID" dataDxfId="8"/>
    <tableColumn id="2" xr3:uid="{771678B6-DB44-426B-9874-B4E421A440D5}" name="Gedner" dataDxfId="7"/>
    <tableColumn id="3" xr3:uid="{B0D41C62-587E-494D-B49A-603F2C05F8D3}" name="Age" dataDxfId="6"/>
    <tableColumn id="4" xr3:uid="{663F92D6-FE31-4D81-9E01-8D066DDC8A88}" name="City"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B1" sqref="B1"/>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heetViews>
  <sheetFormatPr defaultRowHeight="15" x14ac:dyDescent="0.25"/>
  <cols>
    <col min="5" max="5" width="10.875" customWidth="1"/>
    <col min="6" max="6" width="9.875"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0175C-E167-4B07-BEB4-1636D5611EAE}">
  <dimension ref="A3:K76"/>
  <sheetViews>
    <sheetView topLeftCell="A35" zoomScale="115" zoomScaleNormal="115" workbookViewId="0">
      <selection activeCell="D19" sqref="D19"/>
    </sheetView>
  </sheetViews>
  <sheetFormatPr defaultRowHeight="15" x14ac:dyDescent="0.25"/>
  <cols>
    <col min="1" max="1" width="12.625" bestFit="1" customWidth="1"/>
    <col min="2" max="2" width="9.625" bestFit="1" customWidth="1"/>
    <col min="3" max="3" width="8.5" customWidth="1"/>
    <col min="4" max="4" width="13.625" bestFit="1" customWidth="1"/>
    <col min="5" max="5" width="12.625" bestFit="1" customWidth="1"/>
    <col min="6" max="6" width="9.625" bestFit="1" customWidth="1"/>
    <col min="7" max="7" width="10.875" bestFit="1" customWidth="1"/>
    <col min="8" max="8" width="11.5" customWidth="1"/>
    <col min="9" max="9" width="10.375" customWidth="1"/>
    <col min="10" max="10" width="19.875" bestFit="1" customWidth="1"/>
    <col min="11" max="11" width="15.875" bestFit="1" customWidth="1"/>
    <col min="12" max="12" width="5" bestFit="1" customWidth="1"/>
    <col min="13" max="14" width="10.875" bestFit="1" customWidth="1"/>
  </cols>
  <sheetData>
    <row r="3" spans="1:9" x14ac:dyDescent="0.25">
      <c r="A3" t="s">
        <v>1042</v>
      </c>
      <c r="B3" t="s">
        <v>1043</v>
      </c>
      <c r="C3" t="s">
        <v>1051</v>
      </c>
      <c r="D3" t="s">
        <v>1052</v>
      </c>
      <c r="E3" t="s">
        <v>1053</v>
      </c>
    </row>
    <row r="4" spans="1:9" x14ac:dyDescent="0.25">
      <c r="A4" s="21">
        <v>1000</v>
      </c>
      <c r="B4" s="32">
        <v>96623</v>
      </c>
      <c r="C4" s="21">
        <v>89850</v>
      </c>
      <c r="D4" s="23">
        <v>3.8854000000000033</v>
      </c>
      <c r="E4" s="33">
        <v>307</v>
      </c>
    </row>
    <row r="10" spans="1:9" x14ac:dyDescent="0.25">
      <c r="A10" t="s">
        <v>1042</v>
      </c>
      <c r="B10" t="s">
        <v>1043</v>
      </c>
      <c r="C10" t="s">
        <v>1051</v>
      </c>
      <c r="D10" t="s">
        <v>1052</v>
      </c>
      <c r="E10" t="s">
        <v>1053</v>
      </c>
    </row>
    <row r="11" spans="1:9" x14ac:dyDescent="0.25">
      <c r="A11" s="21">
        <v>189</v>
      </c>
      <c r="B11" s="32">
        <v>18415</v>
      </c>
      <c r="C11" s="21">
        <v>16834</v>
      </c>
      <c r="D11" s="23">
        <v>3.9227513227513247</v>
      </c>
      <c r="E11" s="33">
        <v>60</v>
      </c>
    </row>
    <row r="13" spans="1:9" x14ac:dyDescent="0.25">
      <c r="H13" s="14" t="s">
        <v>1077</v>
      </c>
    </row>
    <row r="14" spans="1:9" x14ac:dyDescent="0.25">
      <c r="A14" s="24" t="s">
        <v>1054</v>
      </c>
      <c r="B14" t="s">
        <v>1042</v>
      </c>
      <c r="C14" t="s">
        <v>1068</v>
      </c>
      <c r="H14" t="s">
        <v>1078</v>
      </c>
      <c r="I14" s="34">
        <f>A11/A4</f>
        <v>0.189</v>
      </c>
    </row>
    <row r="15" spans="1:9" x14ac:dyDescent="0.25">
      <c r="A15" s="26" t="s">
        <v>1056</v>
      </c>
      <c r="B15" s="21">
        <v>16</v>
      </c>
      <c r="C15" s="21">
        <v>16</v>
      </c>
    </row>
    <row r="16" spans="1:9" x14ac:dyDescent="0.25">
      <c r="A16" s="26" t="s">
        <v>1057</v>
      </c>
      <c r="B16" s="21">
        <v>14</v>
      </c>
      <c r="C16" s="21">
        <v>14</v>
      </c>
      <c r="H16" t="s">
        <v>1071</v>
      </c>
      <c r="I16" cm="1">
        <f t="array" ref="I16">SUM(SUMIF(E31:E35,_xlfn.ANCHORARRAY( C38), F31:F35))</f>
        <v>189</v>
      </c>
    </row>
    <row r="17" spans="1:11" x14ac:dyDescent="0.25">
      <c r="A17" s="26" t="s">
        <v>1058</v>
      </c>
      <c r="B17" s="21">
        <v>26</v>
      </c>
      <c r="C17" s="21">
        <v>26</v>
      </c>
      <c r="H17" t="s">
        <v>1072</v>
      </c>
      <c r="I17" cm="1">
        <f t="array" ref="I17">SUM(SUMIF(E31:E35,_xlfn.ANCHORARRAY( C38), G31:G35))</f>
        <v>18415</v>
      </c>
    </row>
    <row r="18" spans="1:11" x14ac:dyDescent="0.25">
      <c r="A18" s="26" t="s">
        <v>1059</v>
      </c>
      <c r="B18" s="21">
        <v>29</v>
      </c>
      <c r="C18" s="21">
        <v>29</v>
      </c>
      <c r="E18" s="24" t="s">
        <v>1054</v>
      </c>
      <c r="F18" t="s">
        <v>1042</v>
      </c>
      <c r="H18" t="s">
        <v>1079</v>
      </c>
      <c r="I18">
        <f>_xlfn.RANK.AVG(I16,F31:F35)</f>
        <v>4</v>
      </c>
    </row>
    <row r="19" spans="1:11" x14ac:dyDescent="0.25">
      <c r="A19" s="26" t="s">
        <v>1060</v>
      </c>
      <c r="B19" s="21">
        <v>17</v>
      </c>
      <c r="C19" s="21">
        <v>17</v>
      </c>
      <c r="E19" s="26" t="s">
        <v>1044</v>
      </c>
      <c r="F19" s="21">
        <v>36</v>
      </c>
      <c r="H19" t="s">
        <v>1080</v>
      </c>
      <c r="I19">
        <f>_xlfn.RANK.AVG(I17,G31:G35)</f>
        <v>4</v>
      </c>
    </row>
    <row r="20" spans="1:11" x14ac:dyDescent="0.25">
      <c r="A20" s="26" t="s">
        <v>1061</v>
      </c>
      <c r="B20" s="21">
        <v>15</v>
      </c>
      <c r="C20" s="21">
        <v>15</v>
      </c>
      <c r="E20" s="26" t="s">
        <v>1045</v>
      </c>
      <c r="F20" s="21">
        <v>30</v>
      </c>
    </row>
    <row r="21" spans="1:11" x14ac:dyDescent="0.25">
      <c r="A21" s="26" t="s">
        <v>1062</v>
      </c>
      <c r="B21" s="21">
        <v>15</v>
      </c>
      <c r="C21" s="21">
        <v>15</v>
      </c>
      <c r="E21" s="26" t="s">
        <v>1046</v>
      </c>
      <c r="F21" s="21">
        <v>13</v>
      </c>
      <c r="H21" t="s">
        <v>1081</v>
      </c>
      <c r="J21" t="s">
        <v>1082</v>
      </c>
      <c r="K21" t="e" vm="6">
        <f>_xlfn.XLOOKUP(E38,[1]Assets!E3:E7,[1]Assets!F3:F7)</f>
        <v>#VALUE!</v>
      </c>
    </row>
    <row r="22" spans="1:11" x14ac:dyDescent="0.25">
      <c r="A22" s="26" t="s">
        <v>1063</v>
      </c>
      <c r="B22" s="21">
        <v>7</v>
      </c>
      <c r="C22" s="21">
        <v>7</v>
      </c>
      <c r="E22" s="26" t="s">
        <v>1047</v>
      </c>
      <c r="F22" s="21">
        <v>23</v>
      </c>
      <c r="I22" t="str">
        <f>"% of calls:"&amp;TEXT(I14,"0%")</f>
        <v>% of calls:19%</v>
      </c>
    </row>
    <row r="23" spans="1:11" x14ac:dyDescent="0.25">
      <c r="A23" s="26" t="s">
        <v>1064</v>
      </c>
      <c r="B23" s="21">
        <v>11</v>
      </c>
      <c r="C23" s="21">
        <v>11</v>
      </c>
      <c r="E23" s="26" t="s">
        <v>1048</v>
      </c>
      <c r="F23" s="21">
        <v>23</v>
      </c>
      <c r="I23" t="str">
        <f>"Call Rank:"&amp;I18</f>
        <v>Call Rank:4</v>
      </c>
    </row>
    <row r="24" spans="1:11" x14ac:dyDescent="0.25">
      <c r="A24" s="26" t="s">
        <v>1065</v>
      </c>
      <c r="B24" s="21">
        <v>24</v>
      </c>
      <c r="C24" s="21">
        <v>24</v>
      </c>
      <c r="E24" s="26" t="s">
        <v>1049</v>
      </c>
      <c r="F24" s="21">
        <v>24</v>
      </c>
      <c r="I24" t="str">
        <f>"Amount Rank:" &amp;I19</f>
        <v>Amount Rank:4</v>
      </c>
    </row>
    <row r="25" spans="1:11" x14ac:dyDescent="0.25">
      <c r="A25" s="26" t="s">
        <v>1066</v>
      </c>
      <c r="B25" s="21">
        <v>9</v>
      </c>
      <c r="C25" s="21">
        <v>9</v>
      </c>
      <c r="E25" s="26" t="s">
        <v>1050</v>
      </c>
      <c r="F25" s="21">
        <v>40</v>
      </c>
    </row>
    <row r="26" spans="1:11" x14ac:dyDescent="0.25">
      <c r="A26" s="26" t="s">
        <v>1067</v>
      </c>
      <c r="B26" s="21">
        <v>6</v>
      </c>
      <c r="C26" s="21">
        <v>6</v>
      </c>
      <c r="E26" s="26" t="s">
        <v>1055</v>
      </c>
      <c r="F26" s="21">
        <v>189</v>
      </c>
    </row>
    <row r="27" spans="1:11" x14ac:dyDescent="0.25">
      <c r="A27" s="26" t="s">
        <v>1055</v>
      </c>
      <c r="B27" s="21">
        <v>189</v>
      </c>
      <c r="C27" s="21">
        <v>189</v>
      </c>
    </row>
    <row r="29" spans="1:11" x14ac:dyDescent="0.25">
      <c r="A29" s="24" t="s">
        <v>1054</v>
      </c>
      <c r="B29" t="s">
        <v>1042</v>
      </c>
      <c r="C29" t="s">
        <v>1043</v>
      </c>
      <c r="E29" s="26" t="s">
        <v>1069</v>
      </c>
    </row>
    <row r="30" spans="1:11" x14ac:dyDescent="0.25">
      <c r="A30" s="26" t="s">
        <v>11</v>
      </c>
      <c r="B30" s="21">
        <v>189</v>
      </c>
      <c r="C30" s="32">
        <v>18415</v>
      </c>
      <c r="E30" s="26" t="s">
        <v>1070</v>
      </c>
      <c r="F30" t="s">
        <v>1071</v>
      </c>
      <c r="G30" t="s">
        <v>1072</v>
      </c>
      <c r="H30" t="s">
        <v>1073</v>
      </c>
      <c r="I30" t="s">
        <v>1074</v>
      </c>
    </row>
    <row r="31" spans="1:11" x14ac:dyDescent="0.25">
      <c r="A31" s="26" t="s">
        <v>9</v>
      </c>
      <c r="B31" s="21">
        <v>218</v>
      </c>
      <c r="C31" s="32">
        <v>20581</v>
      </c>
      <c r="E31" t="str" cm="1">
        <f t="array" ref="E31:G35">A30:C34</f>
        <v>R01</v>
      </c>
      <c r="F31">
        <v>189</v>
      </c>
      <c r="G31" s="27">
        <v>18415</v>
      </c>
      <c r="H31">
        <f>IF(ISNUMBER(MATCH($E31,_xlfn.ANCHORARRAY( $E$38), 0)), F31, NA())</f>
        <v>189</v>
      </c>
      <c r="I31" s="27">
        <f>IF(ISNUMBER(MATCH(E31,_xlfn.ANCHORARRAY( $E$38), 0)), G31, NA())</f>
        <v>18415</v>
      </c>
    </row>
    <row r="32" spans="1:11" x14ac:dyDescent="0.25">
      <c r="A32" s="26" t="s">
        <v>6</v>
      </c>
      <c r="B32" s="21">
        <v>207</v>
      </c>
      <c r="C32" s="32">
        <v>20872</v>
      </c>
      <c r="E32" t="str">
        <v>R02</v>
      </c>
      <c r="F32">
        <v>218</v>
      </c>
      <c r="G32" s="27">
        <v>20581</v>
      </c>
      <c r="H32" t="e">
        <f>IF(ISNUMBER(MATCH($E32,_xlfn.ANCHORARRAY( $E$38), 0)), F32, NA())</f>
        <v>#N/A</v>
      </c>
      <c r="I32" s="27" t="e">
        <f>IF(ISNUMBER(MATCH(E32,_xlfn.ANCHORARRAY( $E$38), 0)), G32, NA())</f>
        <v>#N/A</v>
      </c>
    </row>
    <row r="33" spans="1:9" x14ac:dyDescent="0.25">
      <c r="A33" s="26" t="s">
        <v>13</v>
      </c>
      <c r="B33" s="21">
        <v>186</v>
      </c>
      <c r="C33" s="32">
        <v>16651</v>
      </c>
      <c r="E33" t="str">
        <v>R03</v>
      </c>
      <c r="F33">
        <v>207</v>
      </c>
      <c r="G33" s="27">
        <v>20872</v>
      </c>
      <c r="H33" t="e">
        <f>IF(ISNUMBER(MATCH($E33,_xlfn.ANCHORARRAY( $E$38), 0)), F33, NA())</f>
        <v>#N/A</v>
      </c>
      <c r="I33" s="27" t="e">
        <f>IF(ISNUMBER(MATCH(E33,_xlfn.ANCHORARRAY( $E$38), 0)), G33, NA())</f>
        <v>#N/A</v>
      </c>
    </row>
    <row r="34" spans="1:9" x14ac:dyDescent="0.25">
      <c r="A34" s="26" t="s">
        <v>10</v>
      </c>
      <c r="B34" s="21">
        <v>200</v>
      </c>
      <c r="C34" s="32">
        <v>20104</v>
      </c>
      <c r="E34" t="str">
        <v>R04</v>
      </c>
      <c r="F34">
        <v>186</v>
      </c>
      <c r="G34" s="27">
        <v>16651</v>
      </c>
      <c r="H34" t="e">
        <f>IF(ISNUMBER(MATCH($E34,_xlfn.ANCHORARRAY( $E$38), 0)), F34, NA())</f>
        <v>#N/A</v>
      </c>
      <c r="I34" s="27" t="e">
        <f>IF(ISNUMBER(MATCH(E34,_xlfn.ANCHORARRAY( $E$38), 0)), G34, NA())</f>
        <v>#N/A</v>
      </c>
    </row>
    <row r="35" spans="1:9" x14ac:dyDescent="0.25">
      <c r="A35" s="26" t="s">
        <v>1055</v>
      </c>
      <c r="B35" s="21">
        <v>1000</v>
      </c>
      <c r="C35" s="32">
        <v>96623</v>
      </c>
      <c r="E35" t="str">
        <v>R05</v>
      </c>
      <c r="F35">
        <v>200</v>
      </c>
      <c r="G35" s="27">
        <v>20104</v>
      </c>
      <c r="H35" t="e">
        <f>IF(ISNUMBER(MATCH($E35,_xlfn.ANCHORARRAY( $E$38), 0)), F35, NA())</f>
        <v>#N/A</v>
      </c>
      <c r="I35" s="27" t="e">
        <f>IF(ISNUMBER(MATCH(E35,_xlfn.ANCHORARRAY( $E$38), 0)), G35, NA())</f>
        <v>#N/A</v>
      </c>
    </row>
    <row r="37" spans="1:9" x14ac:dyDescent="0.25">
      <c r="A37" s="24" t="s">
        <v>1054</v>
      </c>
      <c r="E37" s="14" t="s">
        <v>1075</v>
      </c>
    </row>
    <row r="38" spans="1:9" x14ac:dyDescent="0.25">
      <c r="A38" s="26" t="s">
        <v>11</v>
      </c>
      <c r="C38" t="str" cm="1">
        <f t="array" ref="C38:C42">$A38:A42</f>
        <v>R01</v>
      </c>
      <c r="E38" t="str" cm="1">
        <f t="array" ref="E38:E42">_xlfn.ANCHORARRAY(C38)</f>
        <v>R01</v>
      </c>
    </row>
    <row r="39" spans="1:9" x14ac:dyDescent="0.25">
      <c r="C39">
        <v>0</v>
      </c>
      <c r="E39">
        <v>0</v>
      </c>
    </row>
    <row r="40" spans="1:9" x14ac:dyDescent="0.25">
      <c r="C40">
        <v>0</v>
      </c>
      <c r="E40">
        <v>0</v>
      </c>
    </row>
    <row r="41" spans="1:9" x14ac:dyDescent="0.25">
      <c r="C41">
        <v>0</v>
      </c>
      <c r="E41">
        <v>0</v>
      </c>
    </row>
    <row r="42" spans="1:9" x14ac:dyDescent="0.25">
      <c r="C42">
        <v>0</v>
      </c>
      <c r="E42">
        <v>0</v>
      </c>
    </row>
    <row r="44" spans="1:9" x14ac:dyDescent="0.25">
      <c r="A44" s="24" t="s">
        <v>1042</v>
      </c>
      <c r="B44" s="24" t="s">
        <v>1076</v>
      </c>
    </row>
    <row r="45" spans="1:9" x14ac:dyDescent="0.25">
      <c r="A45" s="24" t="s">
        <v>1054</v>
      </c>
      <c r="B45" t="s">
        <v>999</v>
      </c>
      <c r="C45" t="s">
        <v>998</v>
      </c>
    </row>
    <row r="46" spans="1:9" x14ac:dyDescent="0.25">
      <c r="A46" s="26" t="s">
        <v>1002</v>
      </c>
      <c r="B46" s="21">
        <v>30</v>
      </c>
      <c r="C46" s="21">
        <v>26</v>
      </c>
    </row>
    <row r="47" spans="1:9" x14ac:dyDescent="0.25">
      <c r="A47" s="26" t="s">
        <v>1001</v>
      </c>
      <c r="B47" s="21">
        <v>57</v>
      </c>
      <c r="C47" s="21">
        <v>13</v>
      </c>
    </row>
    <row r="48" spans="1:9" x14ac:dyDescent="0.25">
      <c r="A48" s="26" t="s">
        <v>1000</v>
      </c>
      <c r="B48" s="21">
        <v>29</v>
      </c>
      <c r="C48" s="21">
        <v>34</v>
      </c>
    </row>
    <row r="50" spans="1:7" x14ac:dyDescent="0.25">
      <c r="A50" s="24" t="s">
        <v>1054</v>
      </c>
      <c r="B50" t="s">
        <v>1042</v>
      </c>
    </row>
    <row r="51" spans="1:7" x14ac:dyDescent="0.25">
      <c r="A51" s="26">
        <v>1</v>
      </c>
      <c r="B51" s="21">
        <v>1</v>
      </c>
    </row>
    <row r="52" spans="1:7" x14ac:dyDescent="0.25">
      <c r="A52" s="26">
        <v>2</v>
      </c>
      <c r="B52" s="21">
        <v>9</v>
      </c>
    </row>
    <row r="53" spans="1:7" x14ac:dyDescent="0.25">
      <c r="A53" s="26">
        <v>3</v>
      </c>
      <c r="B53" s="21">
        <v>31</v>
      </c>
    </row>
    <row r="54" spans="1:7" x14ac:dyDescent="0.25">
      <c r="A54" s="26">
        <v>4</v>
      </c>
      <c r="B54" s="21">
        <v>88</v>
      </c>
    </row>
    <row r="55" spans="1:7" x14ac:dyDescent="0.25">
      <c r="A55" s="26">
        <v>5</v>
      </c>
      <c r="B55" s="21">
        <v>60</v>
      </c>
    </row>
    <row r="57" spans="1:7" x14ac:dyDescent="0.25">
      <c r="A57" s="24" t="s">
        <v>1043</v>
      </c>
      <c r="B57" s="24" t="s">
        <v>1076</v>
      </c>
    </row>
    <row r="58" spans="1:7" x14ac:dyDescent="0.25">
      <c r="A58" s="24" t="s">
        <v>1054</v>
      </c>
      <c r="B58" t="s">
        <v>11</v>
      </c>
      <c r="C58" t="s">
        <v>9</v>
      </c>
      <c r="D58" t="s">
        <v>6</v>
      </c>
      <c r="E58" t="s">
        <v>13</v>
      </c>
      <c r="F58" t="s">
        <v>10</v>
      </c>
      <c r="G58" t="s">
        <v>1055</v>
      </c>
    </row>
    <row r="59" spans="1:7" x14ac:dyDescent="0.25">
      <c r="A59" s="26" t="s">
        <v>1002</v>
      </c>
    </row>
    <row r="60" spans="1:7" x14ac:dyDescent="0.25">
      <c r="A60" s="28" t="s">
        <v>20</v>
      </c>
      <c r="B60" s="22">
        <v>891</v>
      </c>
      <c r="C60" s="22">
        <v>1332</v>
      </c>
      <c r="D60" s="22">
        <v>1282</v>
      </c>
      <c r="E60" s="22">
        <v>739</v>
      </c>
      <c r="F60" s="22">
        <v>560</v>
      </c>
      <c r="G60" s="22">
        <v>4804</v>
      </c>
    </row>
    <row r="61" spans="1:7" x14ac:dyDescent="0.25">
      <c r="A61" s="28" t="s">
        <v>12</v>
      </c>
      <c r="B61" s="22">
        <v>1991</v>
      </c>
      <c r="C61" s="22">
        <v>1886</v>
      </c>
      <c r="D61" s="22">
        <v>1206</v>
      </c>
      <c r="E61" s="22">
        <v>884</v>
      </c>
      <c r="F61" s="22">
        <v>1722</v>
      </c>
      <c r="G61" s="22">
        <v>7689</v>
      </c>
    </row>
    <row r="62" spans="1:7" x14ac:dyDescent="0.25">
      <c r="A62" s="28" t="s">
        <v>8</v>
      </c>
      <c r="B62" s="22">
        <v>1163</v>
      </c>
      <c r="C62" s="22">
        <v>1180</v>
      </c>
      <c r="D62" s="22">
        <v>1616</v>
      </c>
      <c r="E62" s="22">
        <v>1043</v>
      </c>
      <c r="F62" s="22">
        <v>1747</v>
      </c>
      <c r="G62" s="22">
        <v>6749</v>
      </c>
    </row>
    <row r="63" spans="1:7" x14ac:dyDescent="0.25">
      <c r="A63" s="28" t="s">
        <v>16</v>
      </c>
      <c r="B63" s="22">
        <v>1438</v>
      </c>
      <c r="C63" s="22">
        <v>1616</v>
      </c>
      <c r="D63" s="22">
        <v>866</v>
      </c>
      <c r="E63" s="22">
        <v>829</v>
      </c>
      <c r="F63" s="22">
        <v>2070</v>
      </c>
      <c r="G63" s="22">
        <v>6819</v>
      </c>
    </row>
    <row r="64" spans="1:7" x14ac:dyDescent="0.25">
      <c r="A64" s="26" t="s">
        <v>1001</v>
      </c>
    </row>
    <row r="65" spans="1:7" x14ac:dyDescent="0.25">
      <c r="A65" s="28" t="s">
        <v>24</v>
      </c>
      <c r="B65" s="22">
        <v>1233</v>
      </c>
      <c r="C65" s="22">
        <v>223</v>
      </c>
      <c r="D65" s="22">
        <v>1680</v>
      </c>
      <c r="E65" s="22">
        <v>990</v>
      </c>
      <c r="F65" s="22">
        <v>1508</v>
      </c>
      <c r="G65" s="22">
        <v>5634</v>
      </c>
    </row>
    <row r="66" spans="1:7" x14ac:dyDescent="0.25">
      <c r="A66" s="28" t="s">
        <v>15</v>
      </c>
      <c r="B66" s="22">
        <v>1598</v>
      </c>
      <c r="C66" s="22">
        <v>1907</v>
      </c>
      <c r="D66" s="22">
        <v>869</v>
      </c>
      <c r="E66" s="22">
        <v>1426</v>
      </c>
      <c r="F66" s="22">
        <v>1416</v>
      </c>
      <c r="G66" s="22">
        <v>7216</v>
      </c>
    </row>
    <row r="67" spans="1:7" x14ac:dyDescent="0.25">
      <c r="A67" s="28" t="s">
        <v>5</v>
      </c>
      <c r="B67" s="22">
        <v>900</v>
      </c>
      <c r="C67" s="22">
        <v>1016</v>
      </c>
      <c r="D67" s="22">
        <v>960</v>
      </c>
      <c r="E67" s="22">
        <v>940</v>
      </c>
      <c r="F67" s="22">
        <v>1193</v>
      </c>
      <c r="G67" s="22">
        <v>5009</v>
      </c>
    </row>
    <row r="68" spans="1:7" x14ac:dyDescent="0.25">
      <c r="A68" s="28" t="s">
        <v>18</v>
      </c>
      <c r="B68" s="22">
        <v>900</v>
      </c>
      <c r="C68" s="22">
        <v>1470</v>
      </c>
      <c r="D68" s="22">
        <v>1617</v>
      </c>
      <c r="E68" s="22">
        <v>1314</v>
      </c>
      <c r="F68" s="22">
        <v>941</v>
      </c>
      <c r="G68" s="22">
        <v>6242</v>
      </c>
    </row>
    <row r="69" spans="1:7" x14ac:dyDescent="0.25">
      <c r="A69" s="28" t="s">
        <v>14</v>
      </c>
      <c r="B69" s="22">
        <v>1255</v>
      </c>
      <c r="C69" s="22">
        <v>516</v>
      </c>
      <c r="D69" s="22">
        <v>1874</v>
      </c>
      <c r="E69" s="22">
        <v>1863</v>
      </c>
      <c r="F69" s="22">
        <v>1722</v>
      </c>
      <c r="G69" s="22">
        <v>7230</v>
      </c>
    </row>
    <row r="70" spans="1:7" x14ac:dyDescent="0.25">
      <c r="A70" s="28" t="s">
        <v>19</v>
      </c>
      <c r="B70" s="22">
        <v>1138</v>
      </c>
      <c r="C70" s="22">
        <v>1898</v>
      </c>
      <c r="D70" s="22">
        <v>1482</v>
      </c>
      <c r="E70" s="22">
        <v>846</v>
      </c>
      <c r="F70" s="22">
        <v>1154</v>
      </c>
      <c r="G70" s="22">
        <v>6518</v>
      </c>
    </row>
    <row r="71" spans="1:7" x14ac:dyDescent="0.25">
      <c r="A71" s="26" t="s">
        <v>1000</v>
      </c>
    </row>
    <row r="72" spans="1:7" x14ac:dyDescent="0.25">
      <c r="A72" s="28" t="s">
        <v>17</v>
      </c>
      <c r="B72" s="22">
        <v>1655</v>
      </c>
      <c r="C72" s="22">
        <v>805</v>
      </c>
      <c r="D72" s="22">
        <v>2263</v>
      </c>
      <c r="E72" s="22">
        <v>987</v>
      </c>
      <c r="F72" s="22">
        <v>1075</v>
      </c>
      <c r="G72" s="22">
        <v>6785</v>
      </c>
    </row>
    <row r="73" spans="1:7" x14ac:dyDescent="0.25">
      <c r="A73" s="28" t="s">
        <v>23</v>
      </c>
      <c r="B73" s="22">
        <v>1104</v>
      </c>
      <c r="C73" s="22">
        <v>2280</v>
      </c>
      <c r="D73" s="22">
        <v>1445</v>
      </c>
      <c r="E73" s="22">
        <v>1722</v>
      </c>
      <c r="F73" s="22">
        <v>1196</v>
      </c>
      <c r="G73" s="22">
        <v>7747</v>
      </c>
    </row>
    <row r="74" spans="1:7" x14ac:dyDescent="0.25">
      <c r="A74" s="28" t="s">
        <v>7</v>
      </c>
      <c r="B74" s="22">
        <v>372</v>
      </c>
      <c r="C74" s="22">
        <v>1818</v>
      </c>
      <c r="D74" s="22">
        <v>1346</v>
      </c>
      <c r="E74" s="22">
        <v>1156</v>
      </c>
      <c r="F74" s="22">
        <v>1484</v>
      </c>
      <c r="G74" s="22">
        <v>6176</v>
      </c>
    </row>
    <row r="75" spans="1:7" x14ac:dyDescent="0.25">
      <c r="A75" s="28" t="s">
        <v>22</v>
      </c>
      <c r="B75" s="22">
        <v>1415</v>
      </c>
      <c r="C75" s="22">
        <v>1271</v>
      </c>
      <c r="D75" s="22">
        <v>1214</v>
      </c>
      <c r="E75" s="22">
        <v>1135</v>
      </c>
      <c r="F75" s="22">
        <v>1566</v>
      </c>
      <c r="G75" s="22">
        <v>6601</v>
      </c>
    </row>
    <row r="76" spans="1:7" x14ac:dyDescent="0.25">
      <c r="A76" s="28" t="s">
        <v>21</v>
      </c>
      <c r="B76" s="22">
        <v>1362</v>
      </c>
      <c r="C76" s="22">
        <v>1363</v>
      </c>
      <c r="D76" s="22">
        <v>1152</v>
      </c>
      <c r="E76" s="22">
        <v>777</v>
      </c>
      <c r="F76" s="22">
        <v>750</v>
      </c>
      <c r="G76" s="22">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C73D4-40E3-400B-8831-94EE7B86250A}">
  <dimension ref="A1:AB42"/>
  <sheetViews>
    <sheetView tabSelected="1" zoomScale="85" zoomScaleNormal="85" workbookViewId="0">
      <selection activeCell="H36" sqref="H36"/>
    </sheetView>
  </sheetViews>
  <sheetFormatPr defaultRowHeight="15" x14ac:dyDescent="0.25"/>
  <cols>
    <col min="12" max="12" width="11.25" customWidth="1"/>
    <col min="20" max="20" width="10.375" customWidth="1"/>
  </cols>
  <sheetData>
    <row r="1" spans="1:28" s="38" customFormat="1" ht="53.25" customHeight="1" x14ac:dyDescent="0.25">
      <c r="A1" s="37" t="s">
        <v>1083</v>
      </c>
    </row>
    <row r="2" spans="1:28"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row>
    <row r="3" spans="1:28"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row>
    <row r="4" spans="1:28"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row>
    <row r="5" spans="1:28"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row>
    <row r="6" spans="1:28"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row>
    <row r="7" spans="1:28"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row>
    <row r="8" spans="1:28"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row>
    <row r="9" spans="1:28" x14ac:dyDescent="0.25">
      <c r="A9" s="20"/>
      <c r="B9" s="20"/>
      <c r="C9" s="20"/>
      <c r="D9" s="20"/>
      <c r="E9" s="20"/>
      <c r="F9" s="25"/>
      <c r="G9" s="20"/>
      <c r="H9" s="20"/>
      <c r="I9" s="20"/>
      <c r="J9" s="20"/>
      <c r="K9" s="20"/>
      <c r="L9" s="20"/>
      <c r="M9" s="20"/>
      <c r="N9" s="20"/>
      <c r="O9" s="20"/>
      <c r="P9" s="20"/>
      <c r="Q9" s="20"/>
      <c r="R9" s="20"/>
      <c r="S9" s="20"/>
      <c r="T9" s="20"/>
      <c r="U9" s="20"/>
      <c r="V9" s="20"/>
      <c r="W9" s="20"/>
      <c r="X9" s="20"/>
      <c r="Y9" s="20"/>
      <c r="Z9" s="20"/>
      <c r="AA9" s="20"/>
      <c r="AB9" s="20"/>
    </row>
    <row r="10" spans="1:28"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row>
    <row r="11" spans="1:28"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row>
    <row r="12" spans="1:28"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row>
    <row r="13" spans="1:28"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row>
    <row r="14" spans="1:28"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row>
    <row r="15" spans="1:28"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row>
    <row r="16" spans="1:28"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row>
    <row r="17" spans="1:28"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row>
    <row r="18" spans="1:28"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row>
    <row r="19" spans="1:28"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row>
    <row r="20" spans="1:28" x14ac:dyDescent="0.25">
      <c r="A20" s="20"/>
      <c r="B20" s="20"/>
      <c r="C20" s="20"/>
      <c r="D20" s="20"/>
      <c r="E20" s="20"/>
      <c r="F20" s="20"/>
      <c r="G20" s="20"/>
      <c r="H20" s="20"/>
      <c r="I20" s="20"/>
      <c r="J20" s="20"/>
      <c r="K20" s="20"/>
      <c r="L20" s="20"/>
      <c r="M20" s="20"/>
      <c r="N20" s="20"/>
      <c r="O20" s="31" t="str" cm="1">
        <f t="array" ref="O20:T20">Pivots!B58:G58</f>
        <v>R01</v>
      </c>
      <c r="P20" s="31" t="str">
        <v>R02</v>
      </c>
      <c r="Q20" s="31" t="str">
        <v>R03</v>
      </c>
      <c r="R20" s="31" t="str">
        <v>R04</v>
      </c>
      <c r="S20" s="31" t="str">
        <v>R05</v>
      </c>
      <c r="T20" s="31" t="str">
        <v>Grand Total</v>
      </c>
      <c r="U20" s="20"/>
      <c r="V20" s="20"/>
      <c r="W20" s="20"/>
      <c r="X20" s="20"/>
      <c r="Y20" s="20"/>
      <c r="Z20" s="20"/>
      <c r="AA20" s="20"/>
      <c r="AB20" s="20"/>
    </row>
    <row r="21" spans="1:28" x14ac:dyDescent="0.25">
      <c r="A21" s="20"/>
      <c r="B21" s="20"/>
      <c r="C21" s="20"/>
      <c r="D21" s="20"/>
      <c r="E21" s="20"/>
      <c r="F21" s="20"/>
      <c r="G21" s="20"/>
      <c r="H21" s="20"/>
      <c r="I21" s="20"/>
      <c r="J21" s="20"/>
      <c r="K21" s="20"/>
      <c r="L21" s="20"/>
      <c r="M21" s="20"/>
      <c r="N21" s="20" t="str">
        <f>Pivots!A59</f>
        <v>Cincinnati</v>
      </c>
      <c r="O21" s="20"/>
      <c r="P21" s="20"/>
      <c r="Q21" s="20"/>
      <c r="R21" s="20"/>
      <c r="S21" s="20"/>
      <c r="T21" s="20"/>
      <c r="U21" s="20"/>
      <c r="V21" s="20"/>
      <c r="W21" s="20"/>
      <c r="X21" s="20"/>
      <c r="Y21" s="20"/>
      <c r="Z21" s="20"/>
      <c r="AA21" s="20"/>
      <c r="AB21" s="20"/>
    </row>
    <row r="22" spans="1:28" x14ac:dyDescent="0.25">
      <c r="A22" s="20"/>
      <c r="B22" s="20"/>
      <c r="C22" s="20"/>
      <c r="D22" s="20"/>
      <c r="E22" s="20"/>
      <c r="F22" s="20"/>
      <c r="G22" s="20"/>
      <c r="H22" s="20"/>
      <c r="I22" s="20"/>
      <c r="J22" s="20"/>
      <c r="K22" s="20"/>
      <c r="L22" s="20"/>
      <c r="M22" s="20"/>
      <c r="N22" s="29" t="str">
        <f>Pivots!A60</f>
        <v>C0003</v>
      </c>
      <c r="O22" s="30">
        <f>Pivots!B60</f>
        <v>891</v>
      </c>
      <c r="P22" s="30">
        <f>Pivots!C60</f>
        <v>1332</v>
      </c>
      <c r="Q22" s="30">
        <f>Pivots!D60</f>
        <v>1282</v>
      </c>
      <c r="R22" s="30">
        <f>Pivots!E60</f>
        <v>739</v>
      </c>
      <c r="S22" s="30">
        <f>Pivots!F60</f>
        <v>560</v>
      </c>
      <c r="T22" s="30">
        <f>Pivots!G60</f>
        <v>4804</v>
      </c>
      <c r="U22" s="20"/>
      <c r="V22" s="20"/>
      <c r="W22" s="20"/>
      <c r="X22" s="20"/>
      <c r="Y22" s="20"/>
      <c r="Z22" s="20"/>
      <c r="AA22" s="20"/>
      <c r="AB22" s="20"/>
    </row>
    <row r="23" spans="1:28" x14ac:dyDescent="0.25">
      <c r="A23" s="20"/>
      <c r="B23" s="20"/>
      <c r="C23" s="20"/>
      <c r="D23" s="20"/>
      <c r="E23" s="20"/>
      <c r="F23" s="20"/>
      <c r="G23" s="20"/>
      <c r="H23" s="20"/>
      <c r="I23" s="20"/>
      <c r="J23" s="20"/>
      <c r="K23" s="20"/>
      <c r="L23" s="20"/>
      <c r="M23" s="20"/>
      <c r="N23" s="29" t="str">
        <f>Pivots!A61</f>
        <v>C0004</v>
      </c>
      <c r="O23" s="30">
        <f>Pivots!B61</f>
        <v>1991</v>
      </c>
      <c r="P23" s="30">
        <f>Pivots!C61</f>
        <v>1886</v>
      </c>
      <c r="Q23" s="30">
        <f>Pivots!D61</f>
        <v>1206</v>
      </c>
      <c r="R23" s="30">
        <f>Pivots!E61</f>
        <v>884</v>
      </c>
      <c r="S23" s="30">
        <f>Pivots!F61</f>
        <v>1722</v>
      </c>
      <c r="T23" s="30">
        <f>Pivots!G61</f>
        <v>7689</v>
      </c>
      <c r="U23" s="20"/>
      <c r="V23" s="20"/>
      <c r="W23" s="20"/>
      <c r="X23" s="20"/>
      <c r="Y23" s="20"/>
      <c r="Z23" s="20"/>
      <c r="AA23" s="20"/>
      <c r="AB23" s="20"/>
    </row>
    <row r="24" spans="1:28" x14ac:dyDescent="0.25">
      <c r="A24" s="20"/>
      <c r="B24" s="20"/>
      <c r="C24" s="20"/>
      <c r="D24" s="20"/>
      <c r="E24" s="20"/>
      <c r="F24" s="20"/>
      <c r="G24" s="20"/>
      <c r="H24" s="20"/>
      <c r="I24" s="20"/>
      <c r="J24" s="20"/>
      <c r="K24" s="20"/>
      <c r="L24" s="20"/>
      <c r="M24" s="20"/>
      <c r="N24" s="29" t="str">
        <f>Pivots!A62</f>
        <v>C0011</v>
      </c>
      <c r="O24" s="30">
        <f>Pivots!B62</f>
        <v>1163</v>
      </c>
      <c r="P24" s="30">
        <f>Pivots!C62</f>
        <v>1180</v>
      </c>
      <c r="Q24" s="30">
        <f>Pivots!D62</f>
        <v>1616</v>
      </c>
      <c r="R24" s="30">
        <f>Pivots!E62</f>
        <v>1043</v>
      </c>
      <c r="S24" s="30">
        <f>Pivots!F62</f>
        <v>1747</v>
      </c>
      <c r="T24" s="30">
        <f>Pivots!G62</f>
        <v>6749</v>
      </c>
      <c r="U24" s="20"/>
      <c r="V24" s="20"/>
      <c r="W24" s="20"/>
      <c r="X24" s="20"/>
      <c r="Y24" s="20"/>
      <c r="Z24" s="20"/>
      <c r="AA24" s="20"/>
      <c r="AB24" s="20"/>
    </row>
    <row r="25" spans="1:28" x14ac:dyDescent="0.25">
      <c r="A25" s="20"/>
      <c r="B25" s="20"/>
      <c r="C25" s="20"/>
      <c r="D25" s="20"/>
      <c r="E25" s="20"/>
      <c r="F25" s="20"/>
      <c r="G25" s="20"/>
      <c r="H25" s="20"/>
      <c r="I25" s="20"/>
      <c r="J25" s="20"/>
      <c r="K25" s="20"/>
      <c r="L25" s="20"/>
      <c r="M25" s="20"/>
      <c r="N25" s="29" t="str">
        <f>Pivots!A63</f>
        <v>C0012</v>
      </c>
      <c r="O25" s="30">
        <f>Pivots!B63</f>
        <v>1438</v>
      </c>
      <c r="P25" s="30">
        <f>Pivots!C63</f>
        <v>1616</v>
      </c>
      <c r="Q25" s="30">
        <f>Pivots!D63</f>
        <v>866</v>
      </c>
      <c r="R25" s="30">
        <f>Pivots!E63</f>
        <v>829</v>
      </c>
      <c r="S25" s="30">
        <f>Pivots!F63</f>
        <v>2070</v>
      </c>
      <c r="T25" s="30">
        <f>Pivots!G63</f>
        <v>6819</v>
      </c>
      <c r="U25" s="20"/>
      <c r="V25" s="20"/>
      <c r="W25" s="20"/>
      <c r="X25" s="20"/>
      <c r="Y25" s="20"/>
      <c r="Z25" s="20"/>
      <c r="AA25" s="20"/>
      <c r="AB25" s="20"/>
    </row>
    <row r="26" spans="1:28" x14ac:dyDescent="0.25">
      <c r="A26" s="20"/>
      <c r="B26" s="20"/>
      <c r="C26" s="20"/>
      <c r="D26" s="20"/>
      <c r="E26" s="20"/>
      <c r="F26" s="20"/>
      <c r="G26" s="20"/>
      <c r="H26" s="20"/>
      <c r="I26" s="20"/>
      <c r="J26" s="20"/>
      <c r="K26" s="20"/>
      <c r="L26" s="20"/>
      <c r="M26" s="20"/>
      <c r="N26" s="20" t="str">
        <f>Pivots!A64</f>
        <v>Cleveland</v>
      </c>
      <c r="O26" s="30"/>
      <c r="P26" s="30"/>
      <c r="Q26" s="30"/>
      <c r="R26" s="30"/>
      <c r="S26" s="30"/>
      <c r="T26" s="30"/>
      <c r="U26" s="20"/>
      <c r="V26" s="20"/>
      <c r="W26" s="20"/>
      <c r="X26" s="20"/>
      <c r="Y26" s="20"/>
      <c r="Z26" s="20"/>
      <c r="AA26" s="20"/>
      <c r="AB26" s="20"/>
    </row>
    <row r="27" spans="1:28" x14ac:dyDescent="0.25">
      <c r="A27" s="20"/>
      <c r="B27" s="20"/>
      <c r="C27" s="20"/>
      <c r="D27" s="20"/>
      <c r="E27" s="20"/>
      <c r="F27" s="20"/>
      <c r="G27" s="20"/>
      <c r="H27" s="20"/>
      <c r="I27" s="20"/>
      <c r="J27" s="20"/>
      <c r="K27" s="20"/>
      <c r="L27" s="20"/>
      <c r="M27" s="20"/>
      <c r="N27" s="29" t="str">
        <f>Pivots!A65</f>
        <v>C0002</v>
      </c>
      <c r="O27" s="30">
        <f>Pivots!B65</f>
        <v>1233</v>
      </c>
      <c r="P27" s="30">
        <f>Pivots!C65</f>
        <v>223</v>
      </c>
      <c r="Q27" s="30">
        <f>Pivots!D65</f>
        <v>1680</v>
      </c>
      <c r="R27" s="30">
        <f>Pivots!E65</f>
        <v>990</v>
      </c>
      <c r="S27" s="30">
        <f>Pivots!F65</f>
        <v>1508</v>
      </c>
      <c r="T27" s="30">
        <f>Pivots!G65</f>
        <v>5634</v>
      </c>
      <c r="U27" s="20"/>
      <c r="V27" s="20"/>
      <c r="W27" s="20"/>
      <c r="X27" s="20"/>
      <c r="Y27" s="20"/>
      <c r="Z27" s="20"/>
      <c r="AA27" s="20"/>
      <c r="AB27" s="20"/>
    </row>
    <row r="28" spans="1:28" x14ac:dyDescent="0.25">
      <c r="A28" s="20"/>
      <c r="B28" s="20"/>
      <c r="C28" s="20"/>
      <c r="D28" s="20"/>
      <c r="E28" s="20"/>
      <c r="F28" s="20"/>
      <c r="G28" s="20"/>
      <c r="H28" s="20"/>
      <c r="I28" s="20"/>
      <c r="J28" s="20"/>
      <c r="K28" s="20"/>
      <c r="L28" s="20"/>
      <c r="M28" s="20"/>
      <c r="N28" s="29" t="str">
        <f>Pivots!A66</f>
        <v>C0007</v>
      </c>
      <c r="O28" s="30">
        <f>Pivots!B66</f>
        <v>1598</v>
      </c>
      <c r="P28" s="30">
        <f>Pivots!C66</f>
        <v>1907</v>
      </c>
      <c r="Q28" s="30">
        <f>Pivots!D66</f>
        <v>869</v>
      </c>
      <c r="R28" s="30">
        <f>Pivots!E66</f>
        <v>1426</v>
      </c>
      <c r="S28" s="30">
        <f>Pivots!F66</f>
        <v>1416</v>
      </c>
      <c r="T28" s="30">
        <f>Pivots!G66</f>
        <v>7216</v>
      </c>
      <c r="U28" s="20"/>
      <c r="V28" s="20"/>
      <c r="W28" s="20"/>
      <c r="X28" s="20"/>
      <c r="Y28" s="20"/>
      <c r="Z28" s="20"/>
      <c r="AA28" s="20"/>
      <c r="AB28" s="20"/>
    </row>
    <row r="29" spans="1:28" x14ac:dyDescent="0.25">
      <c r="A29" s="20"/>
      <c r="B29" s="20"/>
      <c r="C29" s="20"/>
      <c r="D29" s="20"/>
      <c r="E29" s="20"/>
      <c r="F29" s="20"/>
      <c r="G29" s="20"/>
      <c r="H29" s="20"/>
      <c r="I29" s="20"/>
      <c r="J29" s="20"/>
      <c r="K29" s="39" t="e" vm="6">
        <f>IF(COUNTA(Pivots!A38:A42)&gt;1, "Combined Representatives' figures", Pivots!K21)</f>
        <v>#VALUE!</v>
      </c>
      <c r="L29" s="39"/>
      <c r="M29" s="20"/>
      <c r="N29" s="29" t="str">
        <f>Pivots!A67</f>
        <v>C0008</v>
      </c>
      <c r="O29" s="30">
        <f>Pivots!B67</f>
        <v>900</v>
      </c>
      <c r="P29" s="30">
        <f>Pivots!C67</f>
        <v>1016</v>
      </c>
      <c r="Q29" s="30">
        <f>Pivots!D67</f>
        <v>960</v>
      </c>
      <c r="R29" s="30">
        <f>Pivots!E67</f>
        <v>940</v>
      </c>
      <c r="S29" s="30">
        <f>Pivots!F67</f>
        <v>1193</v>
      </c>
      <c r="T29" s="30">
        <f>Pivots!G67</f>
        <v>5009</v>
      </c>
      <c r="U29" s="20"/>
      <c r="V29" s="20"/>
      <c r="W29" s="20"/>
      <c r="X29" s="20"/>
      <c r="Y29" s="20"/>
      <c r="Z29" s="20"/>
      <c r="AA29" s="20"/>
      <c r="AB29" s="20"/>
    </row>
    <row r="30" spans="1:28" x14ac:dyDescent="0.25">
      <c r="A30" s="20"/>
      <c r="B30" s="20"/>
      <c r="C30" s="20"/>
      <c r="D30" s="20"/>
      <c r="E30" s="20"/>
      <c r="F30" s="20"/>
      <c r="G30" s="20"/>
      <c r="H30" s="20"/>
      <c r="I30" s="20"/>
      <c r="J30" s="20"/>
      <c r="K30" s="39"/>
      <c r="L30" s="39"/>
      <c r="M30" s="20"/>
      <c r="N30" s="29" t="str">
        <f>Pivots!A68</f>
        <v>C0010</v>
      </c>
      <c r="O30" s="30">
        <f>Pivots!B68</f>
        <v>900</v>
      </c>
      <c r="P30" s="30">
        <f>Pivots!C68</f>
        <v>1470</v>
      </c>
      <c r="Q30" s="30">
        <f>Pivots!D68</f>
        <v>1617</v>
      </c>
      <c r="R30" s="30">
        <f>Pivots!E68</f>
        <v>1314</v>
      </c>
      <c r="S30" s="30">
        <f>Pivots!F68</f>
        <v>941</v>
      </c>
      <c r="T30" s="30">
        <f>Pivots!G68</f>
        <v>6242</v>
      </c>
      <c r="U30" s="20"/>
      <c r="V30" s="20"/>
      <c r="W30" s="20"/>
      <c r="X30" s="20"/>
      <c r="Y30" s="20"/>
      <c r="Z30" s="20"/>
      <c r="AA30" s="20"/>
      <c r="AB30" s="20"/>
    </row>
    <row r="31" spans="1:28" x14ac:dyDescent="0.25">
      <c r="A31" s="20"/>
      <c r="B31" s="20"/>
      <c r="C31" s="20"/>
      <c r="D31" s="20"/>
      <c r="E31" s="20"/>
      <c r="F31" s="20"/>
      <c r="G31" s="20"/>
      <c r="H31" s="20"/>
      <c r="I31" s="20"/>
      <c r="J31" s="20"/>
      <c r="K31" s="39"/>
      <c r="L31" s="39"/>
      <c r="M31" s="20"/>
      <c r="N31" s="29" t="str">
        <f>Pivots!A69</f>
        <v>C0013</v>
      </c>
      <c r="O31" s="30">
        <f>Pivots!B69</f>
        <v>1255</v>
      </c>
      <c r="P31" s="30">
        <f>Pivots!C69</f>
        <v>516</v>
      </c>
      <c r="Q31" s="30">
        <f>Pivots!D69</f>
        <v>1874</v>
      </c>
      <c r="R31" s="30">
        <f>Pivots!E69</f>
        <v>1863</v>
      </c>
      <c r="S31" s="30">
        <f>Pivots!F69</f>
        <v>1722</v>
      </c>
      <c r="T31" s="30">
        <f>Pivots!G69</f>
        <v>7230</v>
      </c>
      <c r="U31" s="20"/>
      <c r="V31" s="20"/>
      <c r="W31" s="20"/>
      <c r="X31" s="20"/>
      <c r="Y31" s="20"/>
      <c r="Z31" s="20"/>
      <c r="AA31" s="20"/>
      <c r="AB31" s="20"/>
    </row>
    <row r="32" spans="1:28" x14ac:dyDescent="0.25">
      <c r="A32" s="20"/>
      <c r="B32" s="20"/>
      <c r="C32" s="20"/>
      <c r="D32" s="20"/>
      <c r="E32" s="20"/>
      <c r="F32" s="20"/>
      <c r="G32" s="20"/>
      <c r="H32" s="20"/>
      <c r="I32" s="20"/>
      <c r="J32" s="20"/>
      <c r="K32" s="39"/>
      <c r="L32" s="39"/>
      <c r="M32" s="20"/>
      <c r="N32" s="29" t="str">
        <f>Pivots!A70</f>
        <v>C0015</v>
      </c>
      <c r="O32" s="30">
        <f>Pivots!B70</f>
        <v>1138</v>
      </c>
      <c r="P32" s="30">
        <f>Pivots!C70</f>
        <v>1898</v>
      </c>
      <c r="Q32" s="30">
        <f>Pivots!D70</f>
        <v>1482</v>
      </c>
      <c r="R32" s="30">
        <f>Pivots!E70</f>
        <v>846</v>
      </c>
      <c r="S32" s="30">
        <f>Pivots!F70</f>
        <v>1154</v>
      </c>
      <c r="T32" s="30">
        <f>Pivots!G70</f>
        <v>6518</v>
      </c>
      <c r="U32" s="20"/>
      <c r="V32" s="20"/>
      <c r="W32" s="20"/>
      <c r="X32" s="20"/>
      <c r="Y32" s="20"/>
      <c r="Z32" s="20"/>
      <c r="AA32" s="20"/>
      <c r="AB32" s="20"/>
    </row>
    <row r="33" spans="1:28" x14ac:dyDescent="0.25">
      <c r="A33" s="20"/>
      <c r="B33" s="20"/>
      <c r="C33" s="20"/>
      <c r="D33" s="20"/>
      <c r="E33" s="20"/>
      <c r="F33" s="20"/>
      <c r="G33" s="20"/>
      <c r="H33" s="20"/>
      <c r="I33" s="20"/>
      <c r="J33" s="20"/>
      <c r="K33" s="39"/>
      <c r="L33" s="39"/>
      <c r="M33" s="20"/>
      <c r="N33" s="20" t="str">
        <f>Pivots!A71</f>
        <v>Columbus</v>
      </c>
      <c r="O33" s="30"/>
      <c r="P33" s="30"/>
      <c r="Q33" s="30"/>
      <c r="R33" s="30"/>
      <c r="S33" s="30"/>
      <c r="T33" s="30"/>
      <c r="U33" s="20"/>
      <c r="V33" s="20"/>
      <c r="W33" s="20"/>
      <c r="X33" s="20"/>
      <c r="Y33" s="20"/>
      <c r="Z33" s="20"/>
      <c r="AA33" s="20"/>
      <c r="AB33" s="20"/>
    </row>
    <row r="34" spans="1:28" x14ac:dyDescent="0.25">
      <c r="A34" s="20"/>
      <c r="B34" s="20"/>
      <c r="C34" s="20"/>
      <c r="D34" s="20"/>
      <c r="E34" s="20"/>
      <c r="F34" s="20"/>
      <c r="G34" s="20"/>
      <c r="H34" s="20"/>
      <c r="I34" s="20"/>
      <c r="J34" s="20"/>
      <c r="K34" s="20"/>
      <c r="L34" s="20"/>
      <c r="M34" s="20"/>
      <c r="N34" s="29" t="str">
        <f>Pivots!A72</f>
        <v>C0001</v>
      </c>
      <c r="O34" s="30">
        <f>Pivots!B72</f>
        <v>1655</v>
      </c>
      <c r="P34" s="30">
        <f>Pivots!C72</f>
        <v>805</v>
      </c>
      <c r="Q34" s="30">
        <f>Pivots!D72</f>
        <v>2263</v>
      </c>
      <c r="R34" s="30">
        <f>Pivots!E72</f>
        <v>987</v>
      </c>
      <c r="S34" s="30">
        <f>Pivots!F72</f>
        <v>1075</v>
      </c>
      <c r="T34" s="30">
        <f>Pivots!G72</f>
        <v>6785</v>
      </c>
      <c r="U34" s="20"/>
      <c r="V34" s="20"/>
      <c r="W34" s="20"/>
      <c r="X34" s="20"/>
      <c r="Y34" s="20"/>
      <c r="Z34" s="20"/>
      <c r="AA34" s="20"/>
      <c r="AB34" s="20"/>
    </row>
    <row r="35" spans="1:28" ht="15.75" x14ac:dyDescent="0.25">
      <c r="A35" s="20"/>
      <c r="B35" s="20"/>
      <c r="C35" s="20"/>
      <c r="D35" s="20"/>
      <c r="E35" s="20"/>
      <c r="F35" s="20"/>
      <c r="G35" s="20"/>
      <c r="H35" s="20"/>
      <c r="I35" s="20"/>
      <c r="J35" s="20"/>
      <c r="K35" s="36" t="str">
        <f>Pivots!I22</f>
        <v>% of calls:19%</v>
      </c>
      <c r="L35" s="36"/>
      <c r="M35" s="20"/>
      <c r="N35" s="29" t="str">
        <f>Pivots!A73</f>
        <v>C0005</v>
      </c>
      <c r="O35" s="30">
        <f>Pivots!B73</f>
        <v>1104</v>
      </c>
      <c r="P35" s="30">
        <f>Pivots!C73</f>
        <v>2280</v>
      </c>
      <c r="Q35" s="30">
        <f>Pivots!D73</f>
        <v>1445</v>
      </c>
      <c r="R35" s="30">
        <f>Pivots!E73</f>
        <v>1722</v>
      </c>
      <c r="S35" s="30">
        <f>Pivots!F73</f>
        <v>1196</v>
      </c>
      <c r="T35" s="30">
        <f>Pivots!G73</f>
        <v>7747</v>
      </c>
      <c r="U35" s="20"/>
      <c r="V35" s="20"/>
      <c r="W35" s="20"/>
      <c r="X35" s="20"/>
      <c r="Y35" s="20"/>
      <c r="Z35" s="20"/>
      <c r="AA35" s="20"/>
      <c r="AB35" s="20"/>
    </row>
    <row r="36" spans="1:28" ht="15.75" x14ac:dyDescent="0.25">
      <c r="A36" s="20"/>
      <c r="B36" s="20"/>
      <c r="C36" s="20"/>
      <c r="D36" s="20"/>
      <c r="E36" s="20"/>
      <c r="F36" s="20"/>
      <c r="G36" s="20"/>
      <c r="H36" s="20"/>
      <c r="I36" s="20"/>
      <c r="J36" s="20"/>
      <c r="K36" s="36" t="str">
        <f>IF(COUNTA(Pivots!A38:A42)&gt;1,"Total Calls: "&amp;Pivots!I16,"Call Rank: """&amp;Pivots!I18)</f>
        <v>Call Rank: "4</v>
      </c>
      <c r="L36" s="36"/>
      <c r="M36" s="20"/>
      <c r="N36" s="29" t="str">
        <f>Pivots!A74</f>
        <v>C0006</v>
      </c>
      <c r="O36" s="30">
        <f>Pivots!B74</f>
        <v>372</v>
      </c>
      <c r="P36" s="30">
        <f>Pivots!C74</f>
        <v>1818</v>
      </c>
      <c r="Q36" s="30">
        <f>Pivots!D74</f>
        <v>1346</v>
      </c>
      <c r="R36" s="30">
        <f>Pivots!E74</f>
        <v>1156</v>
      </c>
      <c r="S36" s="30">
        <f>Pivots!F74</f>
        <v>1484</v>
      </c>
      <c r="T36" s="30">
        <f>Pivots!G74</f>
        <v>6176</v>
      </c>
      <c r="U36" s="20"/>
      <c r="V36" s="20"/>
      <c r="W36" s="20"/>
      <c r="X36" s="20"/>
      <c r="Y36" s="20"/>
      <c r="Z36" s="20"/>
      <c r="AA36" s="20"/>
      <c r="AB36" s="20"/>
    </row>
    <row r="37" spans="1:28" ht="15.75" x14ac:dyDescent="0.25">
      <c r="A37" s="20"/>
      <c r="B37" s="20"/>
      <c r="C37" s="20"/>
      <c r="D37" s="20"/>
      <c r="E37" s="20"/>
      <c r="F37" s="20"/>
      <c r="G37" s="20"/>
      <c r="H37" s="20"/>
      <c r="I37" s="20"/>
      <c r="J37" s="20"/>
      <c r="K37" s="36" t="str">
        <f>IF(COUNTA(Pivots!A38:A42)&gt;1, "Total Amount: "&amp;Pivots!I17, "Amount Rank: """&amp;Pivots!I19)</f>
        <v>Amount Rank: "4</v>
      </c>
      <c r="L37" s="36"/>
      <c r="M37" s="20"/>
      <c r="N37" s="29" t="str">
        <f>Pivots!A75</f>
        <v>C0009</v>
      </c>
      <c r="O37" s="30">
        <f>Pivots!B75</f>
        <v>1415</v>
      </c>
      <c r="P37" s="30">
        <f>Pivots!C75</f>
        <v>1271</v>
      </c>
      <c r="Q37" s="30">
        <f>Pivots!D75</f>
        <v>1214</v>
      </c>
      <c r="R37" s="30">
        <f>Pivots!E75</f>
        <v>1135</v>
      </c>
      <c r="S37" s="30">
        <f>Pivots!F75</f>
        <v>1566</v>
      </c>
      <c r="T37" s="30">
        <f>Pivots!G75</f>
        <v>6601</v>
      </c>
      <c r="U37" s="20"/>
      <c r="V37" s="20"/>
      <c r="W37" s="20"/>
      <c r="X37" s="20"/>
      <c r="Y37" s="20"/>
      <c r="Z37" s="20"/>
      <c r="AA37" s="20"/>
      <c r="AB37" s="20"/>
    </row>
    <row r="38" spans="1:28" x14ac:dyDescent="0.25">
      <c r="A38" s="20"/>
      <c r="B38" s="20"/>
      <c r="C38" s="20"/>
      <c r="D38" s="20"/>
      <c r="E38" s="20"/>
      <c r="F38" s="20"/>
      <c r="G38" s="20"/>
      <c r="H38" s="20"/>
      <c r="I38" s="20"/>
      <c r="J38" s="20"/>
      <c r="K38" s="35"/>
      <c r="L38" s="35"/>
      <c r="M38" s="20"/>
      <c r="N38" s="29" t="str">
        <f>Pivots!A76</f>
        <v>C0014</v>
      </c>
      <c r="O38" s="30">
        <f>Pivots!B76</f>
        <v>1362</v>
      </c>
      <c r="P38" s="30">
        <f>Pivots!C76</f>
        <v>1363</v>
      </c>
      <c r="Q38" s="30">
        <f>Pivots!D76</f>
        <v>1152</v>
      </c>
      <c r="R38" s="30">
        <f>Pivots!E76</f>
        <v>777</v>
      </c>
      <c r="S38" s="30">
        <f>Pivots!F76</f>
        <v>750</v>
      </c>
      <c r="T38" s="30">
        <f>Pivots!G76</f>
        <v>5404</v>
      </c>
      <c r="U38" s="20"/>
      <c r="V38" s="20"/>
      <c r="W38" s="20"/>
      <c r="X38" s="20"/>
      <c r="Y38" s="20"/>
      <c r="Z38" s="20"/>
      <c r="AA38" s="20"/>
      <c r="AB38" s="20"/>
    </row>
    <row r="39" spans="1:28"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row>
    <row r="40" spans="1:28"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row>
    <row r="41" spans="1:28"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row>
    <row r="42" spans="1:28"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row>
  </sheetData>
  <mergeCells count="5">
    <mergeCell ref="K29:L33"/>
    <mergeCell ref="K35:L35"/>
    <mergeCell ref="K36:L36"/>
    <mergeCell ref="K37:L37"/>
    <mergeCell ref="K38:L38"/>
  </mergeCells>
  <conditionalFormatting sqref="O22:S38">
    <cfRule type="dataBar" priority="7">
      <dataBar>
        <cfvo type="num" val="0"/>
        <cfvo type="formula" val="MAX($O$22:$S$38)*2"/>
        <color theme="1" tint="0.249977111117893"/>
      </dataBar>
      <extLst>
        <ext xmlns:x14="http://schemas.microsoft.com/office/spreadsheetml/2009/9/main" uri="{B025F937-C7B1-47D3-B67F-A62EFF666E3E}">
          <x14:id>{B0820381-0708-4EE8-84B5-5343681767BC}</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5C7C9BF5-F24E-4E66-8AF6-427FE9E59580}">
            <xm:f>ISNUMBER(MATCH($O$20, Pivots!$E$38:$E$42, 0))</xm:f>
            <x14:dxf>
              <fill>
                <patternFill>
                  <bgColor theme="4" tint="0.39994506668294322"/>
                </patternFill>
              </fill>
              <border>
                <left style="thin">
                  <color theme="1"/>
                </left>
                <right style="thin">
                  <color theme="1"/>
                </right>
              </border>
            </x14:dxf>
          </x14:cfRule>
          <xm:sqref>O20:O38</xm:sqref>
        </x14:conditionalFormatting>
        <x14:conditionalFormatting xmlns:xm="http://schemas.microsoft.com/office/excel/2006/main">
          <x14:cfRule type="dataBar" id="{B0820381-0708-4EE8-84B5-5343681767BC}">
            <x14:dataBar minLength="0" maxLength="100" gradient="0">
              <x14:cfvo type="num">
                <xm:f>0</xm:f>
              </x14:cfvo>
              <x14:cfvo type="formula">
                <xm:f>MAX($O$22:$S$38)*2</xm:f>
              </x14:cfvo>
              <x14:negativeFillColor rgb="FFFF0000"/>
              <x14:axisColor rgb="FF000000"/>
            </x14:dataBar>
          </x14:cfRule>
          <xm:sqref>O22:S38</xm:sqref>
        </x14:conditionalFormatting>
        <x14:conditionalFormatting xmlns:xm="http://schemas.microsoft.com/office/excel/2006/main">
          <x14:cfRule type="expression" priority="4" id="{E95BD6DF-E3A3-4E2F-9102-22CD5B27F389}">
            <xm:f>ISNUMBER(MATCH($P$20, Pivots!$E$38:$E$42, 0))</xm:f>
            <x14:dxf>
              <fill>
                <patternFill>
                  <bgColor theme="4" tint="0.39994506668294322"/>
                </patternFill>
              </fill>
              <border>
                <left style="thin">
                  <color auto="1"/>
                </left>
                <right style="thin">
                  <color auto="1"/>
                </right>
                <vertical/>
                <horizontal/>
              </border>
            </x14:dxf>
          </x14:cfRule>
          <xm:sqref>P20:P38</xm:sqref>
        </x14:conditionalFormatting>
        <x14:conditionalFormatting xmlns:xm="http://schemas.microsoft.com/office/excel/2006/main">
          <x14:cfRule type="expression" priority="3" id="{94E7D04D-F9B1-409B-B33B-A35F860B6E13}">
            <xm:f>ISNUMBER(MATCH($Q$20, Pivots!$E$38:$E$42, 0))</xm:f>
            <x14:dxf>
              <fill>
                <patternFill>
                  <bgColor theme="4" tint="0.39994506668294322"/>
                </patternFill>
              </fill>
              <border>
                <left style="thin">
                  <color theme="1"/>
                </left>
                <right style="thin">
                  <color theme="1"/>
                </right>
                <vertical/>
                <horizontal/>
              </border>
            </x14:dxf>
          </x14:cfRule>
          <xm:sqref>Q20:Q38</xm:sqref>
        </x14:conditionalFormatting>
        <x14:conditionalFormatting xmlns:xm="http://schemas.microsoft.com/office/excel/2006/main">
          <x14:cfRule type="expression" priority="2" id="{CA7DD0B8-CD7A-4281-9AB3-218B43EBFD67}">
            <xm:f>ISNUMBER(MATCH($R$20, Pivots!$E$38:$E$42, 0))</xm:f>
            <x14:dxf>
              <fill>
                <patternFill>
                  <bgColor theme="4" tint="0.39994506668294322"/>
                </patternFill>
              </fill>
              <border>
                <left style="thin">
                  <color auto="1"/>
                </left>
                <right style="thin">
                  <color auto="1"/>
                </right>
                <vertical/>
                <horizontal/>
              </border>
            </x14:dxf>
          </x14:cfRule>
          <xm:sqref>R20:R38</xm:sqref>
        </x14:conditionalFormatting>
        <x14:conditionalFormatting xmlns:xm="http://schemas.microsoft.com/office/excel/2006/main">
          <x14:cfRule type="expression" priority="1" id="{F87D3311-8C02-4B74-B2FB-82FDFF5A8891}">
            <xm:f>ISNUMBER(MATCH($S$20, Pivots!$E$38:$E$42, 0))</xm:f>
            <x14:dxf>
              <fill>
                <patternFill>
                  <bgColor theme="4" tint="0.39994506668294322"/>
                </patternFill>
              </fill>
              <border>
                <left style="thin">
                  <color auto="1"/>
                </left>
                <right style="thin">
                  <color auto="1"/>
                </right>
                <vertical/>
                <horizontal/>
              </border>
            </x14:dxf>
          </x14:cfRule>
          <xm:sqref>S20:S38</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Pivots</vt:lpstr>
      <vt:lpstr>Customer Centre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Jonathan Mark Pearl</cp:lastModifiedBy>
  <dcterms:created xsi:type="dcterms:W3CDTF">2021-03-14T20:21:32Z</dcterms:created>
  <dcterms:modified xsi:type="dcterms:W3CDTF">2025-03-09T20:04:17Z</dcterms:modified>
</cp:coreProperties>
</file>