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E:\Python\"/>
    </mc:Choice>
  </mc:AlternateContent>
  <xr:revisionPtr revIDLastSave="0" documentId="13_ncr:1_{BD496259-B742-4B91-9A72-F73250EF6672}" xr6:coauthVersionLast="47" xr6:coauthVersionMax="47" xr10:uidLastSave="{00000000-0000-0000-0000-000000000000}"/>
  <bookViews>
    <workbookView xWindow="-12" yWindow="156" windowWidth="23040" windowHeight="12444" tabRatio="834" activeTab="1" xr2:uid="{735DB18D-B3C1-4F50-9722-9235DA91A0BB}"/>
  </bookViews>
  <sheets>
    <sheet name="Bảng hệ số thang bộ" sheetId="7" r:id="rId1"/>
    <sheet name="Bảng kết hợp" sheetId="8" r:id="rId2"/>
    <sheet name="Bảng Định mức" sheetId="9" r:id="rId3"/>
    <sheet name="Bảng Phân khu" sheetId="11" r:id="rId4"/>
    <sheet name="ThangDung_B"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0" l="1"/>
  <c r="N6" i="10"/>
  <c r="L7" i="10"/>
  <c r="L6" i="10"/>
  <c r="K7" i="10"/>
  <c r="K6" i="10"/>
  <c r="J7" i="10"/>
  <c r="J6" i="10"/>
  <c r="I6" i="10"/>
  <c r="D13" i="10"/>
  <c r="D14" i="10" s="1"/>
  <c r="D15" i="10" s="1"/>
  <c r="D16" i="10" s="1"/>
  <c r="D17" i="10" s="1"/>
  <c r="D18" i="10" s="1"/>
  <c r="D19" i="10" s="1"/>
  <c r="D12" i="10"/>
  <c r="I7" i="10"/>
  <c r="G7" i="10"/>
  <c r="G6" i="10"/>
  <c r="P8" i="10"/>
  <c r="N8" i="10"/>
  <c r="M8" i="10"/>
  <c r="L8" i="10"/>
  <c r="K8" i="10"/>
  <c r="J8" i="10"/>
  <c r="I8" i="10"/>
  <c r="H8" i="10"/>
  <c r="G8" i="10"/>
  <c r="P7" i="10"/>
  <c r="M7" i="10"/>
  <c r="H7" i="10"/>
  <c r="F7" i="10"/>
  <c r="P6" i="10"/>
  <c r="M6" i="10"/>
  <c r="H6" i="10"/>
  <c r="F6" i="10"/>
  <c r="D6" i="10"/>
  <c r="D7" i="10" s="1"/>
  <c r="P5" i="10"/>
  <c r="N5" i="10"/>
  <c r="M5" i="10"/>
  <c r="L5" i="10"/>
  <c r="K5" i="10"/>
  <c r="J5" i="10"/>
  <c r="Q5" i="10" s="1"/>
  <c r="I5" i="10"/>
  <c r="H5" i="10"/>
  <c r="G5" i="10"/>
  <c r="P4" i="10"/>
  <c r="N4" i="10"/>
  <c r="M4" i="10"/>
  <c r="L4" i="10"/>
  <c r="K4" i="10"/>
  <c r="J4" i="10"/>
  <c r="I4" i="10"/>
  <c r="H4" i="10"/>
  <c r="G4" i="10"/>
  <c r="O5" i="10" l="1"/>
  <c r="Q4" i="10"/>
  <c r="Q8" i="10"/>
  <c r="O4" i="10"/>
  <c r="O8" i="10"/>
  <c r="O7" i="10"/>
  <c r="O6" i="10"/>
  <c r="Q6" i="10"/>
  <c r="Q7" i="10"/>
  <c r="H10" i="9"/>
  <c r="J9" i="9"/>
  <c r="H9" i="9"/>
  <c r="J8" i="9"/>
  <c r="H8" i="9"/>
  <c r="J7" i="9"/>
  <c r="H7" i="9"/>
  <c r="J6" i="9"/>
  <c r="H6" i="9"/>
  <c r="J5" i="9"/>
  <c r="H5" i="9"/>
  <c r="J4" i="9"/>
  <c r="H4" i="9"/>
  <c r="J3" i="9"/>
  <c r="H3" i="9"/>
  <c r="C20" i="7"/>
  <c r="C18" i="7"/>
  <c r="C16" i="7"/>
  <c r="C12" i="7"/>
  <c r="C10" i="7"/>
  <c r="C8" i="7"/>
  <c r="C4" i="7"/>
  <c r="C3" i="7"/>
  <c r="O9" i="10" l="1"/>
  <c r="Q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TranThanhQuy</author>
  </authors>
  <commentList>
    <comment ref="F2" authorId="0" shapeId="0" xr:uid="{DC5C630C-AC40-41CB-8DCE-70344FBADB8A}">
      <text>
        <r>
          <rPr>
            <b/>
            <sz val="9"/>
            <color indexed="81"/>
            <rFont val="Tahoma"/>
            <family val="2"/>
          </rPr>
          <t>Số người có nhu cầu sử dụng thang trong công trình</t>
        </r>
      </text>
    </comment>
    <comment ref="F3" authorId="0" shapeId="0" xr:uid="{68141789-2CB7-4EF8-877D-14FE7D145DA3}">
      <text>
        <r>
          <rPr>
            <b/>
            <sz val="9"/>
            <color indexed="81"/>
            <rFont val="Tahoma"/>
            <family val="2"/>
          </rPr>
          <t>Ssd = Sxd*K1</t>
        </r>
      </text>
    </comment>
  </commentList>
</comments>
</file>

<file path=xl/sharedStrings.xml><?xml version="1.0" encoding="utf-8"?>
<sst xmlns="http://schemas.openxmlformats.org/spreadsheetml/2006/main" count="243" uniqueCount="142">
  <si>
    <t>÷</t>
  </si>
  <si>
    <t>PHÂN KHU</t>
  </si>
  <si>
    <t>KẾT QUẢ</t>
  </si>
  <si>
    <t>TỔNG CỘNG</t>
  </si>
  <si>
    <t>STT</t>
  </si>
  <si>
    <t>Loại công trình</t>
  </si>
  <si>
    <t>Thời gian chờ thang cho phép (s)</t>
  </si>
  <si>
    <t>Nhà để xe</t>
  </si>
  <si>
    <t>Cộng dồn theo thể loại công trình</t>
  </si>
  <si>
    <t>Tính toán riêng</t>
  </si>
  <si>
    <t>-</t>
  </si>
  <si>
    <r>
      <t>B</t>
    </r>
    <r>
      <rPr>
        <b/>
        <vertAlign val="subscript"/>
        <sz val="11"/>
        <color theme="1"/>
        <rFont val="Times New Roman"/>
        <family val="1"/>
      </rPr>
      <t>TT</t>
    </r>
    <r>
      <rPr>
        <b/>
        <vertAlign val="superscript"/>
        <sz val="11"/>
        <color theme="1"/>
        <rFont val="Times New Roman"/>
        <family val="1"/>
      </rPr>
      <t>(05’ cao điểm)</t>
    </r>
    <r>
      <rPr>
        <b/>
        <sz val="11"/>
        <color theme="1"/>
        <rFont val="Times New Roman"/>
        <family val="1"/>
      </rPr>
      <t xml:space="preserve"> (%)</t>
    </r>
  </si>
  <si>
    <t>Vị trí</t>
  </si>
  <si>
    <r>
      <t>K</t>
    </r>
    <r>
      <rPr>
        <b/>
        <vertAlign val="subscript"/>
        <sz val="11"/>
        <color theme="1"/>
        <rFont val="Times New Roman"/>
        <family val="1"/>
      </rPr>
      <t>TB</t>
    </r>
  </si>
  <si>
    <t>Bảng 5.3.
HỆ SỐ THANG BỘ GIẢM TẢI THANG MÁY</t>
  </si>
  <si>
    <t>VỊ TRÍ</t>
  </si>
  <si>
    <t>CHỨC NĂNG</t>
  </si>
  <si>
    <r>
      <t>B</t>
    </r>
    <r>
      <rPr>
        <b/>
        <vertAlign val="subscript"/>
        <sz val="11"/>
        <color theme="1"/>
        <rFont val="Times New Roman"/>
        <family val="1"/>
      </rPr>
      <t>VL</t>
    </r>
    <r>
      <rPr>
        <b/>
        <sz val="11"/>
        <color theme="1"/>
        <rFont val="Times New Roman"/>
        <family val="1"/>
      </rPr>
      <t xml:space="preserve"> (%)</t>
    </r>
  </si>
  <si>
    <r>
      <t>S</t>
    </r>
    <r>
      <rPr>
        <b/>
        <vertAlign val="subscript"/>
        <sz val="11"/>
        <color theme="1"/>
        <rFont val="Times New Roman"/>
        <family val="1"/>
      </rPr>
      <t>ĐM</t>
    </r>
    <r>
      <rPr>
        <b/>
        <sz val="11"/>
        <color theme="1"/>
        <rFont val="Times New Roman"/>
        <family val="1"/>
      </rPr>
      <t xml:space="preserve"> (m</t>
    </r>
    <r>
      <rPr>
        <b/>
        <vertAlign val="superscript"/>
        <sz val="11"/>
        <color theme="1"/>
        <rFont val="Times New Roman"/>
        <family val="1"/>
      </rPr>
      <t>2</t>
    </r>
    <r>
      <rPr>
        <b/>
        <sz val="11"/>
        <color theme="1"/>
        <rFont val="Times New Roman"/>
        <family val="1"/>
      </rPr>
      <t>/người)</t>
    </r>
  </si>
  <si>
    <t>(1)</t>
  </si>
  <si>
    <t>(2)</t>
  </si>
  <si>
    <t>(3)</t>
  </si>
  <si>
    <t>(4)</t>
  </si>
  <si>
    <t>(5)</t>
  </si>
  <si>
    <t>(6)</t>
  </si>
  <si>
    <t>Bảng 5.1. THAM KHẢO ĐỊNH MỨC SỬ DỤNG DIỆN TÍCH CÔNG TRÌNH (3)
Bảng 5.2. THAM KHẢO HỆ SỐ TỶ LỆ KHÁCH VÃNG LAI (4)
Bảng 5.4. HỆ SỐ TỶ LỆ NGƯỜI TẬP TRUNG TRONG 5 PHÚT CAO ĐIỂM (5)</t>
  </si>
  <si>
    <t>Không tính</t>
  </si>
  <si>
    <t>TBC 3 tầng điểm dừng từ 2-4</t>
  </si>
  <si>
    <t>TBC 3 tầng hầm điểm dừng từ 2-4</t>
  </si>
  <si>
    <t>Tầng điểm đầu hành trình thang</t>
  </si>
  <si>
    <t>Tầng điểm dừng thứ 2 không có thang bộ giảm tải</t>
  </si>
  <si>
    <t>Tầng điểm dừng thứ 2 có thang bộ giảm tải</t>
  </si>
  <si>
    <t>Tầng điểm dừng thứ 3 không có thang bộ giảm tải</t>
  </si>
  <si>
    <t>Tầng điểm dừng thứ 3 có thang bộ giảm tải</t>
  </si>
  <si>
    <t>Tầng điểm dừng thứ 4 không có thang bộ giảm tải</t>
  </si>
  <si>
    <t>Tầng điểm dừng thứ 4 có thang bộ giảm tải</t>
  </si>
  <si>
    <t>Tầng điểm dừng thứ 5</t>
  </si>
  <si>
    <t>Tầng điểm dừng thứ 5 và cao hơn</t>
  </si>
  <si>
    <t>Tầng hầm điểm dừng thứ 1 không có thang bộ giảm tải</t>
  </si>
  <si>
    <t>Tầng hầm điểm dừng thứ 1 có thang bộ giảm tải</t>
  </si>
  <si>
    <t>Tầng hầm điểm dừng thứ 2 không có thang bộ giảm tải</t>
  </si>
  <si>
    <t>Tầng hầm điểm dừng thứ 2 có thang bộ giảm tải</t>
  </si>
  <si>
    <t>Tầng hầm điểm dừng thứ 3 không có thang bộ giảm tải</t>
  </si>
  <si>
    <t>Tầng hầm điểm dừng thứ 3 có thang bộ giảm tải</t>
  </si>
  <si>
    <t>Tầng hầm điểm dừng thứ 4</t>
  </si>
  <si>
    <t>Tầng hầm điểm dừng thứ 4 và thấp hơn</t>
  </si>
  <si>
    <t>Tầng hầm điểm dừng thứ 5</t>
  </si>
  <si>
    <t>Tầng hầm điểm dừng thứ 6</t>
  </si>
  <si>
    <t>Tầng điểm dừng thứ 6</t>
  </si>
  <si>
    <t>Tầng điểm dừng thứ 7</t>
  </si>
  <si>
    <t>Tầng điểm dừng thứ 8</t>
  </si>
  <si>
    <t>Tầng điểm dừng thứ 9</t>
  </si>
  <si>
    <t>Tầng điểm dừng thứ 10</t>
  </si>
  <si>
    <t>Tầng điểm dừng thứ 11</t>
  </si>
  <si>
    <t>Tầng điểm dừng thứ 12</t>
  </si>
  <si>
    <t>Tầng điểm dừng thứ 13</t>
  </si>
  <si>
    <t>Tầng điểm dừng thứ 14</t>
  </si>
  <si>
    <t>Tầng điểm dừng thứ 15</t>
  </si>
  <si>
    <t>Tầng điểm dừng thứ 16</t>
  </si>
  <si>
    <t>Tầng điểm dừng thứ 17</t>
  </si>
  <si>
    <t>Tầng điểm dừng thứ 18</t>
  </si>
  <si>
    <t>Tầng điểm dừng thứ 19</t>
  </si>
  <si>
    <t>Tầng điểm dừng thứ 20</t>
  </si>
  <si>
    <t>Tầng điểm dừng thứ 21</t>
  </si>
  <si>
    <t>Tầng điểm dừng thứ 22</t>
  </si>
  <si>
    <t>Tầng điểm dừng thứ 23</t>
  </si>
  <si>
    <t>Tầng điểm dừng thứ 24</t>
  </si>
  <si>
    <t>Tầng điểm dừng thứ 25</t>
  </si>
  <si>
    <t>Tầng điểm dừng thứ 26</t>
  </si>
  <si>
    <t>Tầng điểm dừng thứ 27</t>
  </si>
  <si>
    <t>Tầng điểm dừng thứ 28</t>
  </si>
  <si>
    <t>Tầng điểm dừng thứ 29</t>
  </si>
  <si>
    <t>Tầng điểm dừng thứ 30</t>
  </si>
  <si>
    <t>Tầng điểm dừng thứ 31</t>
  </si>
  <si>
    <t>Tầng điểm dừng thứ 32</t>
  </si>
  <si>
    <t>Tầng điểm dừng thứ 33</t>
  </si>
  <si>
    <t>Tầng điểm dừng thứ 34</t>
  </si>
  <si>
    <t>Tầng điểm dừng thứ 35</t>
  </si>
  <si>
    <t>Tầng điểm dừng thứ 36</t>
  </si>
  <si>
    <t>Nhà ở xã hội</t>
  </si>
  <si>
    <t>m2</t>
  </si>
  <si>
    <t>tính 1 người</t>
  </si>
  <si>
    <t>tính 2 người</t>
  </si>
  <si>
    <t>1 phòng ở</t>
  </si>
  <si>
    <t>tính 3 người</t>
  </si>
  <si>
    <t>tính 4 người</t>
  </si>
  <si>
    <t>Chung cư</t>
  </si>
  <si>
    <t>&gt;125</t>
  </si>
  <si>
    <t>tính 5 người</t>
  </si>
  <si>
    <t>Định mức</t>
  </si>
  <si>
    <t>Chung cư. 
Mức độ trung bình</t>
  </si>
  <si>
    <t>Chung cư. 
Mức độ khá</t>
  </si>
  <si>
    <t>Chung cư. 
Mức độ cao cấp</t>
  </si>
  <si>
    <t>Khách sạn. 
Mức độ trung bình</t>
  </si>
  <si>
    <t>Khách sạn. 
Mức độ khá</t>
  </si>
  <si>
    <t>Khách sạn. 
Mức độ cao cấp</t>
  </si>
  <si>
    <t>Văn phòng (thuê riêng). 
Mức độ trung bình</t>
  </si>
  <si>
    <t>Văn phòng (thuê riêng). 
Mức độ khá</t>
  </si>
  <si>
    <t>Văn phòng (thuê riêng). 
Mức độ cao cấp</t>
  </si>
  <si>
    <t>Văn phòng (thuê chung). 
Mức độ trung bình</t>
  </si>
  <si>
    <t>Văn phòng (thuê chung). 
Mức độ khá</t>
  </si>
  <si>
    <t>Văn phòng (thuê chung). 
Mức độ cao cấp</t>
  </si>
  <si>
    <t>Nhà ở xã hội. 
Mức độ trung bình</t>
  </si>
  <si>
    <t>Nhà ở xã hội. 
Mức độ khá</t>
  </si>
  <si>
    <t>Trung tâm thương mại</t>
  </si>
  <si>
    <t>Khu vui chơi giải trí</t>
  </si>
  <si>
    <r>
      <t>S</t>
    </r>
    <r>
      <rPr>
        <b/>
        <vertAlign val="subscript"/>
        <sz val="15"/>
        <color theme="1"/>
        <rFont val="Times New Roman"/>
        <family val="1"/>
      </rPr>
      <t>XD</t>
    </r>
  </si>
  <si>
    <r>
      <t>K</t>
    </r>
    <r>
      <rPr>
        <b/>
        <vertAlign val="subscript"/>
        <sz val="15"/>
        <color theme="1"/>
        <rFont val="Times New Roman"/>
        <family val="1"/>
      </rPr>
      <t>1</t>
    </r>
  </si>
  <si>
    <r>
      <t>B</t>
    </r>
    <r>
      <rPr>
        <b/>
        <vertAlign val="subscript"/>
        <sz val="15"/>
        <color theme="1"/>
        <rFont val="Times New Roman"/>
        <family val="1"/>
      </rPr>
      <t>SD</t>
    </r>
    <r>
      <rPr>
        <b/>
        <sz val="15"/>
        <color theme="1"/>
        <rFont val="Times New Roman"/>
        <family val="1"/>
      </rPr>
      <t>=S</t>
    </r>
    <r>
      <rPr>
        <b/>
        <vertAlign val="subscript"/>
        <sz val="15"/>
        <color theme="1"/>
        <rFont val="Times New Roman"/>
        <family val="1"/>
      </rPr>
      <t>SD</t>
    </r>
    <r>
      <rPr>
        <b/>
        <sz val="15"/>
        <color theme="1"/>
        <rFont val="Times New Roman"/>
        <family val="1"/>
      </rPr>
      <t>/S</t>
    </r>
    <r>
      <rPr>
        <b/>
        <vertAlign val="subscript"/>
        <sz val="15"/>
        <color theme="1"/>
        <rFont val="Times New Roman"/>
        <family val="1"/>
      </rPr>
      <t>ĐM</t>
    </r>
  </si>
  <si>
    <r>
      <t>K</t>
    </r>
    <r>
      <rPr>
        <b/>
        <vertAlign val="subscript"/>
        <sz val="15"/>
        <color theme="1"/>
        <rFont val="Times New Roman"/>
        <family val="1"/>
      </rPr>
      <t>TB</t>
    </r>
  </si>
  <si>
    <r>
      <t>B</t>
    </r>
    <r>
      <rPr>
        <b/>
        <vertAlign val="subscript"/>
        <sz val="15"/>
        <color theme="1"/>
        <rFont val="Times New Roman"/>
        <family val="1"/>
      </rPr>
      <t xml:space="preserve">VL
</t>
    </r>
    <r>
      <rPr>
        <b/>
        <sz val="15"/>
        <color theme="1"/>
        <rFont val="Times New Roman"/>
        <family val="1"/>
      </rPr>
      <t>(%)</t>
    </r>
  </si>
  <si>
    <r>
      <t>B</t>
    </r>
    <r>
      <rPr>
        <b/>
        <vertAlign val="subscript"/>
        <sz val="15"/>
        <color theme="1"/>
        <rFont val="Times New Roman"/>
        <family val="1"/>
      </rPr>
      <t>TT</t>
    </r>
    <r>
      <rPr>
        <b/>
        <vertAlign val="superscript"/>
        <sz val="15"/>
        <color theme="1"/>
        <rFont val="Times New Roman"/>
        <family val="1"/>
      </rPr>
      <t>05'</t>
    </r>
    <r>
      <rPr>
        <b/>
        <sz val="15"/>
        <color theme="1"/>
        <rFont val="Times New Roman"/>
        <family val="1"/>
      </rPr>
      <t xml:space="preserve">
(%)</t>
    </r>
  </si>
  <si>
    <r>
      <t>S</t>
    </r>
    <r>
      <rPr>
        <b/>
        <vertAlign val="subscript"/>
        <sz val="15"/>
        <color theme="1"/>
        <rFont val="Times New Roman"/>
        <family val="1"/>
      </rPr>
      <t>SD</t>
    </r>
  </si>
  <si>
    <r>
      <t>S</t>
    </r>
    <r>
      <rPr>
        <b/>
        <vertAlign val="subscript"/>
        <sz val="15"/>
        <color theme="1"/>
        <rFont val="Times New Roman"/>
        <family val="1"/>
      </rPr>
      <t>ĐM</t>
    </r>
  </si>
  <si>
    <t>Tầng hầm 1 - Nhà xe</t>
  </si>
  <si>
    <t>Tầng thương mại</t>
  </si>
  <si>
    <t>Tầng 1,2,3,4, TT thương mại</t>
  </si>
  <si>
    <t xml:space="preserve">Diện tích Xây dựng (Sxd) = </t>
  </si>
  <si>
    <r>
      <t>Tầng 5-8, Văn phòng
S</t>
    </r>
    <r>
      <rPr>
        <i/>
        <vertAlign val="subscript"/>
        <sz val="15"/>
        <color theme="1"/>
        <rFont val="Times New Roman"/>
        <family val="1"/>
      </rPr>
      <t>SD</t>
    </r>
    <r>
      <rPr>
        <i/>
        <sz val="15"/>
        <color theme="1"/>
        <rFont val="Times New Roman"/>
        <family val="1"/>
      </rPr>
      <t xml:space="preserve"> = Sxd*K1</t>
    </r>
  </si>
  <si>
    <r>
      <t>Tầng 9-24, Văn phòng
S</t>
    </r>
    <r>
      <rPr>
        <i/>
        <vertAlign val="subscript"/>
        <sz val="15"/>
        <color theme="1"/>
        <rFont val="Times New Roman"/>
        <family val="1"/>
      </rPr>
      <t>SD</t>
    </r>
    <r>
      <rPr>
        <i/>
        <sz val="15"/>
        <color theme="1"/>
        <rFont val="Times New Roman"/>
        <family val="1"/>
      </rPr>
      <t xml:space="preserve"> = Sxd*K1</t>
    </r>
  </si>
  <si>
    <t>Đặc tả</t>
  </si>
  <si>
    <t xml:space="preserve">Suy ra </t>
  </si>
  <si>
    <r>
      <rPr>
        <b/>
        <sz val="16"/>
        <color theme="1"/>
        <rFont val="Times New Roman"/>
        <family val="1"/>
      </rPr>
      <t>B</t>
    </r>
    <r>
      <rPr>
        <b/>
        <sz val="8"/>
        <color theme="1"/>
        <rFont val="Times New Roman"/>
        <family val="1"/>
      </rPr>
      <t>VL</t>
    </r>
    <r>
      <rPr>
        <sz val="8"/>
        <color theme="1"/>
        <rFont val="Times New Roman"/>
        <family val="1"/>
      </rPr>
      <t xml:space="preserve">  (</t>
    </r>
    <r>
      <rPr>
        <sz val="11"/>
        <color theme="1"/>
        <rFont val="Times New Roman"/>
        <family val="1"/>
      </rPr>
      <t>Khách vãng lai tính - tìm ở cột F từ hàng 4 đến 21)</t>
    </r>
  </si>
  <si>
    <r>
      <rPr>
        <b/>
        <sz val="11"/>
        <color theme="1"/>
        <rFont val="Times New Roman"/>
        <family val="1"/>
      </rPr>
      <t>K</t>
    </r>
    <r>
      <rPr>
        <b/>
        <sz val="8"/>
        <color theme="1"/>
        <rFont val="Times New Roman"/>
        <family val="1"/>
      </rPr>
      <t xml:space="preserve">TB </t>
    </r>
    <r>
      <rPr>
        <sz val="11"/>
        <color theme="1"/>
        <rFont val="Times New Roman"/>
        <family val="1"/>
      </rPr>
      <t xml:space="preserve"> (Hệ số thang bộ giảm tải thang máy - tìm ở cột C từ hàng 3 đến hàng 55)</t>
    </r>
  </si>
  <si>
    <t>Nhập K1 (tìm ở cột E từ hàng 6 đến 7)</t>
  </si>
  <si>
    <r>
      <rPr>
        <b/>
        <sz val="16"/>
        <color theme="1"/>
        <rFont val="Times New Roman"/>
        <family val="1"/>
      </rPr>
      <t>B</t>
    </r>
    <r>
      <rPr>
        <b/>
        <sz val="8"/>
        <color theme="1"/>
        <rFont val="Times New Roman"/>
        <family val="1"/>
      </rPr>
      <t>SD</t>
    </r>
    <r>
      <rPr>
        <sz val="13"/>
        <color theme="1"/>
        <rFont val="Times New Roman"/>
        <family val="1"/>
      </rPr>
      <t xml:space="preserve"> tính bằng công thức </t>
    </r>
    <r>
      <rPr>
        <b/>
        <sz val="16"/>
        <color theme="1"/>
        <rFont val="Times New Roman"/>
        <family val="1"/>
      </rPr>
      <t>S</t>
    </r>
    <r>
      <rPr>
        <b/>
        <sz val="8"/>
        <color theme="1"/>
        <rFont val="Times New Roman"/>
        <family val="1"/>
      </rPr>
      <t>SD</t>
    </r>
    <r>
      <rPr>
        <sz val="13"/>
        <color theme="1"/>
        <rFont val="Times New Roman"/>
        <family val="1"/>
      </rPr>
      <t>/</t>
    </r>
    <r>
      <rPr>
        <b/>
        <sz val="16"/>
        <color theme="1"/>
        <rFont val="Times New Roman"/>
        <family val="1"/>
      </rPr>
      <t>S</t>
    </r>
    <r>
      <rPr>
        <b/>
        <sz val="8"/>
        <color theme="1"/>
        <rFont val="Times New Roman"/>
        <family val="1"/>
      </rPr>
      <t>ĐM</t>
    </r>
  </si>
  <si>
    <r>
      <t xml:space="preserve">Nhập </t>
    </r>
    <r>
      <rPr>
        <b/>
        <sz val="16"/>
        <color theme="1"/>
        <rFont val="Times New Roman"/>
        <family val="1"/>
      </rPr>
      <t>S</t>
    </r>
    <r>
      <rPr>
        <b/>
        <sz val="8"/>
        <color theme="1"/>
        <rFont val="Times New Roman"/>
        <family val="1"/>
      </rPr>
      <t>XD</t>
    </r>
  </si>
  <si>
    <t>Chức năng</t>
  </si>
  <si>
    <r>
      <rPr>
        <b/>
        <sz val="16"/>
        <color theme="1"/>
        <rFont val="Times New Roman"/>
        <family val="1"/>
      </rPr>
      <t>S</t>
    </r>
    <r>
      <rPr>
        <b/>
        <sz val="8"/>
        <color theme="1"/>
        <rFont val="Times New Roman"/>
        <family val="1"/>
      </rPr>
      <t>SD</t>
    </r>
    <r>
      <rPr>
        <sz val="13"/>
        <color theme="1"/>
        <rFont val="Times New Roman"/>
        <family val="1"/>
      </rPr>
      <t xml:space="preserve"> = </t>
    </r>
    <r>
      <rPr>
        <b/>
        <sz val="16"/>
        <color theme="1"/>
        <rFont val="Times New Roman"/>
        <family val="1"/>
      </rPr>
      <t>S</t>
    </r>
    <r>
      <rPr>
        <b/>
        <sz val="8"/>
        <color theme="1"/>
        <rFont val="Times New Roman"/>
        <family val="1"/>
      </rPr>
      <t>XD</t>
    </r>
    <r>
      <rPr>
        <sz val="13"/>
        <color theme="1"/>
        <rFont val="Times New Roman"/>
        <family val="1"/>
      </rPr>
      <t>*K1</t>
    </r>
  </si>
  <si>
    <r>
      <rPr>
        <b/>
        <sz val="16"/>
        <color theme="1"/>
        <rFont val="Times New Roman"/>
        <family val="1"/>
      </rPr>
      <t>B</t>
    </r>
    <r>
      <rPr>
        <b/>
        <sz val="8"/>
        <color theme="1"/>
        <rFont val="Times New Roman"/>
        <family val="1"/>
      </rPr>
      <t>VL</t>
    </r>
    <r>
      <rPr>
        <sz val="13"/>
        <color theme="1"/>
        <rFont val="Times New Roman"/>
        <family val="1"/>
      </rPr>
      <t xml:space="preserve"> tìm ở bảng Kết hợp cột 6 với chức năng phù hợp</t>
    </r>
  </si>
  <si>
    <r>
      <rPr>
        <b/>
        <sz val="16"/>
        <color theme="1"/>
        <rFont val="Times New Roman"/>
        <family val="1"/>
      </rPr>
      <t>S</t>
    </r>
    <r>
      <rPr>
        <b/>
        <sz val="8"/>
        <color theme="1"/>
        <rFont val="Times New Roman"/>
        <family val="1"/>
      </rPr>
      <t>ĐM</t>
    </r>
    <r>
      <rPr>
        <sz val="8"/>
        <color theme="1"/>
        <rFont val="Times New Roman"/>
        <family val="1"/>
      </rPr>
      <t xml:space="preserve">  (</t>
    </r>
    <r>
      <rPr>
        <sz val="11"/>
        <color theme="1"/>
        <rFont val="Times New Roman"/>
        <family val="1"/>
      </rPr>
      <t>Định mức sử dụng diện tích -  tìm giá trị Min ở cột C và giá trị Max ở cột E từ hàng 4 đến 21)</t>
    </r>
  </si>
  <si>
    <r>
      <rPr>
        <b/>
        <sz val="16"/>
        <color theme="1"/>
        <rFont val="Times New Roman"/>
        <family val="1"/>
      </rPr>
      <t>B</t>
    </r>
    <r>
      <rPr>
        <b/>
        <sz val="8"/>
        <color theme="1"/>
        <rFont val="Times New Roman"/>
        <family val="1"/>
      </rPr>
      <t xml:space="preserve">TT </t>
    </r>
    <r>
      <rPr>
        <sz val="8"/>
        <color theme="1"/>
        <rFont val="Times New Roman"/>
        <family val="1"/>
      </rPr>
      <t xml:space="preserve"> (</t>
    </r>
    <r>
      <rPr>
        <sz val="11"/>
        <color theme="1"/>
        <rFont val="Times New Roman"/>
        <family val="1"/>
      </rPr>
      <t>Hệ số tỷ lệ người tập trung trong 5 phút - Tìm giá trị Min ở cột G và giá trị Max ở cột H từ hàng 4 đến 21)</t>
    </r>
  </si>
  <si>
    <r>
      <rPr>
        <b/>
        <sz val="16"/>
        <color theme="1"/>
        <rFont val="Times New Roman"/>
        <family val="1"/>
      </rPr>
      <t>S</t>
    </r>
    <r>
      <rPr>
        <sz val="8"/>
        <color theme="1"/>
        <rFont val="Times New Roman"/>
        <family val="1"/>
      </rPr>
      <t xml:space="preserve">  (</t>
    </r>
    <r>
      <rPr>
        <sz val="11"/>
        <color theme="1"/>
        <rFont val="Times New Roman"/>
        <family val="1"/>
      </rPr>
      <t>Thời gian chờ thang cho phép - Tìm giá trị Min ở cột J và giá trị Max ở cột L từ hàng 4 đến 21)</t>
    </r>
  </si>
  <si>
    <r>
      <rPr>
        <b/>
        <sz val="16"/>
        <color theme="1"/>
        <rFont val="Times New Roman"/>
        <family val="1"/>
      </rPr>
      <t>S</t>
    </r>
    <r>
      <rPr>
        <b/>
        <sz val="8"/>
        <color theme="1"/>
        <rFont val="Times New Roman"/>
        <family val="1"/>
      </rPr>
      <t>ĐM</t>
    </r>
    <r>
      <rPr>
        <sz val="8"/>
        <color theme="1"/>
        <rFont val="Times New Roman"/>
        <family val="1"/>
      </rPr>
      <t xml:space="preserve"> (</t>
    </r>
    <r>
      <rPr>
        <sz val="11"/>
        <color theme="1"/>
        <rFont val="Times New Roman"/>
        <family val="1"/>
      </rPr>
      <t>Tìm giá trị Min ở cột H và giá trị Max ở cột J từ hàng 2 đến 10)</t>
    </r>
  </si>
  <si>
    <r>
      <rPr>
        <b/>
        <sz val="11"/>
        <color theme="1"/>
        <rFont val="Times New Roman"/>
        <family val="1"/>
      </rPr>
      <t>Định mức</t>
    </r>
    <r>
      <rPr>
        <sz val="11"/>
        <color theme="1"/>
        <rFont val="Times New Roman"/>
        <family val="1"/>
      </rPr>
      <t xml:space="preserve"> (Tìm giá trị Min ở cột B và giá trị Max ở cột D hàng 2 đến hàng 10)</t>
    </r>
  </si>
  <si>
    <r>
      <rPr>
        <b/>
        <sz val="11"/>
        <color theme="1"/>
        <rFont val="Times New Roman"/>
        <family val="1"/>
      </rPr>
      <t>Đầu vào</t>
    </r>
    <r>
      <rPr>
        <sz val="11"/>
        <color theme="1"/>
        <rFont val="Times New Roman"/>
        <family val="1"/>
      </rPr>
      <t xml:space="preserve"> - Loại công trình (Tìm ở cột B từ hàng 4 đến 21)</t>
    </r>
  </si>
  <si>
    <r>
      <rPr>
        <b/>
        <sz val="11"/>
        <color theme="1"/>
        <rFont val="Times New Roman"/>
        <family val="1"/>
      </rPr>
      <t>Đầu vào</t>
    </r>
    <r>
      <rPr>
        <sz val="11"/>
        <color theme="1"/>
        <rFont val="Times New Roman"/>
        <family val="1"/>
      </rPr>
      <t xml:space="preserve"> - Vị trí (tìm ở Cột B từ hàng 3 đến hàng 55)</t>
    </r>
  </si>
  <si>
    <r>
      <rPr>
        <b/>
        <sz val="16"/>
        <color theme="1"/>
        <rFont val="Times New Roman"/>
        <family val="1"/>
      </rPr>
      <t>S</t>
    </r>
    <r>
      <rPr>
        <b/>
        <sz val="8"/>
        <color theme="1"/>
        <rFont val="Times New Roman"/>
        <family val="1"/>
      </rPr>
      <t>ĐM</t>
    </r>
    <r>
      <rPr>
        <sz val="13"/>
        <color theme="1"/>
        <rFont val="Times New Roman"/>
        <family val="1"/>
      </rPr>
      <t xml:space="preserve"> tìm ở bảng Kết hợp vói giá trị Min ở cột 3 và giá trị Max ở cột 5 với chức năng phù hợp</t>
    </r>
  </si>
  <si>
    <r>
      <rPr>
        <b/>
        <sz val="16"/>
        <color theme="1"/>
        <rFont val="Times New Roman"/>
        <family val="1"/>
      </rPr>
      <t>K</t>
    </r>
    <r>
      <rPr>
        <b/>
        <sz val="8"/>
        <color theme="1"/>
        <rFont val="Times New Roman"/>
        <family val="1"/>
      </rPr>
      <t>TB</t>
    </r>
    <r>
      <rPr>
        <sz val="13"/>
        <color theme="1"/>
        <rFont val="Times New Roman"/>
        <family val="1"/>
      </rPr>
      <t xml:space="preserve"> tìm ở bảng Hệ số thang bộ ở cột 3 với tầng phù hợp</t>
    </r>
  </si>
  <si>
    <r>
      <rPr>
        <b/>
        <sz val="16"/>
        <color theme="1"/>
        <rFont val="Times New Roman"/>
        <family val="1"/>
      </rPr>
      <t>B</t>
    </r>
    <r>
      <rPr>
        <b/>
        <sz val="8"/>
        <color theme="1"/>
        <rFont val="Times New Roman"/>
        <family val="1"/>
      </rPr>
      <t>TT</t>
    </r>
    <r>
      <rPr>
        <sz val="13"/>
        <color theme="1"/>
        <rFont val="Times New Roman"/>
        <family val="1"/>
      </rPr>
      <t xml:space="preserve"> tìm ở bảng Kết hợp giá trị Min ở cột 7 và giá trị Max ở cột 9</t>
    </r>
  </si>
  <si>
    <r>
      <t>Kết quả tính Min = ((</t>
    </r>
    <r>
      <rPr>
        <b/>
        <sz val="16"/>
        <color theme="1"/>
        <rFont val="Times New Roman"/>
        <family val="1"/>
      </rPr>
      <t>S</t>
    </r>
    <r>
      <rPr>
        <b/>
        <sz val="8"/>
        <color theme="1"/>
        <rFont val="Times New Roman"/>
        <family val="1"/>
      </rPr>
      <t>SD</t>
    </r>
    <r>
      <rPr>
        <sz val="13"/>
        <color theme="1"/>
        <rFont val="Times New Roman"/>
        <family val="1"/>
      </rPr>
      <t>/</t>
    </r>
    <r>
      <rPr>
        <b/>
        <sz val="16"/>
        <color theme="1"/>
        <rFont val="Times New Roman"/>
        <family val="1"/>
      </rPr>
      <t>S</t>
    </r>
    <r>
      <rPr>
        <b/>
        <sz val="8"/>
        <color theme="1"/>
        <rFont val="Times New Roman"/>
        <family val="1"/>
      </rPr>
      <t>ĐM</t>
    </r>
    <r>
      <rPr>
        <sz val="13"/>
        <color theme="1"/>
        <rFont val="Times New Roman"/>
        <family val="1"/>
      </rPr>
      <t>)*</t>
    </r>
    <r>
      <rPr>
        <b/>
        <sz val="16"/>
        <color theme="1"/>
        <rFont val="Times New Roman"/>
        <family val="1"/>
      </rPr>
      <t>K</t>
    </r>
    <r>
      <rPr>
        <b/>
        <sz val="8"/>
        <color theme="1"/>
        <rFont val="Times New Roman"/>
        <family val="1"/>
      </rPr>
      <t>TB)*(</t>
    </r>
    <r>
      <rPr>
        <sz val="13"/>
        <color theme="1"/>
        <rFont val="Times New Roman"/>
        <family val="1"/>
      </rPr>
      <t>1</t>
    </r>
    <r>
      <rPr>
        <b/>
        <sz val="8"/>
        <color theme="1"/>
        <rFont val="Times New Roman"/>
        <family val="1"/>
      </rPr>
      <t>+</t>
    </r>
    <r>
      <rPr>
        <b/>
        <sz val="16"/>
        <color theme="1"/>
        <rFont val="Times New Roman"/>
        <family val="1"/>
      </rPr>
      <t>B</t>
    </r>
    <r>
      <rPr>
        <b/>
        <sz val="8"/>
        <color theme="1"/>
        <rFont val="Times New Roman"/>
        <family val="1"/>
      </rPr>
      <t>VL</t>
    </r>
    <r>
      <rPr>
        <sz val="8"/>
        <color theme="1"/>
        <rFont val="Times New Roman"/>
        <family val="1"/>
      </rPr>
      <t>%</t>
    </r>
    <r>
      <rPr>
        <b/>
        <sz val="8"/>
        <color theme="1"/>
        <rFont val="Times New Roman"/>
        <family val="1"/>
      </rPr>
      <t>)*(Min(</t>
    </r>
    <r>
      <rPr>
        <b/>
        <sz val="16"/>
        <color theme="1"/>
        <rFont val="Times New Roman"/>
        <family val="1"/>
      </rPr>
      <t>B</t>
    </r>
    <r>
      <rPr>
        <b/>
        <sz val="8"/>
        <color theme="1"/>
        <rFont val="Times New Roman"/>
        <family val="1"/>
      </rPr>
      <t>TT)</t>
    </r>
    <r>
      <rPr>
        <b/>
        <sz val="13"/>
        <color theme="1"/>
        <rFont val="Times New Roman"/>
        <family val="1"/>
      </rPr>
      <t>%/5</t>
    </r>
    <r>
      <rPr>
        <b/>
        <sz val="8"/>
        <color theme="1"/>
        <rFont val="Times New Roman"/>
        <family val="1"/>
      </rPr>
      <t>)</t>
    </r>
  </si>
  <si>
    <r>
      <t>Kết quả tính Max = ((</t>
    </r>
    <r>
      <rPr>
        <b/>
        <sz val="16"/>
        <color theme="1"/>
        <rFont val="Times New Roman"/>
        <family val="1"/>
      </rPr>
      <t>S</t>
    </r>
    <r>
      <rPr>
        <b/>
        <sz val="8"/>
        <color theme="1"/>
        <rFont val="Times New Roman"/>
        <family val="1"/>
      </rPr>
      <t>SD</t>
    </r>
    <r>
      <rPr>
        <sz val="13"/>
        <color theme="1"/>
        <rFont val="Times New Roman"/>
        <family val="1"/>
      </rPr>
      <t>/</t>
    </r>
    <r>
      <rPr>
        <b/>
        <sz val="16"/>
        <color theme="1"/>
        <rFont val="Times New Roman"/>
        <family val="1"/>
      </rPr>
      <t>S</t>
    </r>
    <r>
      <rPr>
        <b/>
        <sz val="8"/>
        <color theme="1"/>
        <rFont val="Times New Roman"/>
        <family val="1"/>
      </rPr>
      <t>ĐM</t>
    </r>
    <r>
      <rPr>
        <sz val="13"/>
        <color theme="1"/>
        <rFont val="Times New Roman"/>
        <family val="1"/>
      </rPr>
      <t>)*</t>
    </r>
    <r>
      <rPr>
        <b/>
        <sz val="16"/>
        <color theme="1"/>
        <rFont val="Times New Roman"/>
        <family val="1"/>
      </rPr>
      <t>K</t>
    </r>
    <r>
      <rPr>
        <b/>
        <sz val="8"/>
        <color theme="1"/>
        <rFont val="Times New Roman"/>
        <family val="1"/>
      </rPr>
      <t>TB)*(</t>
    </r>
    <r>
      <rPr>
        <sz val="13"/>
        <color theme="1"/>
        <rFont val="Times New Roman"/>
        <family val="1"/>
      </rPr>
      <t>1</t>
    </r>
    <r>
      <rPr>
        <b/>
        <sz val="8"/>
        <color theme="1"/>
        <rFont val="Times New Roman"/>
        <family val="1"/>
      </rPr>
      <t>+</t>
    </r>
    <r>
      <rPr>
        <b/>
        <sz val="16"/>
        <color theme="1"/>
        <rFont val="Times New Roman"/>
        <family val="1"/>
      </rPr>
      <t>B</t>
    </r>
    <r>
      <rPr>
        <b/>
        <sz val="8"/>
        <color theme="1"/>
        <rFont val="Times New Roman"/>
        <family val="1"/>
      </rPr>
      <t>VL</t>
    </r>
    <r>
      <rPr>
        <sz val="8"/>
        <color theme="1"/>
        <rFont val="Times New Roman"/>
        <family val="1"/>
      </rPr>
      <t>%</t>
    </r>
    <r>
      <rPr>
        <b/>
        <sz val="8"/>
        <color theme="1"/>
        <rFont val="Times New Roman"/>
        <family val="1"/>
      </rPr>
      <t>)*(Max(</t>
    </r>
    <r>
      <rPr>
        <b/>
        <sz val="16"/>
        <color theme="1"/>
        <rFont val="Times New Roman"/>
        <family val="1"/>
      </rPr>
      <t>B</t>
    </r>
    <r>
      <rPr>
        <b/>
        <sz val="8"/>
        <color theme="1"/>
        <rFont val="Times New Roman"/>
        <family val="1"/>
      </rPr>
      <t>TT)</t>
    </r>
    <r>
      <rPr>
        <b/>
        <sz val="13"/>
        <color theme="1"/>
        <rFont val="Times New Roman"/>
        <family val="1"/>
      </rPr>
      <t>%/5</t>
    </r>
    <r>
      <rPr>
        <b/>
        <sz val="8"/>
        <color theme="1"/>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</si>
</sst>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_(* \(#,##0\);_(* &quot;-&quot;??_);_(@_)"/>
    <numFmt numFmtId="165" formatCode="0.0"/>
    <numFmt numFmtId="166" formatCode="_(* #,##0.0_);_(* \(#,##0.0\);_(* &quot;-&quot;??_);_(@_)"/>
  </numFmts>
  <fonts count="22" x14ac:knownFonts="1">
    <font>
      <sz val="11"/>
      <color theme="1"/>
      <name val="Calibri"/>
      <family val="2"/>
      <scheme val="minor"/>
    </font>
    <font>
      <sz val="11"/>
      <color theme="1"/>
      <name val="Calibri"/>
      <family val="2"/>
      <scheme val="minor"/>
    </font>
    <font>
      <sz val="11"/>
      <color theme="1"/>
      <name val="Times New Roman"/>
      <family val="1"/>
    </font>
    <font>
      <sz val="13"/>
      <color theme="1"/>
      <name val="Times New Roman"/>
      <family val="1"/>
    </font>
    <font>
      <b/>
      <sz val="13"/>
      <color theme="1"/>
      <name val="Times New Roman"/>
      <family val="1"/>
    </font>
    <font>
      <b/>
      <sz val="11"/>
      <color theme="1"/>
      <name val="Times New Roman"/>
      <family val="1"/>
    </font>
    <font>
      <b/>
      <sz val="9"/>
      <color indexed="81"/>
      <name val="Tahoma"/>
      <family val="2"/>
    </font>
    <font>
      <b/>
      <vertAlign val="subscript"/>
      <sz val="11"/>
      <color theme="1"/>
      <name val="Times New Roman"/>
      <family val="1"/>
    </font>
    <font>
      <b/>
      <vertAlign val="superscript"/>
      <sz val="11"/>
      <color theme="1"/>
      <name val="Times New Roman"/>
      <family val="1"/>
    </font>
    <font>
      <sz val="15"/>
      <color theme="1"/>
      <name val="Times New Roman"/>
      <family val="1"/>
    </font>
    <font>
      <b/>
      <sz val="15"/>
      <color theme="1"/>
      <name val="Times New Roman"/>
      <family val="1"/>
    </font>
    <font>
      <b/>
      <vertAlign val="subscript"/>
      <sz val="15"/>
      <color theme="1"/>
      <name val="Times New Roman"/>
      <family val="1"/>
    </font>
    <font>
      <b/>
      <vertAlign val="superscript"/>
      <sz val="15"/>
      <color theme="1"/>
      <name val="Times New Roman"/>
      <family val="1"/>
    </font>
    <font>
      <i/>
      <sz val="15"/>
      <color theme="1"/>
      <name val="Times New Roman"/>
      <family val="1"/>
    </font>
    <font>
      <sz val="15"/>
      <name val="Times New Roman"/>
      <family val="1"/>
    </font>
    <font>
      <b/>
      <sz val="15"/>
      <name val="Times New Roman"/>
      <family val="1"/>
    </font>
    <font>
      <i/>
      <vertAlign val="subscript"/>
      <sz val="15"/>
      <color theme="1"/>
      <name val="Times New Roman"/>
      <family val="1"/>
    </font>
    <font>
      <sz val="20"/>
      <color theme="1"/>
      <name val="Times New Roman"/>
      <family val="1"/>
    </font>
    <font>
      <sz val="8"/>
      <color theme="1"/>
      <name val="Times New Roman"/>
      <family val="1"/>
    </font>
    <font>
      <b/>
      <sz val="20"/>
      <color theme="1"/>
      <name val="Times New Roman"/>
      <family val="1"/>
    </font>
    <font>
      <b/>
      <sz val="8"/>
      <color theme="1"/>
      <name val="Times New Roman"/>
      <family val="1"/>
    </font>
    <font>
      <b/>
      <sz val="16"/>
      <color theme="1"/>
      <name val="Times New Roman"/>
      <family val="1"/>
    </font>
  </fonts>
  <fills count="3">
    <fill>
      <patternFill patternType="none"/>
    </fill>
    <fill>
      <patternFill patternType="gray125"/>
    </fill>
    <fill>
      <patternFill patternType="solid">
        <fgColor theme="0"/>
        <bgColor indexed="64"/>
      </patternFill>
    </fill>
  </fills>
  <borders count="35">
    <border>
      <left/>
      <right/>
      <top/>
      <bottom/>
      <diagonal/>
    </border>
    <border>
      <left style="double">
        <color auto="1"/>
      </left>
      <right/>
      <top style="double">
        <color auto="1"/>
      </top>
      <bottom style="thin">
        <color auto="1"/>
      </bottom>
      <diagonal/>
    </border>
    <border>
      <left/>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double">
        <color auto="1"/>
      </bottom>
      <diagonal/>
    </border>
    <border>
      <left style="thin">
        <color auto="1"/>
      </left>
      <right style="thin">
        <color auto="1"/>
      </right>
      <top style="thin">
        <color auto="1"/>
      </top>
      <bottom style="double">
        <color auto="1"/>
      </bottom>
      <diagonal/>
    </border>
    <border>
      <left style="double">
        <color auto="1"/>
      </left>
      <right style="thin">
        <color auto="1"/>
      </right>
      <top style="double">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double">
        <color auto="1"/>
      </right>
      <top style="double">
        <color auto="1"/>
      </top>
      <bottom style="thin">
        <color auto="1"/>
      </bottom>
      <diagonal/>
    </border>
    <border>
      <left/>
      <right style="double">
        <color auto="1"/>
      </right>
      <top style="double">
        <color auto="1"/>
      </top>
      <bottom style="thin">
        <color auto="1"/>
      </bottom>
      <diagonal/>
    </border>
    <border>
      <left/>
      <right style="double">
        <color auto="1"/>
      </right>
      <top style="thin">
        <color auto="1"/>
      </top>
      <bottom style="thin">
        <color auto="1"/>
      </bottom>
      <diagonal/>
    </border>
    <border>
      <left/>
      <right style="double">
        <color auto="1"/>
      </right>
      <top style="thin">
        <color auto="1"/>
      </top>
      <bottom style="double">
        <color auto="1"/>
      </bottom>
      <diagonal/>
    </border>
    <border>
      <left/>
      <right/>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thin">
        <color auto="1"/>
      </top>
      <bottom/>
      <diagonal/>
    </border>
    <border>
      <left style="hair">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double">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52">
    <xf numFmtId="0" fontId="0" fillId="0" borderId="0" xfId="0"/>
    <xf numFmtId="0" fontId="2" fillId="0" borderId="0" xfId="0" applyFont="1"/>
    <xf numFmtId="0" fontId="3" fillId="0" borderId="0" xfId="0" applyFont="1"/>
    <xf numFmtId="0" fontId="3" fillId="0" borderId="19" xfId="0" applyFont="1" applyBorder="1"/>
    <xf numFmtId="16" fontId="2" fillId="0" borderId="0" xfId="0" quotePrefix="1" applyNumberFormat="1" applyFont="1" applyAlignment="1">
      <alignment horizontal="center" vertical="center"/>
    </xf>
    <xf numFmtId="0" fontId="2" fillId="0" borderId="0" xfId="0" quotePrefix="1" applyFont="1" applyAlignment="1">
      <alignment horizontal="center" vertical="center"/>
    </xf>
    <xf numFmtId="0" fontId="2" fillId="0" borderId="20" xfId="0" applyFont="1" applyBorder="1" applyAlignment="1">
      <alignment horizontal="center" vertical="center" wrapText="1"/>
    </xf>
    <xf numFmtId="0" fontId="2" fillId="0" borderId="4" xfId="0" applyFont="1" applyBorder="1" applyAlignment="1">
      <alignment horizontal="justify" vertical="center" wrapText="1"/>
    </xf>
    <xf numFmtId="0" fontId="2" fillId="0" borderId="21" xfId="0" applyFont="1" applyBorder="1" applyAlignment="1">
      <alignment horizontal="center" vertical="center" wrapText="1"/>
    </xf>
    <xf numFmtId="0" fontId="2" fillId="0" borderId="10" xfId="0" applyFont="1" applyBorder="1" applyAlignment="1">
      <alignment horizontal="justify" vertical="center" wrapText="1"/>
    </xf>
    <xf numFmtId="0" fontId="2" fillId="0" borderId="0" xfId="0" applyFont="1" applyAlignment="1">
      <alignment horizontal="center" vertical="center"/>
    </xf>
    <xf numFmtId="0" fontId="2" fillId="0" borderId="22"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4" xfId="0" applyFont="1" applyBorder="1" applyAlignment="1">
      <alignment horizontal="center" vertical="center" wrapText="1"/>
    </xf>
    <xf numFmtId="0" fontId="5" fillId="0" borderId="8"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vertical="center"/>
    </xf>
    <xf numFmtId="0" fontId="2" fillId="0" borderId="10" xfId="0" applyFont="1" applyBorder="1" applyAlignment="1">
      <alignment vertical="center"/>
    </xf>
    <xf numFmtId="0" fontId="2" fillId="0" borderId="5" xfId="0" quotePrefix="1" applyFont="1" applyBorder="1" applyAlignment="1">
      <alignment horizontal="center" vertical="center" wrapText="1"/>
    </xf>
    <xf numFmtId="0" fontId="2" fillId="0" borderId="17" xfId="0" applyFont="1" applyBorder="1" applyAlignment="1">
      <alignment horizontal="center" vertical="center" wrapText="1"/>
    </xf>
    <xf numFmtId="0" fontId="5" fillId="0" borderId="20" xfId="0" quotePrefix="1" applyFont="1" applyBorder="1" applyAlignment="1">
      <alignment horizontal="center" vertical="center" wrapText="1"/>
    </xf>
    <xf numFmtId="0" fontId="5" fillId="0" borderId="4" xfId="0" quotePrefix="1" applyFont="1" applyBorder="1" applyAlignment="1">
      <alignment horizontal="center" vertical="center" wrapText="1"/>
    </xf>
    <xf numFmtId="0" fontId="2" fillId="0" borderId="4" xfId="0" quotePrefix="1" applyFont="1" applyBorder="1" applyAlignment="1">
      <alignment horizontal="left" vertical="center" wrapText="1"/>
    </xf>
    <xf numFmtId="0" fontId="2" fillId="0" borderId="8" xfId="0" quotePrefix="1" applyFont="1" applyBorder="1" applyAlignment="1">
      <alignment horizontal="center" vertical="center"/>
    </xf>
    <xf numFmtId="0" fontId="2" fillId="0" borderId="14" xfId="0" quotePrefix="1"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2" fontId="2" fillId="0" borderId="8" xfId="0" quotePrefix="1" applyNumberFormat="1" applyFont="1" applyBorder="1" applyAlignment="1">
      <alignment horizontal="center" vertical="center"/>
    </xf>
    <xf numFmtId="0" fontId="2" fillId="0" borderId="24" xfId="0" applyFont="1" applyBorder="1" applyAlignment="1">
      <alignment horizontal="justify" vertical="center" wrapText="1"/>
    </xf>
    <xf numFmtId="0" fontId="2" fillId="0" borderId="20" xfId="0" quotePrefix="1" applyFont="1" applyBorder="1" applyAlignment="1">
      <alignment horizontal="center" vertical="center" wrapText="1"/>
    </xf>
    <xf numFmtId="0" fontId="2" fillId="0" borderId="12" xfId="0" applyFont="1" applyBorder="1" applyAlignment="1">
      <alignment horizontal="center" vertical="center" wrapText="1"/>
    </xf>
    <xf numFmtId="0" fontId="2" fillId="0" borderId="9" xfId="0" quotePrefix="1" applyFont="1" applyBorder="1" applyAlignment="1">
      <alignment horizontal="center" vertical="center" wrapText="1"/>
    </xf>
    <xf numFmtId="0" fontId="2" fillId="0" borderId="13"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7" xfId="0" applyFont="1" applyBorder="1" applyAlignment="1">
      <alignment horizontal="center" vertical="center"/>
    </xf>
    <xf numFmtId="0" fontId="3" fillId="0" borderId="0" xfId="0" applyFont="1" applyAlignment="1">
      <alignment vertical="center"/>
    </xf>
    <xf numFmtId="0" fontId="2" fillId="0" borderId="27" xfId="0" applyFont="1" applyBorder="1" applyAlignment="1">
      <alignment horizontal="center" vertical="center"/>
    </xf>
    <xf numFmtId="0" fontId="2" fillId="0" borderId="25" xfId="0" applyFont="1" applyBorder="1" applyAlignment="1">
      <alignment horizontal="justify" vertical="center"/>
    </xf>
    <xf numFmtId="0" fontId="2" fillId="0" borderId="26" xfId="0" applyFont="1" applyBorder="1" applyAlignment="1">
      <alignment horizontal="justify" vertical="center"/>
    </xf>
    <xf numFmtId="0" fontId="2" fillId="0" borderId="28" xfId="0" applyFont="1" applyBorder="1" applyAlignment="1">
      <alignment horizontal="justify" vertical="center"/>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2" fillId="0" borderId="28" xfId="0" applyFont="1" applyBorder="1" applyAlignment="1">
      <alignment horizontal="left" vertical="center"/>
    </xf>
    <xf numFmtId="0" fontId="2" fillId="0" borderId="25" xfId="0" applyFont="1" applyBorder="1" applyAlignment="1">
      <alignment horizontal="center" vertical="center"/>
    </xf>
    <xf numFmtId="0" fontId="2" fillId="0" borderId="26" xfId="0" quotePrefix="1" applyFont="1" applyBorder="1" applyAlignment="1">
      <alignment horizontal="center" vertical="center"/>
    </xf>
    <xf numFmtId="1" fontId="2" fillId="0" borderId="8" xfId="0" quotePrefix="1" applyNumberFormat="1" applyFont="1" applyBorder="1" applyAlignment="1">
      <alignment horizontal="center" vertical="center"/>
    </xf>
    <xf numFmtId="0" fontId="2" fillId="0" borderId="0" xfId="0" quotePrefix="1" applyFont="1"/>
    <xf numFmtId="165" fontId="2" fillId="0" borderId="0" xfId="0" applyNumberFormat="1" applyFont="1"/>
    <xf numFmtId="165" fontId="2" fillId="0" borderId="0" xfId="0" quotePrefix="1" applyNumberFormat="1" applyFont="1"/>
    <xf numFmtId="0" fontId="2" fillId="0" borderId="7" xfId="0" quotePrefix="1" applyFont="1" applyBorder="1" applyAlignment="1">
      <alignment horizontal="center" vertical="center" wrapText="1"/>
    </xf>
    <xf numFmtId="0" fontId="10" fillId="2" borderId="6" xfId="0" applyFont="1" applyFill="1" applyBorder="1" applyAlignment="1">
      <alignment horizontal="center" vertical="center"/>
    </xf>
    <xf numFmtId="0" fontId="10" fillId="2" borderId="6"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13" fillId="2"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6" xfId="0" applyFont="1" applyFill="1" applyBorder="1" applyAlignment="1">
      <alignment vertical="center"/>
    </xf>
    <xf numFmtId="164" fontId="9" fillId="2" borderId="6" xfId="1" applyNumberFormat="1" applyFont="1" applyFill="1" applyBorder="1" applyAlignment="1">
      <alignment vertical="center"/>
    </xf>
    <xf numFmtId="164" fontId="9" fillId="2" borderId="6" xfId="1" quotePrefix="1" applyNumberFormat="1" applyFont="1" applyFill="1" applyBorder="1" applyAlignment="1">
      <alignment horizontal="right" vertical="center"/>
    </xf>
    <xf numFmtId="0" fontId="9" fillId="2" borderId="5" xfId="1" applyNumberFormat="1" applyFont="1" applyFill="1" applyBorder="1" applyAlignment="1">
      <alignment horizontal="center" vertical="center"/>
    </xf>
    <xf numFmtId="164" fontId="9" fillId="2" borderId="7" xfId="1" applyNumberFormat="1" applyFont="1" applyFill="1" applyBorder="1" applyAlignment="1">
      <alignment horizontal="right" vertical="center"/>
    </xf>
    <xf numFmtId="2" fontId="9" fillId="2" borderId="4" xfId="0" quotePrefix="1" applyNumberFormat="1" applyFont="1" applyFill="1" applyBorder="1" applyAlignment="1">
      <alignment horizontal="center" vertical="center"/>
    </xf>
    <xf numFmtId="164" fontId="9" fillId="2" borderId="6" xfId="1" quotePrefix="1" applyNumberFormat="1" applyFont="1" applyFill="1" applyBorder="1" applyAlignment="1">
      <alignment horizontal="center" vertical="center"/>
    </xf>
    <xf numFmtId="164" fontId="14" fillId="2" borderId="7" xfId="0" applyNumberFormat="1" applyFont="1" applyFill="1" applyBorder="1" applyAlignment="1">
      <alignment horizontal="left" vertical="center"/>
    </xf>
    <xf numFmtId="166" fontId="10" fillId="2" borderId="6" xfId="1" quotePrefix="1" applyNumberFormat="1" applyFont="1" applyFill="1" applyBorder="1" applyAlignment="1">
      <alignment horizontal="center" vertical="center"/>
    </xf>
    <xf numFmtId="166" fontId="15" fillId="2" borderId="7" xfId="0" applyNumberFormat="1" applyFont="1" applyFill="1" applyBorder="1" applyAlignment="1">
      <alignment horizontal="center" vertical="center"/>
    </xf>
    <xf numFmtId="43" fontId="9" fillId="2" borderId="6" xfId="1" applyFont="1" applyFill="1" applyBorder="1" applyAlignment="1">
      <alignment horizontal="center" vertical="center"/>
    </xf>
    <xf numFmtId="2" fontId="9" fillId="2" borderId="6" xfId="0" quotePrefix="1" applyNumberFormat="1" applyFont="1" applyFill="1" applyBorder="1" applyAlignment="1">
      <alignment horizontal="center" vertical="center"/>
    </xf>
    <xf numFmtId="0" fontId="13" fillId="2" borderId="6" xfId="0" applyFont="1" applyFill="1" applyBorder="1" applyAlignment="1">
      <alignment horizontal="left" vertical="center"/>
    </xf>
    <xf numFmtId="0" fontId="9" fillId="2" borderId="6" xfId="0" applyFont="1" applyFill="1" applyBorder="1"/>
    <xf numFmtId="166" fontId="15" fillId="2" borderId="7" xfId="1" quotePrefix="1" applyNumberFormat="1" applyFont="1" applyFill="1" applyBorder="1" applyAlignment="1">
      <alignment horizontal="center" vertical="center"/>
    </xf>
    <xf numFmtId="0" fontId="2" fillId="0" borderId="24" xfId="0" applyFont="1" applyBorder="1"/>
    <xf numFmtId="0" fontId="2" fillId="0" borderId="34" xfId="0" applyFont="1" applyBorder="1"/>
    <xf numFmtId="0" fontId="2" fillId="0" borderId="31" xfId="0" applyFont="1" applyBorder="1"/>
    <xf numFmtId="0" fontId="2" fillId="0" borderId="25" xfId="0" applyFont="1" applyBorder="1"/>
    <xf numFmtId="0" fontId="2" fillId="0" borderId="26" xfId="0" quotePrefix="1" applyFont="1" applyBorder="1"/>
    <xf numFmtId="0" fontId="2" fillId="0" borderId="26" xfId="0" applyFont="1" applyBorder="1"/>
    <xf numFmtId="165" fontId="2" fillId="0" borderId="26" xfId="0" applyNumberFormat="1" applyFont="1" applyBorder="1"/>
    <xf numFmtId="165" fontId="2" fillId="0" borderId="26" xfId="0" quotePrefix="1" applyNumberFormat="1" applyFont="1" applyBorder="1"/>
    <xf numFmtId="165" fontId="2" fillId="0" borderId="28" xfId="0" applyNumberFormat="1" applyFont="1" applyBorder="1"/>
    <xf numFmtId="0" fontId="2" fillId="0" borderId="32" xfId="0" applyFont="1" applyBorder="1"/>
    <xf numFmtId="165" fontId="2" fillId="0" borderId="33" xfId="0" applyNumberFormat="1" applyFont="1" applyBorder="1"/>
    <xf numFmtId="0" fontId="2" fillId="0" borderId="29" xfId="0" applyFont="1" applyBorder="1"/>
    <xf numFmtId="0" fontId="2" fillId="0" borderId="19" xfId="0" applyFont="1" applyBorder="1"/>
    <xf numFmtId="165" fontId="2" fillId="0" borderId="19" xfId="0" applyNumberFormat="1" applyFont="1" applyBorder="1"/>
    <xf numFmtId="165" fontId="2" fillId="0" borderId="19" xfId="0" quotePrefix="1" applyNumberFormat="1" applyFont="1" applyBorder="1"/>
    <xf numFmtId="165" fontId="2" fillId="0" borderId="30" xfId="0" applyNumberFormat="1" applyFont="1" applyBorder="1"/>
    <xf numFmtId="41" fontId="9" fillId="2" borderId="6" xfId="1" applyNumberFormat="1" applyFont="1" applyFill="1" applyBorder="1" applyAlignment="1">
      <alignment horizontal="center" vertical="center"/>
    </xf>
    <xf numFmtId="0" fontId="9" fillId="2" borderId="6" xfId="0" applyFont="1" applyFill="1" applyBorder="1" applyAlignment="1">
      <alignment horizontal="center" vertical="center"/>
    </xf>
    <xf numFmtId="164" fontId="9" fillId="2" borderId="6" xfId="0" applyNumberFormat="1" applyFont="1" applyFill="1" applyBorder="1" applyAlignment="1">
      <alignment horizontal="center" vertical="center"/>
    </xf>
    <xf numFmtId="164" fontId="9" fillId="2" borderId="6" xfId="1" applyNumberFormat="1" applyFont="1" applyFill="1" applyBorder="1" applyAlignment="1">
      <alignment horizontal="center" vertical="center"/>
    </xf>
    <xf numFmtId="0" fontId="4" fillId="0" borderId="0" xfId="0" applyFont="1" applyAlignment="1">
      <alignment horizontal="right"/>
    </xf>
    <xf numFmtId="0" fontId="4" fillId="0" borderId="0" xfId="0" applyFont="1" applyAlignment="1">
      <alignment horizontal="left"/>
    </xf>
    <xf numFmtId="0" fontId="2" fillId="0" borderId="4" xfId="0" quotePrefix="1" applyFont="1" applyBorder="1" applyAlignment="1">
      <alignment horizontal="center" vertical="center"/>
    </xf>
    <xf numFmtId="0" fontId="2" fillId="0" borderId="4" xfId="0" applyFont="1" applyBorder="1" applyAlignment="1">
      <alignment horizontal="center" vertical="center"/>
    </xf>
    <xf numFmtId="0" fontId="2" fillId="0" borderId="0" xfId="0" quotePrefix="1"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5" fillId="0" borderId="4" xfId="0" applyFont="1" applyBorder="1" applyAlignment="1">
      <alignment horizontal="center" vertical="center"/>
    </xf>
    <xf numFmtId="0" fontId="3"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left"/>
    </xf>
    <xf numFmtId="0" fontId="2" fillId="0" borderId="4" xfId="0" applyFont="1" applyBorder="1" applyAlignment="1">
      <alignment horizontal="left" vertical="center" wrapText="1"/>
    </xf>
    <xf numFmtId="0" fontId="10" fillId="2" borderId="4" xfId="0" applyFont="1" applyFill="1" applyBorder="1" applyAlignment="1">
      <alignment horizontal="center" vertical="center"/>
    </xf>
    <xf numFmtId="16" fontId="19" fillId="0" borderId="0" xfId="0" quotePrefix="1" applyNumberFormat="1" applyFont="1" applyAlignment="1">
      <alignment vertical="center" wrapText="1"/>
    </xf>
    <xf numFmtId="16" fontId="4" fillId="0" borderId="0" xfId="0" quotePrefix="1" applyNumberFormat="1" applyFont="1" applyAlignment="1">
      <alignment vertical="center" wrapText="1"/>
    </xf>
    <xf numFmtId="0" fontId="5" fillId="0" borderId="1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5" xfId="0" applyFont="1" applyBorder="1" applyAlignment="1">
      <alignment horizontal="center" vertical="center" wrapText="1"/>
    </xf>
    <xf numFmtId="16" fontId="21" fillId="0" borderId="25" xfId="0" quotePrefix="1" applyNumberFormat="1" applyFont="1" applyBorder="1" applyAlignment="1">
      <alignment horizontal="center" vertical="center" wrapText="1"/>
    </xf>
    <xf numFmtId="16" fontId="21" fillId="0" borderId="26" xfId="0" quotePrefix="1" applyNumberFormat="1" applyFont="1" applyBorder="1" applyAlignment="1">
      <alignment horizontal="center" vertical="center" wrapText="1"/>
    </xf>
    <xf numFmtId="16" fontId="21" fillId="0" borderId="28" xfId="0" quotePrefix="1" applyNumberFormat="1" applyFont="1" applyBorder="1" applyAlignment="1">
      <alignment horizontal="center" vertical="center" wrapText="1"/>
    </xf>
    <xf numFmtId="0" fontId="2" fillId="0" borderId="4" xfId="0" quotePrefix="1" applyFont="1" applyBorder="1" applyAlignment="1">
      <alignment horizontal="center" vertical="center"/>
    </xf>
    <xf numFmtId="0" fontId="5" fillId="0" borderId="4" xfId="0" applyFont="1" applyBorder="1" applyAlignment="1">
      <alignment horizontal="center" vertical="center"/>
    </xf>
    <xf numFmtId="0" fontId="2" fillId="0" borderId="4"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5" fillId="0" borderId="16" xfId="0" applyFont="1" applyBorder="1" applyAlignment="1">
      <alignment horizontal="center" vertical="center"/>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8" xfId="0" applyFont="1" applyBorder="1" applyAlignment="1">
      <alignment horizontal="center" vertical="center" wrapText="1"/>
    </xf>
    <xf numFmtId="0" fontId="5" fillId="0" borderId="4" xfId="0" quotePrefix="1" applyFont="1" applyBorder="1" applyAlignment="1">
      <alignment horizontal="center" vertical="center" wrapText="1"/>
    </xf>
    <xf numFmtId="0" fontId="5" fillId="0" borderId="8" xfId="0" quotePrefix="1" applyFont="1" applyBorder="1" applyAlignment="1">
      <alignment horizontal="center" vertical="center" wrapText="1"/>
    </xf>
    <xf numFmtId="16" fontId="19" fillId="0" borderId="6" xfId="0" quotePrefix="1" applyNumberFormat="1" applyFont="1" applyBorder="1" applyAlignment="1">
      <alignment horizontal="center" vertical="center" wrapText="1"/>
    </xf>
    <xf numFmtId="16" fontId="19" fillId="0" borderId="5" xfId="0" quotePrefix="1" applyNumberFormat="1" applyFont="1" applyBorder="1" applyAlignment="1">
      <alignment horizontal="center" vertical="center" wrapText="1"/>
    </xf>
    <xf numFmtId="16" fontId="19" fillId="0" borderId="7" xfId="0" quotePrefix="1" applyNumberFormat="1" applyFont="1" applyBorder="1" applyAlignment="1">
      <alignment horizontal="center" vertical="center" wrapText="1"/>
    </xf>
    <xf numFmtId="0" fontId="2" fillId="0" borderId="4" xfId="0" quotePrefix="1" applyFont="1" applyBorder="1" applyAlignment="1">
      <alignment horizontal="center"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2" fillId="0" borderId="20" xfId="0" applyFont="1" applyBorder="1" applyAlignment="1">
      <alignment horizontal="center" vertical="center" wrapText="1"/>
    </xf>
    <xf numFmtId="0" fontId="2" fillId="0" borderId="17" xfId="0" applyFont="1" applyBorder="1" applyAlignment="1">
      <alignment horizontal="left" vertical="center" wrapText="1"/>
    </xf>
    <xf numFmtId="0" fontId="17" fillId="0" borderId="4" xfId="0" applyFont="1" applyBorder="1" applyAlignment="1">
      <alignment horizontal="center" vertical="center"/>
    </xf>
    <xf numFmtId="0" fontId="2" fillId="0" borderId="0" xfId="0" quotePrefix="1" applyFont="1" applyAlignment="1">
      <alignment horizontal="center" vertical="center" wrapText="1"/>
    </xf>
    <xf numFmtId="0" fontId="5" fillId="0" borderId="0" xfId="0" applyFont="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16" fontId="19" fillId="0" borderId="0" xfId="0" quotePrefix="1" applyNumberFormat="1" applyFont="1" applyAlignment="1">
      <alignment horizontal="center" vertical="center" wrapText="1"/>
    </xf>
    <xf numFmtId="0" fontId="10" fillId="2" borderId="5" xfId="0" applyFont="1" applyFill="1" applyBorder="1" applyAlignment="1">
      <alignment horizontal="center" vertical="center"/>
    </xf>
    <xf numFmtId="0" fontId="10" fillId="2" borderId="25" xfId="0" applyFont="1" applyFill="1" applyBorder="1" applyAlignment="1">
      <alignment horizontal="center" vertical="center" wrapText="1"/>
    </xf>
    <xf numFmtId="0" fontId="10" fillId="2" borderId="26" xfId="0" applyFont="1" applyFill="1" applyBorder="1" applyAlignment="1">
      <alignment horizontal="center" vertical="center"/>
    </xf>
    <xf numFmtId="0" fontId="10" fillId="2" borderId="28" xfId="0" applyFont="1" applyFill="1" applyBorder="1" applyAlignment="1">
      <alignment horizontal="center" vertical="center"/>
    </xf>
    <xf numFmtId="0" fontId="10" fillId="2" borderId="29" xfId="0" applyFont="1" applyFill="1" applyBorder="1" applyAlignment="1">
      <alignment horizontal="center" vertical="center"/>
    </xf>
    <xf numFmtId="0" fontId="10" fillId="2" borderId="19" xfId="0" applyFont="1" applyFill="1" applyBorder="1" applyAlignment="1">
      <alignment horizontal="center" vertical="center"/>
    </xf>
    <xf numFmtId="0" fontId="10" fillId="2" borderId="30" xfId="0" applyFont="1" applyFill="1" applyBorder="1" applyAlignment="1">
      <alignment horizontal="center" vertical="center"/>
    </xf>
    <xf numFmtId="0" fontId="10" fillId="2" borderId="25" xfId="0" applyFont="1" applyFill="1" applyBorder="1" applyAlignment="1">
      <alignment horizontal="center" vertical="center"/>
    </xf>
    <xf numFmtId="0" fontId="10" fillId="2" borderId="24" xfId="0" applyFont="1" applyFill="1" applyBorder="1" applyAlignment="1">
      <alignment horizontal="center" vertical="center"/>
    </xf>
    <xf numFmtId="0" fontId="10" fillId="2" borderId="31" xfId="0" applyFont="1" applyFill="1" applyBorder="1" applyAlignment="1">
      <alignment horizontal="center" vertical="center"/>
    </xf>
    <xf numFmtId="0" fontId="10" fillId="2" borderId="24" xfId="0" applyFont="1" applyFill="1" applyBorder="1" applyAlignment="1">
      <alignment horizontal="center" vertical="center" wrapText="1"/>
    </xf>
  </cellXfs>
  <cellStyles count="2">
    <cellStyle name="Comma" xfId="1" builtinId="3"/>
    <cellStyle name="Normal"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Style="combo" dx="26" fmlaLink="'Bảng Phân khu'!$C$3:$C$6" fmlaRange="'Bảng Phân khu'!$C$3:$C$6"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11</xdr:row>
          <xdr:rowOff>7620</xdr:rowOff>
        </xdr:from>
        <xdr:to>
          <xdr:col>2</xdr:col>
          <xdr:colOff>1851660</xdr:colOff>
          <xdr:row>11</xdr:row>
          <xdr:rowOff>213360</xdr:rowOff>
        </xdr:to>
        <xdr:sp macro="" textlink="">
          <xdr:nvSpPr>
            <xdr:cNvPr id="3077" name="Drop Down 5" hidden="1">
              <a:extLst>
                <a:ext uri="{63B3BB69-23CF-44E3-9099-C40C66FF867C}">
                  <a14:compatExt spid="_x0000_s3077"/>
                </a:ext>
                <a:ext uri="{FF2B5EF4-FFF2-40B4-BE49-F238E27FC236}">
                  <a16:creationId xmlns:a16="http://schemas.microsoft.com/office/drawing/2014/main" id="{00000000-0008-0000-04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FB358-A88D-4088-A6A7-5FFEA918B48D}">
  <dimension ref="A1:L57"/>
  <sheetViews>
    <sheetView zoomScaleNormal="100" workbookViewId="0">
      <selection activeCell="G3" sqref="G3:G4"/>
    </sheetView>
  </sheetViews>
  <sheetFormatPr defaultRowHeight="13.8" x14ac:dyDescent="0.25"/>
  <cols>
    <col min="1" max="1" width="4.5546875" style="1" bestFit="1" customWidth="1"/>
    <col min="2" max="2" width="46" style="1" bestFit="1" customWidth="1"/>
    <col min="3" max="3" width="5.33203125" style="1" customWidth="1"/>
    <col min="4" max="4" width="2.5546875" style="1" customWidth="1"/>
    <col min="5" max="5" width="44.5546875" style="1" bestFit="1" customWidth="1"/>
    <col min="6" max="6" width="8.109375" style="1" customWidth="1"/>
    <col min="7" max="7" width="65.77734375" style="10" bestFit="1" customWidth="1"/>
    <col min="8" max="8" width="14.5546875" style="10" customWidth="1"/>
    <col min="9" max="10" width="5.33203125" style="10" customWidth="1"/>
    <col min="11" max="11" width="1.6640625" style="10" bestFit="1" customWidth="1"/>
    <col min="12" max="12" width="5.33203125" style="10" customWidth="1"/>
    <col min="13" max="13" width="11.33203125" style="1" bestFit="1" customWidth="1"/>
    <col min="14" max="14" width="4" style="1" bestFit="1" customWidth="1"/>
    <col min="15" max="15" width="1.6640625" style="1" bestFit="1" customWidth="1"/>
    <col min="16" max="16" width="4" style="1" bestFit="1" customWidth="1"/>
    <col min="17" max="17" width="3.5546875" style="1" bestFit="1" customWidth="1"/>
    <col min="18" max="19" width="10.77734375" style="1" bestFit="1" customWidth="1"/>
    <col min="20" max="20" width="4.5546875" style="1" bestFit="1" customWidth="1"/>
    <col min="21" max="21" width="1.6640625" style="1" bestFit="1" customWidth="1"/>
    <col min="22" max="22" width="5.109375" style="1" bestFit="1" customWidth="1"/>
    <col min="23" max="16384" width="8.88671875" style="1"/>
  </cols>
  <sheetData>
    <row r="1" spans="1:12" ht="30" customHeight="1" thickTop="1" x14ac:dyDescent="0.25">
      <c r="A1" s="107" t="s">
        <v>14</v>
      </c>
      <c r="B1" s="108"/>
      <c r="C1" s="109"/>
      <c r="G1" s="1"/>
      <c r="H1" s="1"/>
      <c r="I1" s="1"/>
      <c r="J1" s="1"/>
      <c r="K1" s="1"/>
      <c r="L1" s="1"/>
    </row>
    <row r="2" spans="1:12" ht="20.399999999999999" x14ac:dyDescent="0.25">
      <c r="A2" s="12" t="s">
        <v>4</v>
      </c>
      <c r="B2" s="13" t="s">
        <v>12</v>
      </c>
      <c r="C2" s="14" t="s">
        <v>13</v>
      </c>
      <c r="D2" s="10"/>
      <c r="E2" s="110" t="s">
        <v>120</v>
      </c>
      <c r="F2" s="111"/>
      <c r="G2" s="112"/>
    </row>
    <row r="3" spans="1:12" ht="13.8" customHeight="1" x14ac:dyDescent="0.25">
      <c r="A3" s="27">
        <v>1</v>
      </c>
      <c r="B3" s="18" t="s">
        <v>27</v>
      </c>
      <c r="C3" s="25">
        <f>(1/3+1/2+2/3)/3</f>
        <v>0.5</v>
      </c>
      <c r="D3" s="4"/>
      <c r="E3" s="113" t="s">
        <v>136</v>
      </c>
      <c r="F3" s="114" t="s">
        <v>121</v>
      </c>
      <c r="G3" s="115" t="s">
        <v>123</v>
      </c>
      <c r="H3" s="4"/>
      <c r="I3" s="4"/>
    </row>
    <row r="4" spans="1:12" x14ac:dyDescent="0.25">
      <c r="A4" s="27">
        <v>2</v>
      </c>
      <c r="B4" s="18" t="s">
        <v>28</v>
      </c>
      <c r="C4" s="25">
        <f>(1/3+1/2+2/3)/3</f>
        <v>0.5</v>
      </c>
      <c r="D4" s="5"/>
      <c r="E4" s="113"/>
      <c r="F4" s="114"/>
      <c r="G4" s="115"/>
      <c r="H4" s="5"/>
      <c r="I4" s="5"/>
    </row>
    <row r="5" spans="1:12" x14ac:dyDescent="0.25">
      <c r="A5" s="27">
        <v>3</v>
      </c>
      <c r="B5" s="18" t="s">
        <v>29</v>
      </c>
      <c r="C5" s="25">
        <v>0</v>
      </c>
      <c r="D5" s="5"/>
      <c r="E5" s="10"/>
      <c r="F5" s="5"/>
      <c r="H5" s="5"/>
      <c r="I5" s="5"/>
    </row>
    <row r="6" spans="1:12" x14ac:dyDescent="0.25">
      <c r="A6" s="27">
        <v>4</v>
      </c>
      <c r="B6" s="18" t="s">
        <v>115</v>
      </c>
      <c r="C6" s="25"/>
      <c r="D6" s="5"/>
      <c r="E6" s="10"/>
      <c r="F6" s="5"/>
      <c r="H6" s="5"/>
      <c r="I6" s="5"/>
    </row>
    <row r="7" spans="1:12" x14ac:dyDescent="0.25">
      <c r="A7" s="27">
        <v>5</v>
      </c>
      <c r="B7" s="18" t="s">
        <v>30</v>
      </c>
      <c r="C7" s="47">
        <v>1</v>
      </c>
      <c r="D7" s="4"/>
      <c r="E7" s="10"/>
      <c r="F7" s="4"/>
      <c r="H7" s="4"/>
      <c r="I7" s="4"/>
    </row>
    <row r="8" spans="1:12" x14ac:dyDescent="0.25">
      <c r="A8" s="27">
        <v>6</v>
      </c>
      <c r="B8" s="18" t="s">
        <v>31</v>
      </c>
      <c r="C8" s="29">
        <f>1/3</f>
        <v>0.33333333333333331</v>
      </c>
      <c r="D8" s="4"/>
      <c r="E8" s="10"/>
      <c r="F8" s="4"/>
      <c r="H8" s="4"/>
      <c r="I8" s="4"/>
    </row>
    <row r="9" spans="1:12" x14ac:dyDescent="0.25">
      <c r="A9" s="27">
        <v>7</v>
      </c>
      <c r="B9" s="18" t="s">
        <v>32</v>
      </c>
      <c r="C9" s="47">
        <v>1</v>
      </c>
      <c r="D9" s="5"/>
      <c r="E9" s="10"/>
      <c r="F9" s="5"/>
      <c r="H9" s="5"/>
      <c r="I9" s="5"/>
    </row>
    <row r="10" spans="1:12" x14ac:dyDescent="0.25">
      <c r="A10" s="27">
        <v>8</v>
      </c>
      <c r="B10" s="18" t="s">
        <v>33</v>
      </c>
      <c r="C10" s="25">
        <f>1/2</f>
        <v>0.5</v>
      </c>
      <c r="D10" s="5"/>
      <c r="E10" s="10"/>
      <c r="F10" s="5"/>
      <c r="H10" s="5"/>
      <c r="I10" s="5"/>
    </row>
    <row r="11" spans="1:12" x14ac:dyDescent="0.25">
      <c r="A11" s="27">
        <v>9</v>
      </c>
      <c r="B11" s="18" t="s">
        <v>34</v>
      </c>
      <c r="C11" s="47">
        <v>1</v>
      </c>
      <c r="D11" s="5"/>
      <c r="E11" s="10"/>
      <c r="F11" s="5"/>
      <c r="H11" s="5"/>
      <c r="I11" s="5"/>
    </row>
    <row r="12" spans="1:12" x14ac:dyDescent="0.25">
      <c r="A12" s="27">
        <v>10</v>
      </c>
      <c r="B12" s="18" t="s">
        <v>35</v>
      </c>
      <c r="C12" s="29">
        <f>2/3</f>
        <v>0.66666666666666663</v>
      </c>
      <c r="D12" s="5"/>
      <c r="E12" s="10"/>
      <c r="F12" s="5"/>
      <c r="H12" s="5"/>
      <c r="I12" s="5"/>
    </row>
    <row r="13" spans="1:12" x14ac:dyDescent="0.25">
      <c r="A13" s="27">
        <v>11</v>
      </c>
      <c r="B13" s="18" t="s">
        <v>36</v>
      </c>
      <c r="C13" s="25">
        <v>1</v>
      </c>
      <c r="D13" s="5"/>
      <c r="E13" s="10"/>
      <c r="F13" s="5"/>
      <c r="H13" s="5"/>
      <c r="I13" s="5"/>
    </row>
    <row r="14" spans="1:12" x14ac:dyDescent="0.25">
      <c r="A14" s="27">
        <v>12</v>
      </c>
      <c r="B14" s="18" t="s">
        <v>37</v>
      </c>
      <c r="C14" s="25">
        <v>1</v>
      </c>
      <c r="D14" s="5"/>
      <c r="E14" s="10"/>
      <c r="F14" s="5"/>
      <c r="H14" s="5"/>
      <c r="I14" s="5"/>
    </row>
    <row r="15" spans="1:12" x14ac:dyDescent="0.25">
      <c r="A15" s="27">
        <v>13</v>
      </c>
      <c r="B15" s="18" t="s">
        <v>38</v>
      </c>
      <c r="C15" s="25">
        <v>1</v>
      </c>
      <c r="D15" s="4"/>
      <c r="E15" s="10"/>
      <c r="F15" s="4"/>
      <c r="H15" s="4"/>
      <c r="I15" s="4"/>
    </row>
    <row r="16" spans="1:12" s="10" customFormat="1" x14ac:dyDescent="0.3">
      <c r="A16" s="27">
        <v>14</v>
      </c>
      <c r="B16" s="18" t="s">
        <v>39</v>
      </c>
      <c r="C16" s="29">
        <f>1/3</f>
        <v>0.33333333333333331</v>
      </c>
      <c r="D16" s="4"/>
      <c r="F16" s="4"/>
      <c r="H16" s="4"/>
      <c r="I16" s="4"/>
    </row>
    <row r="17" spans="1:9" s="10" customFormat="1" x14ac:dyDescent="0.3">
      <c r="A17" s="27">
        <v>15</v>
      </c>
      <c r="B17" s="18" t="s">
        <v>40</v>
      </c>
      <c r="C17" s="25">
        <v>1</v>
      </c>
      <c r="D17" s="5"/>
      <c r="F17" s="5"/>
      <c r="H17" s="5"/>
      <c r="I17" s="5"/>
    </row>
    <row r="18" spans="1:9" s="10" customFormat="1" x14ac:dyDescent="0.3">
      <c r="A18" s="27">
        <v>16</v>
      </c>
      <c r="B18" s="18" t="s">
        <v>41</v>
      </c>
      <c r="C18" s="25">
        <f>1/2</f>
        <v>0.5</v>
      </c>
      <c r="D18" s="5"/>
      <c r="F18" s="5"/>
      <c r="H18" s="5"/>
      <c r="I18" s="5"/>
    </row>
    <row r="19" spans="1:9" s="10" customFormat="1" x14ac:dyDescent="0.3">
      <c r="A19" s="27">
        <v>17</v>
      </c>
      <c r="B19" s="18" t="s">
        <v>42</v>
      </c>
      <c r="C19" s="25">
        <v>1</v>
      </c>
      <c r="D19" s="5"/>
      <c r="F19" s="5"/>
      <c r="H19" s="5"/>
      <c r="I19" s="5"/>
    </row>
    <row r="20" spans="1:9" s="10" customFormat="1" x14ac:dyDescent="0.3">
      <c r="A20" s="27">
        <v>18</v>
      </c>
      <c r="B20" s="18" t="s">
        <v>43</v>
      </c>
      <c r="C20" s="29">
        <f>2/3</f>
        <v>0.66666666666666663</v>
      </c>
      <c r="D20" s="5"/>
      <c r="F20" s="5"/>
      <c r="H20" s="5"/>
      <c r="I20" s="5"/>
    </row>
    <row r="21" spans="1:9" s="10" customFormat="1" x14ac:dyDescent="0.3">
      <c r="A21" s="27">
        <v>19</v>
      </c>
      <c r="B21" s="18" t="s">
        <v>44</v>
      </c>
      <c r="C21" s="25">
        <v>1</v>
      </c>
      <c r="D21" s="5"/>
      <c r="F21" s="5"/>
      <c r="H21" s="5"/>
      <c r="I21" s="5"/>
    </row>
    <row r="22" spans="1:9" s="10" customFormat="1" x14ac:dyDescent="0.3">
      <c r="A22" s="27">
        <v>20</v>
      </c>
      <c r="B22" s="18" t="s">
        <v>45</v>
      </c>
      <c r="C22" s="25">
        <v>1</v>
      </c>
      <c r="D22" s="5"/>
      <c r="F22" s="5"/>
      <c r="H22" s="5"/>
      <c r="I22" s="5"/>
    </row>
    <row r="23" spans="1:9" s="10" customFormat="1" x14ac:dyDescent="0.3">
      <c r="A23" s="27">
        <v>21</v>
      </c>
      <c r="B23" s="18" t="s">
        <v>46</v>
      </c>
      <c r="C23" s="25">
        <v>1</v>
      </c>
      <c r="D23" s="5"/>
      <c r="F23" s="5"/>
      <c r="H23" s="5"/>
      <c r="I23" s="5"/>
    </row>
    <row r="24" spans="1:9" s="10" customFormat="1" x14ac:dyDescent="0.3">
      <c r="A24" s="27">
        <v>22</v>
      </c>
      <c r="B24" s="18" t="s">
        <v>47</v>
      </c>
      <c r="C24" s="25">
        <v>1</v>
      </c>
      <c r="D24" s="5"/>
      <c r="F24" s="5"/>
      <c r="H24" s="5"/>
      <c r="I24" s="5"/>
    </row>
    <row r="25" spans="1:9" s="10" customFormat="1" x14ac:dyDescent="0.3">
      <c r="A25" s="27">
        <v>23</v>
      </c>
      <c r="B25" s="18" t="s">
        <v>48</v>
      </c>
      <c r="C25" s="25">
        <v>1</v>
      </c>
      <c r="D25" s="5"/>
      <c r="F25" s="5"/>
      <c r="H25" s="5"/>
      <c r="I25" s="5"/>
    </row>
    <row r="26" spans="1:9" s="10" customFormat="1" x14ac:dyDescent="0.3">
      <c r="A26" s="27">
        <v>24</v>
      </c>
      <c r="B26" s="18" t="s">
        <v>49</v>
      </c>
      <c r="C26" s="25">
        <v>1</v>
      </c>
      <c r="D26" s="5"/>
      <c r="F26" s="5"/>
      <c r="H26" s="5"/>
      <c r="I26" s="5"/>
    </row>
    <row r="27" spans="1:9" s="10" customFormat="1" x14ac:dyDescent="0.3">
      <c r="A27" s="27">
        <v>25</v>
      </c>
      <c r="B27" s="18" t="s">
        <v>50</v>
      </c>
      <c r="C27" s="25">
        <v>1</v>
      </c>
      <c r="D27" s="5"/>
      <c r="F27" s="5"/>
      <c r="H27" s="5"/>
      <c r="I27" s="5"/>
    </row>
    <row r="28" spans="1:9" s="10" customFormat="1" x14ac:dyDescent="0.3">
      <c r="A28" s="27">
        <v>26</v>
      </c>
      <c r="B28" s="18" t="s">
        <v>51</v>
      </c>
      <c r="C28" s="25">
        <v>1</v>
      </c>
      <c r="D28" s="5"/>
      <c r="F28" s="5"/>
      <c r="H28" s="5"/>
      <c r="I28" s="5"/>
    </row>
    <row r="29" spans="1:9" s="10" customFormat="1" x14ac:dyDescent="0.3">
      <c r="A29" s="27">
        <v>27</v>
      </c>
      <c r="B29" s="18" t="s">
        <v>52</v>
      </c>
      <c r="C29" s="25">
        <v>1</v>
      </c>
      <c r="D29" s="5"/>
      <c r="F29" s="5"/>
      <c r="H29" s="5"/>
      <c r="I29" s="5"/>
    </row>
    <row r="30" spans="1:9" s="10" customFormat="1" x14ac:dyDescent="0.3">
      <c r="A30" s="27">
        <v>28</v>
      </c>
      <c r="B30" s="18" t="s">
        <v>53</v>
      </c>
      <c r="C30" s="25">
        <v>1</v>
      </c>
      <c r="D30" s="5"/>
      <c r="F30" s="5"/>
      <c r="H30" s="5"/>
      <c r="I30" s="5"/>
    </row>
    <row r="31" spans="1:9" s="10" customFormat="1" x14ac:dyDescent="0.3">
      <c r="A31" s="27">
        <v>29</v>
      </c>
      <c r="B31" s="18" t="s">
        <v>54</v>
      </c>
      <c r="C31" s="25">
        <v>1</v>
      </c>
      <c r="D31" s="5"/>
      <c r="F31" s="5"/>
      <c r="H31" s="5"/>
      <c r="I31" s="5"/>
    </row>
    <row r="32" spans="1:9" s="10" customFormat="1" x14ac:dyDescent="0.3">
      <c r="A32" s="27">
        <v>30</v>
      </c>
      <c r="B32" s="18" t="s">
        <v>55</v>
      </c>
      <c r="C32" s="25">
        <v>1</v>
      </c>
      <c r="D32" s="5"/>
      <c r="F32" s="5"/>
      <c r="H32" s="5"/>
      <c r="I32" s="5"/>
    </row>
    <row r="33" spans="1:9" s="10" customFormat="1" x14ac:dyDescent="0.3">
      <c r="A33" s="27">
        <v>31</v>
      </c>
      <c r="B33" s="18" t="s">
        <v>56</v>
      </c>
      <c r="C33" s="25">
        <v>1</v>
      </c>
      <c r="D33" s="5"/>
      <c r="F33" s="5"/>
      <c r="H33" s="5"/>
      <c r="I33" s="5"/>
    </row>
    <row r="34" spans="1:9" s="10" customFormat="1" x14ac:dyDescent="0.3">
      <c r="A34" s="27">
        <v>32</v>
      </c>
      <c r="B34" s="18" t="s">
        <v>57</v>
      </c>
      <c r="C34" s="25">
        <v>1</v>
      </c>
      <c r="D34" s="5"/>
      <c r="F34" s="5"/>
      <c r="H34" s="5"/>
      <c r="I34" s="5"/>
    </row>
    <row r="35" spans="1:9" s="10" customFormat="1" x14ac:dyDescent="0.3">
      <c r="A35" s="27">
        <v>33</v>
      </c>
      <c r="B35" s="18" t="s">
        <v>58</v>
      </c>
      <c r="C35" s="25">
        <v>1</v>
      </c>
      <c r="D35" s="5"/>
      <c r="F35" s="5"/>
      <c r="H35" s="5"/>
      <c r="I35" s="5"/>
    </row>
    <row r="36" spans="1:9" s="10" customFormat="1" x14ac:dyDescent="0.3">
      <c r="A36" s="27">
        <v>34</v>
      </c>
      <c r="B36" s="18" t="s">
        <v>59</v>
      </c>
      <c r="C36" s="25">
        <v>1</v>
      </c>
      <c r="D36" s="5"/>
      <c r="F36" s="5"/>
      <c r="H36" s="5"/>
      <c r="I36" s="5"/>
    </row>
    <row r="37" spans="1:9" s="10" customFormat="1" x14ac:dyDescent="0.3">
      <c r="A37" s="27">
        <v>35</v>
      </c>
      <c r="B37" s="18" t="s">
        <v>60</v>
      </c>
      <c r="C37" s="25">
        <v>1</v>
      </c>
      <c r="D37" s="5"/>
      <c r="F37" s="5"/>
      <c r="H37" s="5"/>
      <c r="I37" s="5"/>
    </row>
    <row r="38" spans="1:9" s="10" customFormat="1" x14ac:dyDescent="0.3">
      <c r="A38" s="27">
        <v>36</v>
      </c>
      <c r="B38" s="18" t="s">
        <v>61</v>
      </c>
      <c r="C38" s="25">
        <v>1</v>
      </c>
      <c r="D38" s="5"/>
      <c r="F38" s="5"/>
      <c r="H38" s="5"/>
      <c r="I38" s="5"/>
    </row>
    <row r="39" spans="1:9" s="10" customFormat="1" x14ac:dyDescent="0.3">
      <c r="A39" s="27">
        <v>37</v>
      </c>
      <c r="B39" s="18" t="s">
        <v>62</v>
      </c>
      <c r="C39" s="25">
        <v>1</v>
      </c>
      <c r="D39" s="5"/>
      <c r="F39" s="5"/>
      <c r="H39" s="5"/>
      <c r="I39" s="5"/>
    </row>
    <row r="40" spans="1:9" s="10" customFormat="1" x14ac:dyDescent="0.3">
      <c r="A40" s="27">
        <v>38</v>
      </c>
      <c r="B40" s="18" t="s">
        <v>63</v>
      </c>
      <c r="C40" s="25">
        <v>1</v>
      </c>
      <c r="D40" s="5"/>
      <c r="F40" s="5"/>
      <c r="H40" s="5"/>
      <c r="I40" s="5"/>
    </row>
    <row r="41" spans="1:9" s="10" customFormat="1" x14ac:dyDescent="0.3">
      <c r="A41" s="27">
        <v>39</v>
      </c>
      <c r="B41" s="18" t="s">
        <v>64</v>
      </c>
      <c r="C41" s="25">
        <v>1</v>
      </c>
      <c r="D41" s="5"/>
      <c r="F41" s="5"/>
      <c r="H41" s="5"/>
      <c r="I41" s="5"/>
    </row>
    <row r="42" spans="1:9" s="10" customFormat="1" x14ac:dyDescent="0.3">
      <c r="A42" s="27">
        <v>40</v>
      </c>
      <c r="B42" s="18" t="s">
        <v>65</v>
      </c>
      <c r="C42" s="25">
        <v>1</v>
      </c>
      <c r="D42" s="5"/>
      <c r="F42" s="5"/>
      <c r="H42" s="5"/>
      <c r="I42" s="5"/>
    </row>
    <row r="43" spans="1:9" s="10" customFormat="1" x14ac:dyDescent="0.3">
      <c r="A43" s="27">
        <v>41</v>
      </c>
      <c r="B43" s="18" t="s">
        <v>66</v>
      </c>
      <c r="C43" s="25">
        <v>1</v>
      </c>
      <c r="D43" s="5"/>
      <c r="F43" s="5"/>
      <c r="H43" s="5"/>
      <c r="I43" s="5"/>
    </row>
    <row r="44" spans="1:9" s="10" customFormat="1" x14ac:dyDescent="0.3">
      <c r="A44" s="27">
        <v>42</v>
      </c>
      <c r="B44" s="18" t="s">
        <v>67</v>
      </c>
      <c r="C44" s="25">
        <v>1</v>
      </c>
      <c r="D44" s="5"/>
      <c r="F44" s="5"/>
      <c r="H44" s="5"/>
      <c r="I44" s="5"/>
    </row>
    <row r="45" spans="1:9" s="10" customFormat="1" x14ac:dyDescent="0.3">
      <c r="A45" s="27">
        <v>43</v>
      </c>
      <c r="B45" s="18" t="s">
        <v>68</v>
      </c>
      <c r="C45" s="25">
        <v>1</v>
      </c>
      <c r="D45" s="5"/>
      <c r="F45" s="5"/>
      <c r="H45" s="5"/>
      <c r="I45" s="5"/>
    </row>
    <row r="46" spans="1:9" s="10" customFormat="1" x14ac:dyDescent="0.3">
      <c r="A46" s="27">
        <v>44</v>
      </c>
      <c r="B46" s="18" t="s">
        <v>69</v>
      </c>
      <c r="C46" s="25">
        <v>1</v>
      </c>
      <c r="D46" s="5"/>
      <c r="F46" s="5"/>
      <c r="H46" s="5"/>
      <c r="I46" s="5"/>
    </row>
    <row r="47" spans="1:9" s="10" customFormat="1" x14ac:dyDescent="0.3">
      <c r="A47" s="27">
        <v>45</v>
      </c>
      <c r="B47" s="18" t="s">
        <v>70</v>
      </c>
      <c r="C47" s="25">
        <v>1</v>
      </c>
      <c r="D47" s="5"/>
      <c r="F47" s="5"/>
      <c r="H47" s="5"/>
      <c r="I47" s="5"/>
    </row>
    <row r="48" spans="1:9" x14ac:dyDescent="0.25">
      <c r="A48" s="27">
        <v>46</v>
      </c>
      <c r="B48" s="18" t="s">
        <v>71</v>
      </c>
      <c r="C48" s="25">
        <v>1</v>
      </c>
      <c r="D48" s="5"/>
      <c r="E48" s="10"/>
      <c r="F48" s="5"/>
      <c r="H48" s="5"/>
      <c r="I48" s="5"/>
    </row>
    <row r="49" spans="1:9" x14ac:dyDescent="0.25">
      <c r="A49" s="27">
        <v>47</v>
      </c>
      <c r="B49" s="18" t="s">
        <v>72</v>
      </c>
      <c r="C49" s="25">
        <v>1</v>
      </c>
      <c r="D49" s="5"/>
      <c r="E49" s="10"/>
      <c r="F49" s="5"/>
      <c r="H49" s="5"/>
      <c r="I49" s="5"/>
    </row>
    <row r="50" spans="1:9" x14ac:dyDescent="0.25">
      <c r="A50" s="27">
        <v>48</v>
      </c>
      <c r="B50" s="18" t="s">
        <v>73</v>
      </c>
      <c r="C50" s="25">
        <v>1</v>
      </c>
      <c r="D50" s="5"/>
      <c r="E50" s="10"/>
      <c r="F50" s="5"/>
      <c r="H50" s="5"/>
      <c r="I50" s="5"/>
    </row>
    <row r="51" spans="1:9" x14ac:dyDescent="0.25">
      <c r="A51" s="27">
        <v>49</v>
      </c>
      <c r="B51" s="18" t="s">
        <v>74</v>
      </c>
      <c r="C51" s="25">
        <v>1</v>
      </c>
      <c r="D51" s="5"/>
      <c r="E51" s="10"/>
      <c r="F51" s="5"/>
      <c r="H51" s="5"/>
      <c r="I51" s="5"/>
    </row>
    <row r="52" spans="1:9" x14ac:dyDescent="0.25">
      <c r="A52" s="27">
        <v>50</v>
      </c>
      <c r="B52" s="18" t="s">
        <v>75</v>
      </c>
      <c r="C52" s="25">
        <v>1</v>
      </c>
      <c r="D52" s="5"/>
      <c r="E52" s="10"/>
      <c r="F52" s="5"/>
      <c r="H52" s="5"/>
      <c r="I52" s="5"/>
    </row>
    <row r="53" spans="1:9" x14ac:dyDescent="0.25">
      <c r="A53" s="27">
        <v>51</v>
      </c>
      <c r="B53" s="18" t="s">
        <v>76</v>
      </c>
      <c r="C53" s="25">
        <v>1</v>
      </c>
      <c r="D53" s="5"/>
      <c r="E53" s="10"/>
      <c r="F53" s="5"/>
      <c r="H53" s="5"/>
      <c r="I53" s="5"/>
    </row>
    <row r="54" spans="1:9" x14ac:dyDescent="0.25">
      <c r="A54" s="27">
        <v>52</v>
      </c>
      <c r="B54" s="18" t="s">
        <v>77</v>
      </c>
      <c r="C54" s="25">
        <v>1</v>
      </c>
      <c r="D54" s="5"/>
      <c r="E54" s="10"/>
      <c r="F54" s="5"/>
      <c r="H54" s="5"/>
      <c r="I54" s="5"/>
    </row>
    <row r="55" spans="1:9" x14ac:dyDescent="0.25">
      <c r="A55" s="27">
        <v>53</v>
      </c>
      <c r="B55" s="18" t="s">
        <v>78</v>
      </c>
      <c r="C55" s="25">
        <v>1</v>
      </c>
      <c r="D55" s="5"/>
      <c r="E55" s="10"/>
      <c r="F55" s="5"/>
      <c r="H55" s="5"/>
      <c r="I55" s="5"/>
    </row>
    <row r="56" spans="1:9" ht="14.4" thickBot="1" x14ac:dyDescent="0.3">
      <c r="A56" s="28"/>
      <c r="B56" s="19"/>
      <c r="C56" s="26"/>
      <c r="D56" s="5"/>
      <c r="E56" s="10"/>
      <c r="F56" s="5"/>
      <c r="H56" s="5"/>
      <c r="I56" s="5"/>
    </row>
    <row r="57" spans="1:9" ht="14.4" thickTop="1" x14ac:dyDescent="0.25"/>
  </sheetData>
  <mergeCells count="5">
    <mergeCell ref="A1:C1"/>
    <mergeCell ref="E2:G2"/>
    <mergeCell ref="E3:E4"/>
    <mergeCell ref="F3:F4"/>
    <mergeCell ref="G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DDEE5-E24C-4BF4-AD7F-98D2EC42B832}">
  <dimension ref="A1:P23"/>
  <sheetViews>
    <sheetView tabSelected="1" workbookViewId="0">
      <selection activeCell="N3" sqref="N3:N6"/>
    </sheetView>
  </sheetViews>
  <sheetFormatPr defaultRowHeight="13.8" x14ac:dyDescent="0.25"/>
  <cols>
    <col min="1" max="1" width="4.5546875" style="1" bestFit="1" customWidth="1"/>
    <col min="2" max="2" width="46" style="1" bestFit="1" customWidth="1"/>
    <col min="3" max="3" width="5.33203125" style="1" customWidth="1"/>
    <col min="4" max="4" width="1.6640625" style="1" bestFit="1" customWidth="1"/>
    <col min="5" max="5" width="5.33203125" style="1" customWidth="1"/>
    <col min="6" max="6" width="10.77734375" style="1" customWidth="1"/>
    <col min="7" max="7" width="5.33203125" style="10" customWidth="1"/>
    <col min="8" max="8" width="1.6640625" style="10" bestFit="1" customWidth="1"/>
    <col min="9" max="10" width="5.33203125" style="10" customWidth="1"/>
    <col min="11" max="11" width="1.6640625" style="10" bestFit="1" customWidth="1"/>
    <col min="12" max="12" width="5.33203125" style="10" customWidth="1"/>
    <col min="13" max="13" width="3.21875" style="1" customWidth="1"/>
    <col min="14" max="14" width="21.77734375" style="1" bestFit="1" customWidth="1"/>
    <col min="15" max="15" width="8.88671875" style="1"/>
    <col min="16" max="16" width="48.109375" style="1" bestFit="1" customWidth="1"/>
    <col min="17" max="16384" width="8.88671875" style="1"/>
  </cols>
  <sheetData>
    <row r="1" spans="1:16" ht="45" customHeight="1" thickTop="1" x14ac:dyDescent="0.25">
      <c r="A1" s="116" t="s">
        <v>25</v>
      </c>
      <c r="B1" s="117"/>
      <c r="C1" s="117"/>
      <c r="D1" s="117"/>
      <c r="E1" s="117"/>
      <c r="F1" s="117"/>
      <c r="G1" s="117"/>
      <c r="H1" s="117"/>
      <c r="I1" s="117"/>
      <c r="J1" s="117"/>
      <c r="K1" s="117"/>
      <c r="L1" s="118"/>
    </row>
    <row r="2" spans="1:16" ht="38.4" customHeight="1" x14ac:dyDescent="0.25">
      <c r="A2" s="12" t="s">
        <v>4</v>
      </c>
      <c r="B2" s="13" t="s">
        <v>5</v>
      </c>
      <c r="C2" s="119" t="s">
        <v>18</v>
      </c>
      <c r="D2" s="120"/>
      <c r="E2" s="121"/>
      <c r="F2" s="13" t="s">
        <v>17</v>
      </c>
      <c r="G2" s="122" t="s">
        <v>11</v>
      </c>
      <c r="H2" s="122"/>
      <c r="I2" s="122"/>
      <c r="J2" s="122" t="s">
        <v>6</v>
      </c>
      <c r="K2" s="122"/>
      <c r="L2" s="123"/>
      <c r="N2" s="126" t="s">
        <v>120</v>
      </c>
      <c r="O2" s="127"/>
      <c r="P2" s="128"/>
    </row>
    <row r="3" spans="1:16" ht="38.4" customHeight="1" x14ac:dyDescent="0.25">
      <c r="A3" s="22" t="s">
        <v>19</v>
      </c>
      <c r="B3" s="23" t="s">
        <v>20</v>
      </c>
      <c r="C3" s="124" t="s">
        <v>21</v>
      </c>
      <c r="D3" s="124"/>
      <c r="E3" s="124"/>
      <c r="F3" s="23" t="s">
        <v>22</v>
      </c>
      <c r="G3" s="124" t="s">
        <v>23</v>
      </c>
      <c r="H3" s="124"/>
      <c r="I3" s="124"/>
      <c r="J3" s="124" t="s">
        <v>24</v>
      </c>
      <c r="K3" s="124"/>
      <c r="L3" s="125"/>
      <c r="N3" s="129" t="s">
        <v>135</v>
      </c>
      <c r="O3" s="114" t="s">
        <v>121</v>
      </c>
      <c r="P3" s="103" t="s">
        <v>130</v>
      </c>
    </row>
    <row r="4" spans="1:16" ht="27.6" customHeight="1" x14ac:dyDescent="0.25">
      <c r="A4" s="31">
        <v>1</v>
      </c>
      <c r="B4" s="24" t="s">
        <v>104</v>
      </c>
      <c r="C4" s="16">
        <v>4</v>
      </c>
      <c r="D4" s="20" t="s">
        <v>10</v>
      </c>
      <c r="E4" s="17">
        <v>5</v>
      </c>
      <c r="F4" s="51">
        <v>0</v>
      </c>
      <c r="G4" s="16">
        <v>75</v>
      </c>
      <c r="H4" s="20" t="s">
        <v>10</v>
      </c>
      <c r="I4" s="17">
        <v>100</v>
      </c>
      <c r="J4" s="16">
        <v>40</v>
      </c>
      <c r="K4" s="20" t="s">
        <v>10</v>
      </c>
      <c r="L4" s="21">
        <v>45</v>
      </c>
      <c r="N4" s="129"/>
      <c r="O4" s="114"/>
      <c r="P4" s="103" t="s">
        <v>122</v>
      </c>
    </row>
    <row r="5" spans="1:16" ht="34.200000000000003" x14ac:dyDescent="0.25">
      <c r="A5" s="133">
        <v>2</v>
      </c>
      <c r="B5" s="7" t="s">
        <v>96</v>
      </c>
      <c r="C5" s="16">
        <v>6</v>
      </c>
      <c r="D5" s="20" t="s">
        <v>10</v>
      </c>
      <c r="E5" s="17">
        <v>8</v>
      </c>
      <c r="F5" s="15">
        <v>5</v>
      </c>
      <c r="G5" s="16">
        <v>15</v>
      </c>
      <c r="H5" s="20" t="s">
        <v>10</v>
      </c>
      <c r="I5" s="17">
        <v>16</v>
      </c>
      <c r="J5" s="16">
        <v>32</v>
      </c>
      <c r="K5" s="20" t="s">
        <v>10</v>
      </c>
      <c r="L5" s="21">
        <v>40</v>
      </c>
      <c r="N5" s="129"/>
      <c r="O5" s="114"/>
      <c r="P5" s="103" t="s">
        <v>131</v>
      </c>
    </row>
    <row r="6" spans="1:16" ht="34.200000000000003" x14ac:dyDescent="0.25">
      <c r="A6" s="133"/>
      <c r="B6" s="7" t="s">
        <v>97</v>
      </c>
      <c r="C6" s="16">
        <v>8</v>
      </c>
      <c r="D6" s="20" t="s">
        <v>10</v>
      </c>
      <c r="E6" s="17">
        <v>10</v>
      </c>
      <c r="F6" s="15">
        <v>6</v>
      </c>
      <c r="G6" s="16">
        <v>17</v>
      </c>
      <c r="H6" s="20" t="s">
        <v>10</v>
      </c>
      <c r="I6" s="17">
        <v>18</v>
      </c>
      <c r="J6" s="16">
        <v>25</v>
      </c>
      <c r="K6" s="20" t="s">
        <v>10</v>
      </c>
      <c r="L6" s="21">
        <v>32</v>
      </c>
      <c r="N6" s="129"/>
      <c r="O6" s="114"/>
      <c r="P6" s="103" t="s">
        <v>132</v>
      </c>
    </row>
    <row r="7" spans="1:16" ht="27.6" x14ac:dyDescent="0.25">
      <c r="A7" s="133"/>
      <c r="B7" s="7" t="s">
        <v>98</v>
      </c>
      <c r="C7" s="16">
        <v>10</v>
      </c>
      <c r="D7" s="20" t="s">
        <v>10</v>
      </c>
      <c r="E7" s="17">
        <v>12</v>
      </c>
      <c r="F7" s="15">
        <v>7</v>
      </c>
      <c r="G7" s="16">
        <v>19</v>
      </c>
      <c r="H7" s="20" t="s">
        <v>10</v>
      </c>
      <c r="I7" s="17">
        <v>20</v>
      </c>
      <c r="J7" s="16">
        <v>20</v>
      </c>
      <c r="K7" s="20" t="s">
        <v>10</v>
      </c>
      <c r="L7" s="21">
        <v>25</v>
      </c>
    </row>
    <row r="8" spans="1:16" ht="27.6" x14ac:dyDescent="0.25">
      <c r="A8" s="133">
        <v>3</v>
      </c>
      <c r="B8" s="7" t="s">
        <v>99</v>
      </c>
      <c r="C8" s="16">
        <v>6</v>
      </c>
      <c r="D8" s="20" t="s">
        <v>10</v>
      </c>
      <c r="E8" s="17">
        <v>8</v>
      </c>
      <c r="F8" s="15">
        <v>6</v>
      </c>
      <c r="G8" s="16">
        <v>11</v>
      </c>
      <c r="H8" s="20" t="s">
        <v>10</v>
      </c>
      <c r="I8" s="17">
        <v>12</v>
      </c>
      <c r="J8" s="16">
        <v>32</v>
      </c>
      <c r="K8" s="20" t="s">
        <v>10</v>
      </c>
      <c r="L8" s="21">
        <v>40</v>
      </c>
    </row>
    <row r="9" spans="1:16" ht="27.6" x14ac:dyDescent="0.25">
      <c r="A9" s="133"/>
      <c r="B9" s="7" t="s">
        <v>100</v>
      </c>
      <c r="C9" s="16">
        <v>8</v>
      </c>
      <c r="D9" s="20" t="s">
        <v>10</v>
      </c>
      <c r="E9" s="17">
        <v>10</v>
      </c>
      <c r="F9" s="15">
        <v>8</v>
      </c>
      <c r="G9" s="16">
        <v>13</v>
      </c>
      <c r="H9" s="20" t="s">
        <v>10</v>
      </c>
      <c r="I9" s="17">
        <v>14</v>
      </c>
      <c r="J9" s="16">
        <v>25</v>
      </c>
      <c r="K9" s="20" t="s">
        <v>10</v>
      </c>
      <c r="L9" s="21">
        <v>32</v>
      </c>
    </row>
    <row r="10" spans="1:16" ht="27.6" x14ac:dyDescent="0.25">
      <c r="A10" s="133"/>
      <c r="B10" s="7" t="s">
        <v>101</v>
      </c>
      <c r="C10" s="16">
        <v>10</v>
      </c>
      <c r="D10" s="20" t="s">
        <v>10</v>
      </c>
      <c r="E10" s="17">
        <v>12</v>
      </c>
      <c r="F10" s="15">
        <v>9</v>
      </c>
      <c r="G10" s="16">
        <v>15</v>
      </c>
      <c r="H10" s="20" t="s">
        <v>10</v>
      </c>
      <c r="I10" s="17">
        <v>16</v>
      </c>
      <c r="J10" s="16">
        <v>20</v>
      </c>
      <c r="K10" s="20" t="s">
        <v>10</v>
      </c>
      <c r="L10" s="21">
        <v>25</v>
      </c>
    </row>
    <row r="11" spans="1:16" ht="27.6" x14ac:dyDescent="0.25">
      <c r="A11" s="133">
        <v>4</v>
      </c>
      <c r="B11" s="7" t="s">
        <v>93</v>
      </c>
      <c r="C11" s="16">
        <v>10</v>
      </c>
      <c r="D11" s="20" t="s">
        <v>10</v>
      </c>
      <c r="E11" s="17">
        <v>15</v>
      </c>
      <c r="F11" s="16">
        <v>0</v>
      </c>
      <c r="G11" s="16">
        <v>10</v>
      </c>
      <c r="H11" s="20" t="s">
        <v>10</v>
      </c>
      <c r="I11" s="17">
        <v>11</v>
      </c>
      <c r="J11" s="16">
        <v>50</v>
      </c>
      <c r="K11" s="20" t="s">
        <v>10</v>
      </c>
      <c r="L11" s="21">
        <v>60</v>
      </c>
    </row>
    <row r="12" spans="1:16" ht="27.6" x14ac:dyDescent="0.25">
      <c r="A12" s="133"/>
      <c r="B12" s="7" t="s">
        <v>94</v>
      </c>
      <c r="C12" s="16">
        <v>15</v>
      </c>
      <c r="D12" s="20" t="s">
        <v>10</v>
      </c>
      <c r="E12" s="17">
        <v>20</v>
      </c>
      <c r="F12" s="16">
        <v>0</v>
      </c>
      <c r="G12" s="16">
        <v>12</v>
      </c>
      <c r="H12" s="20" t="s">
        <v>10</v>
      </c>
      <c r="I12" s="17">
        <v>13</v>
      </c>
      <c r="J12" s="16">
        <v>40</v>
      </c>
      <c r="K12" s="20" t="s">
        <v>10</v>
      </c>
      <c r="L12" s="21">
        <v>50</v>
      </c>
    </row>
    <row r="13" spans="1:16" ht="27.6" x14ac:dyDescent="0.25">
      <c r="A13" s="133"/>
      <c r="B13" s="7" t="s">
        <v>95</v>
      </c>
      <c r="C13" s="16">
        <v>20</v>
      </c>
      <c r="D13" s="20" t="s">
        <v>10</v>
      </c>
      <c r="E13" s="17">
        <v>25</v>
      </c>
      <c r="F13" s="16">
        <v>0</v>
      </c>
      <c r="G13" s="16">
        <v>14</v>
      </c>
      <c r="H13" s="20" t="s">
        <v>10</v>
      </c>
      <c r="I13" s="17">
        <v>15</v>
      </c>
      <c r="J13" s="16">
        <v>30</v>
      </c>
      <c r="K13" s="20" t="s">
        <v>10</v>
      </c>
      <c r="L13" s="21">
        <v>40</v>
      </c>
    </row>
    <row r="14" spans="1:16" ht="27.6" x14ac:dyDescent="0.25">
      <c r="A14" s="133">
        <v>5</v>
      </c>
      <c r="B14" s="7" t="s">
        <v>90</v>
      </c>
      <c r="C14" s="16">
        <v>23</v>
      </c>
      <c r="D14" s="20" t="s">
        <v>10</v>
      </c>
      <c r="E14" s="17">
        <v>28</v>
      </c>
      <c r="F14" s="16">
        <v>5</v>
      </c>
      <c r="G14" s="16">
        <v>5</v>
      </c>
      <c r="H14" s="20" t="s">
        <v>10</v>
      </c>
      <c r="I14" s="17">
        <v>6</v>
      </c>
      <c r="J14" s="16">
        <v>80</v>
      </c>
      <c r="K14" s="20" t="s">
        <v>10</v>
      </c>
      <c r="L14" s="21">
        <v>90</v>
      </c>
    </row>
    <row r="15" spans="1:16" ht="27.6" x14ac:dyDescent="0.25">
      <c r="A15" s="133"/>
      <c r="B15" s="7" t="s">
        <v>91</v>
      </c>
      <c r="C15" s="16">
        <v>28</v>
      </c>
      <c r="D15" s="20" t="s">
        <v>10</v>
      </c>
      <c r="E15" s="17">
        <v>35</v>
      </c>
      <c r="F15" s="16">
        <v>5</v>
      </c>
      <c r="G15" s="16">
        <v>7</v>
      </c>
      <c r="H15" s="20" t="s">
        <v>10</v>
      </c>
      <c r="I15" s="17">
        <v>8</v>
      </c>
      <c r="J15" s="16">
        <v>70</v>
      </c>
      <c r="K15" s="20" t="s">
        <v>10</v>
      </c>
      <c r="L15" s="21">
        <v>80</v>
      </c>
    </row>
    <row r="16" spans="1:16" ht="27.6" x14ac:dyDescent="0.25">
      <c r="A16" s="133"/>
      <c r="B16" s="7" t="s">
        <v>92</v>
      </c>
      <c r="C16" s="16">
        <v>35</v>
      </c>
      <c r="D16" s="20" t="s">
        <v>10</v>
      </c>
      <c r="E16" s="17">
        <v>45</v>
      </c>
      <c r="F16" s="16">
        <v>5</v>
      </c>
      <c r="G16" s="16">
        <v>9</v>
      </c>
      <c r="H16" s="20" t="s">
        <v>10</v>
      </c>
      <c r="I16" s="17">
        <v>10</v>
      </c>
      <c r="J16" s="16">
        <v>60</v>
      </c>
      <c r="K16" s="20" t="s">
        <v>10</v>
      </c>
      <c r="L16" s="21">
        <v>70</v>
      </c>
    </row>
    <row r="17" spans="1:12" ht="27.6" x14ac:dyDescent="0.25">
      <c r="A17" s="133">
        <v>6</v>
      </c>
      <c r="B17" s="7" t="s">
        <v>102</v>
      </c>
      <c r="C17" s="16">
        <v>18</v>
      </c>
      <c r="D17" s="20" t="s">
        <v>10</v>
      </c>
      <c r="E17" s="17">
        <v>24</v>
      </c>
      <c r="F17" s="16">
        <v>5</v>
      </c>
      <c r="G17" s="16">
        <v>5</v>
      </c>
      <c r="H17" s="20" t="s">
        <v>10</v>
      </c>
      <c r="I17" s="17">
        <v>6</v>
      </c>
      <c r="J17" s="16">
        <v>80</v>
      </c>
      <c r="K17" s="20" t="s">
        <v>10</v>
      </c>
      <c r="L17" s="21">
        <v>90</v>
      </c>
    </row>
    <row r="18" spans="1:12" ht="27.6" x14ac:dyDescent="0.25">
      <c r="A18" s="133"/>
      <c r="B18" s="7" t="s">
        <v>103</v>
      </c>
      <c r="C18" s="16">
        <v>24</v>
      </c>
      <c r="D18" s="20" t="s">
        <v>10</v>
      </c>
      <c r="E18" s="17">
        <v>30</v>
      </c>
      <c r="F18" s="16">
        <v>5</v>
      </c>
      <c r="G18" s="16">
        <v>7</v>
      </c>
      <c r="H18" s="20" t="s">
        <v>10</v>
      </c>
      <c r="I18" s="17">
        <v>8</v>
      </c>
      <c r="J18" s="16">
        <v>70</v>
      </c>
      <c r="K18" s="20" t="s">
        <v>10</v>
      </c>
      <c r="L18" s="21">
        <v>80</v>
      </c>
    </row>
    <row r="19" spans="1:12" ht="27.6" customHeight="1" x14ac:dyDescent="0.25">
      <c r="A19" s="6">
        <v>7</v>
      </c>
      <c r="B19" s="7" t="s">
        <v>7</v>
      </c>
      <c r="C19" s="130" t="s">
        <v>8</v>
      </c>
      <c r="D19" s="131"/>
      <c r="E19" s="131"/>
      <c r="F19" s="131"/>
      <c r="G19" s="131"/>
      <c r="H19" s="131"/>
      <c r="I19" s="131"/>
      <c r="J19" s="131"/>
      <c r="K19" s="131"/>
      <c r="L19" s="134"/>
    </row>
    <row r="20" spans="1:12" ht="27.6" customHeight="1" x14ac:dyDescent="0.25">
      <c r="A20" s="6">
        <v>8</v>
      </c>
      <c r="B20" s="7" t="s">
        <v>105</v>
      </c>
      <c r="C20" s="130" t="s">
        <v>9</v>
      </c>
      <c r="D20" s="131"/>
      <c r="E20" s="131"/>
      <c r="F20" s="131"/>
      <c r="G20" s="131"/>
      <c r="H20" s="131"/>
      <c r="I20" s="132"/>
      <c r="J20" s="16">
        <v>40</v>
      </c>
      <c r="K20" s="20" t="s">
        <v>10</v>
      </c>
      <c r="L20" s="36">
        <v>50</v>
      </c>
    </row>
    <row r="21" spans="1:12" ht="27.6" customHeight="1" x14ac:dyDescent="0.25">
      <c r="A21" s="11">
        <v>9</v>
      </c>
      <c r="B21" s="30" t="s">
        <v>26</v>
      </c>
      <c r="C21" s="42"/>
      <c r="D21" s="40"/>
      <c r="E21" s="41"/>
      <c r="F21" s="39"/>
      <c r="G21" s="42"/>
      <c r="H21" s="43"/>
      <c r="I21" s="44"/>
      <c r="J21" s="45"/>
      <c r="K21" s="46"/>
      <c r="L21" s="38"/>
    </row>
    <row r="22" spans="1:12" ht="27.6" customHeight="1" thickBot="1" x14ac:dyDescent="0.3">
      <c r="A22" s="8"/>
      <c r="B22" s="9"/>
      <c r="C22" s="32"/>
      <c r="D22" s="33"/>
      <c r="E22" s="34"/>
      <c r="F22" s="32"/>
      <c r="G22" s="32"/>
      <c r="H22" s="33"/>
      <c r="I22" s="34"/>
      <c r="J22" s="32"/>
      <c r="K22" s="33"/>
      <c r="L22" s="35"/>
    </row>
    <row r="23" spans="1:12" ht="14.4" thickTop="1" x14ac:dyDescent="0.25"/>
  </sheetData>
  <mergeCells count="17">
    <mergeCell ref="N2:P2"/>
    <mergeCell ref="N3:N6"/>
    <mergeCell ref="O3:O6"/>
    <mergeCell ref="C20:I20"/>
    <mergeCell ref="A5:A7"/>
    <mergeCell ref="A8:A10"/>
    <mergeCell ref="A11:A13"/>
    <mergeCell ref="A14:A16"/>
    <mergeCell ref="A17:A18"/>
    <mergeCell ref="C19:L19"/>
    <mergeCell ref="A1:L1"/>
    <mergeCell ref="C2:E2"/>
    <mergeCell ref="G2:I2"/>
    <mergeCell ref="J2:L2"/>
    <mergeCell ref="C3:E3"/>
    <mergeCell ref="G3:I3"/>
    <mergeCell ref="J3: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A7D8-0AAC-49CF-B840-4BC6F0108370}">
  <dimension ref="A1:N13"/>
  <sheetViews>
    <sheetView workbookViewId="0">
      <selection activeCell="L4" sqref="L4"/>
    </sheetView>
  </sheetViews>
  <sheetFormatPr defaultRowHeight="13.8" x14ac:dyDescent="0.25"/>
  <cols>
    <col min="1" max="1" width="11.33203125" style="1" bestFit="1" customWidth="1"/>
    <col min="2" max="2" width="4" style="1" bestFit="1" customWidth="1"/>
    <col min="3" max="3" width="1.6640625" style="1" bestFit="1" customWidth="1"/>
    <col min="4" max="4" width="4" style="1" bestFit="1" customWidth="1"/>
    <col min="5" max="5" width="3.5546875" style="1" bestFit="1" customWidth="1"/>
    <col min="6" max="7" width="10.77734375" style="1" bestFit="1" customWidth="1"/>
    <col min="8" max="8" width="4.5546875" style="1" bestFit="1" customWidth="1"/>
    <col min="9" max="9" width="1.6640625" style="1" bestFit="1" customWidth="1"/>
    <col min="10" max="10" width="5.109375" style="1" bestFit="1" customWidth="1"/>
    <col min="11" max="11" width="8.88671875" style="1"/>
    <col min="12" max="12" width="65.5546875" style="1" bestFit="1" customWidth="1"/>
    <col min="13" max="13" width="8.88671875" style="1"/>
    <col min="14" max="14" width="58.109375" style="1" bestFit="1" customWidth="1"/>
    <col min="15" max="16384" width="8.88671875" style="1"/>
  </cols>
  <sheetData>
    <row r="1" spans="1:14" ht="25.2" x14ac:dyDescent="0.25">
      <c r="A1" s="135" t="s">
        <v>89</v>
      </c>
      <c r="B1" s="135"/>
      <c r="C1" s="135"/>
      <c r="D1" s="135"/>
      <c r="E1" s="135"/>
      <c r="F1" s="135"/>
      <c r="G1" s="135"/>
      <c r="H1" s="135"/>
      <c r="I1" s="135"/>
      <c r="J1" s="135"/>
    </row>
    <row r="2" spans="1:14" ht="24.6" x14ac:dyDescent="0.25">
      <c r="A2" s="72" t="s">
        <v>79</v>
      </c>
      <c r="B2" s="75">
        <v>25</v>
      </c>
      <c r="C2" s="76" t="s">
        <v>10</v>
      </c>
      <c r="D2" s="77">
        <v>40</v>
      </c>
      <c r="E2" s="77" t="s">
        <v>80</v>
      </c>
      <c r="F2" s="77" t="s">
        <v>81</v>
      </c>
      <c r="G2" s="77" t="s">
        <v>83</v>
      </c>
      <c r="H2" s="78">
        <v>25</v>
      </c>
      <c r="I2" s="79" t="s">
        <v>10</v>
      </c>
      <c r="J2" s="80">
        <v>40</v>
      </c>
      <c r="L2" s="126" t="s">
        <v>120</v>
      </c>
      <c r="M2" s="127"/>
      <c r="N2" s="128"/>
    </row>
    <row r="3" spans="1:14" ht="20.399999999999999" x14ac:dyDescent="0.25">
      <c r="A3" s="73"/>
      <c r="B3" s="81">
        <v>40</v>
      </c>
      <c r="C3" s="48" t="s">
        <v>10</v>
      </c>
      <c r="D3" s="1">
        <v>55</v>
      </c>
      <c r="E3" s="1" t="s">
        <v>80</v>
      </c>
      <c r="F3" s="1" t="s">
        <v>82</v>
      </c>
      <c r="H3" s="49">
        <f>B3/2</f>
        <v>20</v>
      </c>
      <c r="I3" s="50" t="s">
        <v>10</v>
      </c>
      <c r="J3" s="82">
        <f>D3/2</f>
        <v>27.5</v>
      </c>
      <c r="L3" s="94" t="s">
        <v>134</v>
      </c>
      <c r="M3" s="99" t="s">
        <v>121</v>
      </c>
      <c r="N3" s="95" t="s">
        <v>133</v>
      </c>
    </row>
    <row r="4" spans="1:14" x14ac:dyDescent="0.25">
      <c r="A4" s="73"/>
      <c r="B4" s="81">
        <v>55</v>
      </c>
      <c r="C4" s="48" t="s">
        <v>10</v>
      </c>
      <c r="D4" s="1">
        <v>70</v>
      </c>
      <c r="E4" s="1" t="s">
        <v>80</v>
      </c>
      <c r="F4" s="1" t="s">
        <v>84</v>
      </c>
      <c r="H4" s="49">
        <f>B4/3</f>
        <v>18.333333333333332</v>
      </c>
      <c r="I4" s="50" t="s">
        <v>10</v>
      </c>
      <c r="J4" s="82">
        <f>D4/3</f>
        <v>23.333333333333332</v>
      </c>
      <c r="L4" s="96"/>
      <c r="M4" s="97"/>
      <c r="N4" s="98"/>
    </row>
    <row r="5" spans="1:14" x14ac:dyDescent="0.25">
      <c r="A5" s="73"/>
      <c r="B5" s="81">
        <v>70</v>
      </c>
      <c r="C5" s="48" t="s">
        <v>10</v>
      </c>
      <c r="D5" s="1">
        <v>77</v>
      </c>
      <c r="E5" s="1" t="s">
        <v>80</v>
      </c>
      <c r="F5" s="1" t="s">
        <v>85</v>
      </c>
      <c r="H5" s="49">
        <f>B5/3</f>
        <v>23.333333333333332</v>
      </c>
      <c r="I5" s="50" t="s">
        <v>10</v>
      </c>
      <c r="J5" s="82">
        <f>D5/3</f>
        <v>25.666666666666668</v>
      </c>
      <c r="L5" s="96"/>
      <c r="M5" s="97"/>
      <c r="N5" s="98"/>
    </row>
    <row r="6" spans="1:14" x14ac:dyDescent="0.25">
      <c r="A6" s="72" t="s">
        <v>86</v>
      </c>
      <c r="B6" s="75">
        <v>25</v>
      </c>
      <c r="C6" s="76" t="s">
        <v>10</v>
      </c>
      <c r="D6" s="77">
        <v>45</v>
      </c>
      <c r="E6" s="77" t="s">
        <v>80</v>
      </c>
      <c r="F6" s="77" t="s">
        <v>81</v>
      </c>
      <c r="G6" s="77"/>
      <c r="H6" s="78">
        <f>B6/1</f>
        <v>25</v>
      </c>
      <c r="I6" s="79" t="s">
        <v>10</v>
      </c>
      <c r="J6" s="80">
        <f>D6/1</f>
        <v>45</v>
      </c>
    </row>
    <row r="7" spans="1:14" ht="27.6" customHeight="1" x14ac:dyDescent="0.25">
      <c r="A7" s="73"/>
      <c r="B7" s="81">
        <v>45</v>
      </c>
      <c r="C7" s="48" t="s">
        <v>10</v>
      </c>
      <c r="D7" s="1">
        <v>70</v>
      </c>
      <c r="E7" s="1" t="s">
        <v>80</v>
      </c>
      <c r="F7" s="1" t="s">
        <v>82</v>
      </c>
      <c r="H7" s="49">
        <f>B7/2</f>
        <v>22.5</v>
      </c>
      <c r="I7" s="50" t="s">
        <v>10</v>
      </c>
      <c r="J7" s="82">
        <f>D7/2</f>
        <v>35</v>
      </c>
    </row>
    <row r="8" spans="1:14" ht="27.6" customHeight="1" x14ac:dyDescent="0.25">
      <c r="A8" s="73"/>
      <c r="B8" s="81">
        <v>70</v>
      </c>
      <c r="C8" s="48" t="s">
        <v>10</v>
      </c>
      <c r="D8" s="1">
        <v>100</v>
      </c>
      <c r="E8" s="1" t="s">
        <v>80</v>
      </c>
      <c r="F8" s="1" t="s">
        <v>84</v>
      </c>
      <c r="H8" s="49">
        <f>B8/3</f>
        <v>23.333333333333332</v>
      </c>
      <c r="I8" s="50" t="s">
        <v>10</v>
      </c>
      <c r="J8" s="82">
        <f>D8/3</f>
        <v>33.333333333333336</v>
      </c>
    </row>
    <row r="9" spans="1:14" ht="27.6" customHeight="1" x14ac:dyDescent="0.25">
      <c r="A9" s="73"/>
      <c r="B9" s="81">
        <v>100</v>
      </c>
      <c r="C9" s="48" t="s">
        <v>10</v>
      </c>
      <c r="D9" s="1">
        <v>125</v>
      </c>
      <c r="E9" s="1" t="s">
        <v>80</v>
      </c>
      <c r="F9" s="1" t="s">
        <v>85</v>
      </c>
      <c r="H9" s="49">
        <f>B9/4</f>
        <v>25</v>
      </c>
      <c r="I9" s="50" t="s">
        <v>10</v>
      </c>
      <c r="J9" s="82">
        <f>D9/4</f>
        <v>31.25</v>
      </c>
    </row>
    <row r="10" spans="1:14" ht="27.6" customHeight="1" x14ac:dyDescent="0.25">
      <c r="A10" s="74"/>
      <c r="B10" s="83" t="s">
        <v>87</v>
      </c>
      <c r="C10" s="84"/>
      <c r="D10" s="84"/>
      <c r="E10" s="84"/>
      <c r="F10" s="84" t="s">
        <v>88</v>
      </c>
      <c r="G10" s="84"/>
      <c r="H10" s="85">
        <f>125/5</f>
        <v>25</v>
      </c>
      <c r="I10" s="86" t="s">
        <v>10</v>
      </c>
      <c r="J10" s="87"/>
    </row>
    <row r="11" spans="1:14" x14ac:dyDescent="0.25">
      <c r="C11" s="48"/>
      <c r="H11" s="49"/>
      <c r="I11" s="50"/>
      <c r="J11" s="49"/>
    </row>
    <row r="12" spans="1:14" x14ac:dyDescent="0.25">
      <c r="C12" s="48"/>
      <c r="H12" s="49"/>
      <c r="I12" s="50"/>
      <c r="J12" s="49"/>
    </row>
    <row r="13" spans="1:14" x14ac:dyDescent="0.25">
      <c r="H13" s="49"/>
      <c r="I13" s="50"/>
      <c r="J13" s="49"/>
    </row>
  </sheetData>
  <mergeCells count="2">
    <mergeCell ref="A1:J1"/>
    <mergeCell ref="L2:N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9BF9-F4E9-4670-9737-5FB448CFF679}">
  <dimension ref="A1:Z16"/>
  <sheetViews>
    <sheetView workbookViewId="0">
      <selection activeCell="F4" sqref="F4"/>
    </sheetView>
  </sheetViews>
  <sheetFormatPr defaultRowHeight="16.8" x14ac:dyDescent="0.3"/>
  <cols>
    <col min="1" max="1" width="24.109375" style="2" bestFit="1" customWidth="1"/>
    <col min="2" max="2" width="29.44140625" style="2" bestFit="1" customWidth="1"/>
    <col min="3" max="3" width="29.5546875" style="2" bestFit="1" customWidth="1"/>
    <col min="4" max="4" width="8.88671875" style="2"/>
    <col min="27" max="16384" width="8.88671875" style="2"/>
  </cols>
  <sheetData>
    <row r="1" spans="1:3" ht="19.8" customHeight="1" x14ac:dyDescent="0.3">
      <c r="A1" s="138" t="s">
        <v>1</v>
      </c>
      <c r="B1" s="141"/>
      <c r="C1" s="139"/>
    </row>
    <row r="2" spans="1:3" ht="18.600000000000001" x14ac:dyDescent="0.3">
      <c r="A2" s="138" t="s">
        <v>15</v>
      </c>
      <c r="B2" s="139"/>
      <c r="C2" s="104" t="s">
        <v>16</v>
      </c>
    </row>
    <row r="3" spans="1:3" ht="38.4" x14ac:dyDescent="0.3">
      <c r="A3" s="54" t="s">
        <v>29</v>
      </c>
      <c r="B3" s="55" t="s">
        <v>114</v>
      </c>
      <c r="C3" s="54" t="s">
        <v>26</v>
      </c>
    </row>
    <row r="4" spans="1:3" ht="38.4" x14ac:dyDescent="0.3">
      <c r="A4" s="54" t="s">
        <v>115</v>
      </c>
      <c r="B4" s="55" t="s">
        <v>116</v>
      </c>
      <c r="C4" s="54" t="s">
        <v>26</v>
      </c>
    </row>
    <row r="5" spans="1:3" ht="42" x14ac:dyDescent="0.3">
      <c r="A5" s="54" t="s">
        <v>37</v>
      </c>
      <c r="B5" s="55" t="s">
        <v>118</v>
      </c>
      <c r="C5" s="54" t="s">
        <v>96</v>
      </c>
    </row>
    <row r="6" spans="1:3" ht="42" x14ac:dyDescent="0.3">
      <c r="A6" s="54" t="s">
        <v>37</v>
      </c>
      <c r="B6" s="55" t="s">
        <v>119</v>
      </c>
      <c r="C6" s="54" t="s">
        <v>90</v>
      </c>
    </row>
    <row r="7" spans="1:3" ht="19.2" hidden="1" x14ac:dyDescent="0.3">
      <c r="A7" s="54"/>
      <c r="B7" s="69"/>
      <c r="C7" s="56"/>
    </row>
    <row r="8" spans="1:3" ht="19.2" hidden="1" x14ac:dyDescent="0.3">
      <c r="A8" s="54"/>
      <c r="B8" s="69"/>
      <c r="C8" s="56"/>
    </row>
    <row r="9" spans="1:3" ht="19.2" hidden="1" x14ac:dyDescent="0.3">
      <c r="A9" s="54"/>
      <c r="B9" s="69"/>
      <c r="C9" s="56"/>
    </row>
    <row r="10" spans="1:3" ht="19.2" hidden="1" x14ac:dyDescent="0.3">
      <c r="A10" s="54"/>
      <c r="B10" s="69"/>
      <c r="C10" s="56"/>
    </row>
    <row r="11" spans="1:3" ht="19.2" hidden="1" x14ac:dyDescent="0.3">
      <c r="A11" s="54"/>
      <c r="B11" s="69"/>
      <c r="C11" s="56"/>
    </row>
    <row r="12" spans="1:3" ht="19.2" hidden="1" x14ac:dyDescent="0.3">
      <c r="A12" s="54"/>
      <c r="B12" s="69"/>
      <c r="C12" s="56"/>
    </row>
    <row r="13" spans="1:3" ht="18.600000000000001" customHeight="1" x14ac:dyDescent="0.3">
      <c r="A13" s="140"/>
      <c r="B13" s="140"/>
      <c r="C13" s="140"/>
    </row>
    <row r="14" spans="1:3" x14ac:dyDescent="0.3">
      <c r="A14" s="136"/>
      <c r="B14" s="137"/>
      <c r="C14" s="101"/>
    </row>
    <row r="15" spans="1:3" x14ac:dyDescent="0.3">
      <c r="A15" s="136"/>
      <c r="B15" s="137"/>
      <c r="C15" s="101"/>
    </row>
    <row r="16" spans="1:3" x14ac:dyDescent="0.3">
      <c r="A16" s="136"/>
      <c r="B16" s="137"/>
      <c r="C16" s="101"/>
    </row>
  </sheetData>
  <mergeCells count="5">
    <mergeCell ref="A14:A16"/>
    <mergeCell ref="B14:B16"/>
    <mergeCell ref="A2:B2"/>
    <mergeCell ref="A13:C13"/>
    <mergeCell ref="A1:C1"/>
  </mergeCells>
  <dataValidations count="1">
    <dataValidation type="list" allowBlank="1" showInputMessage="1" showErrorMessage="1" sqref="A3:A12 C3:C12" xr:uid="{BF52C9E0-9FCF-49EC-912A-1DF8C919AD40}">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EDBF-A03D-479B-BE1F-D52B4BA9BAB6}">
  <dimension ref="A1:AN20"/>
  <sheetViews>
    <sheetView zoomScale="80" zoomScaleNormal="80" workbookViewId="0">
      <selection activeCell="U12" sqref="U12"/>
    </sheetView>
  </sheetViews>
  <sheetFormatPr defaultRowHeight="16.8" x14ac:dyDescent="0.3"/>
  <cols>
    <col min="1" max="1" width="24.109375" style="2" bestFit="1" customWidth="1"/>
    <col min="2" max="2" width="29.44140625" style="2" bestFit="1" customWidth="1"/>
    <col min="3" max="3" width="29.5546875" style="2" bestFit="1" customWidth="1"/>
    <col min="4" max="4" width="7.33203125" style="2" bestFit="1" customWidth="1"/>
    <col min="5" max="5" width="4.44140625" style="2" bestFit="1" customWidth="1"/>
    <col min="6" max="6" width="10.109375" style="2" bestFit="1" customWidth="1"/>
    <col min="7" max="7" width="6" style="2" bestFit="1" customWidth="1"/>
    <col min="8" max="8" width="2.33203125" style="2" bestFit="1" customWidth="1"/>
    <col min="9" max="9" width="6" style="2" bestFit="1" customWidth="1"/>
    <col min="10" max="10" width="5.77734375" style="2" customWidth="1"/>
    <col min="11" max="11" width="6.33203125" style="2" bestFit="1" customWidth="1"/>
    <col min="12" max="12" width="6" style="2" bestFit="1" customWidth="1"/>
    <col min="13" max="13" width="2.33203125" style="2" bestFit="1" customWidth="1"/>
    <col min="14" max="14" width="6" style="2" bestFit="1" customWidth="1"/>
    <col min="15" max="15" width="8.109375" style="2" customWidth="1"/>
    <col min="16" max="16" width="2.33203125" style="2" customWidth="1"/>
    <col min="17" max="17" width="9.44140625" style="2" bestFit="1" customWidth="1"/>
    <col min="18" max="18" width="8.88671875" style="2"/>
    <col min="41" max="16384" width="8.88671875" style="2"/>
  </cols>
  <sheetData>
    <row r="1" spans="1:17" x14ac:dyDescent="0.3">
      <c r="F1" s="3"/>
      <c r="G1" s="3"/>
      <c r="H1" s="3"/>
      <c r="I1" s="3"/>
      <c r="J1" s="3"/>
    </row>
    <row r="2" spans="1:17" ht="19.8" customHeight="1" x14ac:dyDescent="0.3">
      <c r="A2" s="138" t="s">
        <v>1</v>
      </c>
      <c r="B2" s="141"/>
      <c r="C2" s="139"/>
      <c r="D2" s="149" t="s">
        <v>106</v>
      </c>
      <c r="E2" s="149" t="s">
        <v>107</v>
      </c>
      <c r="F2" s="138" t="s">
        <v>108</v>
      </c>
      <c r="G2" s="141"/>
      <c r="H2" s="141"/>
      <c r="I2" s="139"/>
      <c r="J2" s="149" t="s">
        <v>109</v>
      </c>
      <c r="K2" s="151" t="s">
        <v>110</v>
      </c>
      <c r="L2" s="142" t="s">
        <v>111</v>
      </c>
      <c r="M2" s="143"/>
      <c r="N2" s="144"/>
      <c r="O2" s="148" t="s">
        <v>2</v>
      </c>
      <c r="P2" s="143"/>
      <c r="Q2" s="144"/>
    </row>
    <row r="3" spans="1:17" ht="23.4" x14ac:dyDescent="0.3">
      <c r="A3" s="138" t="s">
        <v>15</v>
      </c>
      <c r="B3" s="139"/>
      <c r="C3" s="52" t="s">
        <v>16</v>
      </c>
      <c r="D3" s="150"/>
      <c r="E3" s="150"/>
      <c r="F3" s="53" t="s">
        <v>112</v>
      </c>
      <c r="G3" s="138" t="s">
        <v>113</v>
      </c>
      <c r="H3" s="141"/>
      <c r="I3" s="139"/>
      <c r="J3" s="150"/>
      <c r="K3" s="150"/>
      <c r="L3" s="145"/>
      <c r="M3" s="146"/>
      <c r="N3" s="147"/>
      <c r="O3" s="145"/>
      <c r="P3" s="146"/>
      <c r="Q3" s="147"/>
    </row>
    <row r="4" spans="1:17" ht="38.4" x14ac:dyDescent="0.3">
      <c r="A4" s="54" t="s">
        <v>29</v>
      </c>
      <c r="B4" s="55" t="s">
        <v>114</v>
      </c>
      <c r="C4" s="56" t="s">
        <v>26</v>
      </c>
      <c r="D4" s="57"/>
      <c r="E4" s="57"/>
      <c r="F4" s="58"/>
      <c r="G4" s="59" t="str">
        <f>IFERROR(IF(C4="Không tính","",VLOOKUP(C4,#REF!,2,0)),"")</f>
        <v/>
      </c>
      <c r="H4" s="60" t="str">
        <f t="shared" ref="H4:H8" si="0">IF(C4="Không tính","",IF(C4="","","÷"))</f>
        <v/>
      </c>
      <c r="I4" s="61" t="str">
        <f>IFERROR(IF(C4="Không tính","",VLOOKUP(C4,#REF!,4,0)),"")</f>
        <v/>
      </c>
      <c r="J4" s="62" t="str">
        <f>IFERROR(IF(C4="Không tính","",VLOOKUP(A4,#REF!,2,0)),"")</f>
        <v/>
      </c>
      <c r="K4" s="63" t="str">
        <f>IFERROR(IF(C4="Không tính","",VLOOKUP(C4,#REF!,5,0)),"")</f>
        <v/>
      </c>
      <c r="L4" s="63" t="str">
        <f>IFERROR(IF(C4="Không tính","",VLOOKUP(C4,#REF!,6,0)),"")</f>
        <v/>
      </c>
      <c r="M4" s="60" t="str">
        <f t="shared" ref="M4:M8" si="1">IF(C4="Không tính","",IF(C4="","","÷"))</f>
        <v/>
      </c>
      <c r="N4" s="64" t="str">
        <f>IFERROR(IF(C4="Không tính","",VLOOKUP(C4,#REF!,8,0)),"")</f>
        <v/>
      </c>
      <c r="O4" s="65" t="str">
        <f t="shared" ref="O4:O8" si="2">IFERROR(ROUND(((F4/I4)*J4)*(1+K4%)*(L4%/5),1),"")</f>
        <v/>
      </c>
      <c r="P4" s="60" t="str">
        <f t="shared" ref="P4:P8" si="3">IF(C4="Không tính","",IF(C4="","","÷"))</f>
        <v/>
      </c>
      <c r="Q4" s="66" t="str">
        <f t="shared" ref="Q4:Q8" si="4">IFERROR(ROUND(((F4/G4)*J4)*(1+K4%)*(N4%/5),1),"")</f>
        <v/>
      </c>
    </row>
    <row r="5" spans="1:17" ht="38.4" x14ac:dyDescent="0.3">
      <c r="A5" s="54" t="s">
        <v>115</v>
      </c>
      <c r="B5" s="55" t="s">
        <v>116</v>
      </c>
      <c r="C5" s="56" t="s">
        <v>26</v>
      </c>
      <c r="D5" s="58"/>
      <c r="E5" s="67"/>
      <c r="F5" s="58"/>
      <c r="G5" s="59" t="str">
        <f>IFERROR(IF(C5="Không tính","",VLOOKUP(C5,#REF!,2,0)),"")</f>
        <v/>
      </c>
      <c r="H5" s="60" t="str">
        <f t="shared" si="0"/>
        <v/>
      </c>
      <c r="I5" s="61" t="str">
        <f>IFERROR(IF(C5="Không tính","",VLOOKUP(C5,#REF!,4,0)),"")</f>
        <v/>
      </c>
      <c r="J5" s="68" t="str">
        <f>IFERROR(IF(C5="Không tính","",VLOOKUP(A5,#REF!,2,0)),"")</f>
        <v/>
      </c>
      <c r="K5" s="63" t="str">
        <f>IFERROR(IF(C5="Không tính","",VLOOKUP(C5,#REF!,5,0)),"")</f>
        <v/>
      </c>
      <c r="L5" s="63" t="str">
        <f>IFERROR(IF(C5="Không tính","",VLOOKUP(C5,#REF!,6,0)),"")</f>
        <v/>
      </c>
      <c r="M5" s="60" t="str">
        <f t="shared" si="1"/>
        <v/>
      </c>
      <c r="N5" s="64" t="str">
        <f>IFERROR(IF(C5="Không tính","",VLOOKUP(C5,#REF!,8,0)),"")</f>
        <v/>
      </c>
      <c r="O5" s="65" t="str">
        <f t="shared" si="2"/>
        <v/>
      </c>
      <c r="P5" s="60" t="str">
        <f t="shared" si="3"/>
        <v/>
      </c>
      <c r="Q5" s="66" t="str">
        <f t="shared" si="4"/>
        <v/>
      </c>
    </row>
    <row r="6" spans="1:17" ht="42" x14ac:dyDescent="0.3">
      <c r="A6" s="54" t="s">
        <v>37</v>
      </c>
      <c r="B6" s="55" t="s">
        <v>118</v>
      </c>
      <c r="C6" s="56" t="s">
        <v>96</v>
      </c>
      <c r="D6" s="91">
        <f>C11</f>
        <v>570</v>
      </c>
      <c r="E6" s="88">
        <v>4</v>
      </c>
      <c r="F6" s="58">
        <f>C11*E6</f>
        <v>2280</v>
      </c>
      <c r="G6" s="59">
        <f>IFERROR(IF(C6="Không tính","",VLOOKUP(C6,'Bảng kết hợp'!B4:I22,2,0)),"")</f>
        <v>6</v>
      </c>
      <c r="H6" s="60" t="str">
        <f t="shared" si="0"/>
        <v>÷</v>
      </c>
      <c r="I6" s="61">
        <f>IFERROR(IF(C6="Không tính","",VLOOKUP(C6,'Bảng kết hợp'!B4:I22,4,0)),"")</f>
        <v>8</v>
      </c>
      <c r="J6" s="68">
        <f>IFERROR(IF(C6="Không tính","",VLOOKUP(A6,'Bảng hệ số thang bộ'!B3:C55,2,0)),"")</f>
        <v>1</v>
      </c>
      <c r="K6" s="63">
        <f>IFERROR(IF(C6="Không tính","",VLOOKUP(C6,'Bảng kết hợp'!B4:I21,5,0)),"")</f>
        <v>5</v>
      </c>
      <c r="L6" s="63">
        <f>IFERROR(IF(C6="Không tính","",VLOOKUP(C6,'Bảng kết hợp'!B4:L21,6,0)),"")</f>
        <v>15</v>
      </c>
      <c r="M6" s="60" t="str">
        <f t="shared" si="1"/>
        <v>÷</v>
      </c>
      <c r="N6" s="64">
        <f>IFERROR(IF(C6="Không tính","",VLOOKUP(C6,'Bảng kết hợp'!B4:L21,8,0)),"")</f>
        <v>16</v>
      </c>
      <c r="O6" s="65">
        <f>IFERROR(ROUND(((F6/I6)*J6)*(1+K6%)*(L6%/5),1),"")</f>
        <v>9</v>
      </c>
      <c r="P6" s="60" t="str">
        <f t="shared" si="3"/>
        <v>÷</v>
      </c>
      <c r="Q6" s="66">
        <f t="shared" si="4"/>
        <v>12.8</v>
      </c>
    </row>
    <row r="7" spans="1:17" ht="42" x14ac:dyDescent="0.3">
      <c r="A7" s="54" t="s">
        <v>37</v>
      </c>
      <c r="B7" s="55" t="s">
        <v>119</v>
      </c>
      <c r="C7" s="56" t="s">
        <v>90</v>
      </c>
      <c r="D7" s="90">
        <f>D6</f>
        <v>570</v>
      </c>
      <c r="E7" s="89">
        <v>16</v>
      </c>
      <c r="F7" s="58">
        <f>570*E7</f>
        <v>9120</v>
      </c>
      <c r="G7" s="59">
        <f>IFERROR(IF(C7="Không tính","",VLOOKUP(C7,'Bảng kết hợp'!B4:I22,2,0)),"")</f>
        <v>23</v>
      </c>
      <c r="H7" s="60" t="str">
        <f t="shared" si="0"/>
        <v>÷</v>
      </c>
      <c r="I7" s="61">
        <f>IFERROR(IF(C7="Không tính","",VLOOKUP(C7,'Bảng kết hợp'!B4:I22,4,0)),"")</f>
        <v>28</v>
      </c>
      <c r="J7" s="68">
        <f>IFERROR(IF(C7="Không tính","",VLOOKUP(A7,'Bảng hệ số thang bộ'!B3:C55,2,0)),"")</f>
        <v>1</v>
      </c>
      <c r="K7" s="63">
        <f>IFERROR(IF(C7="Không tính","",VLOOKUP(C7,'Bảng kết hợp'!B5:I22,5,0)),"")</f>
        <v>5</v>
      </c>
      <c r="L7" s="63">
        <f>IFERROR(IF(C7="Không tính","",VLOOKUP(C7,'Bảng kết hợp'!B5:L22,6,0)),"")</f>
        <v>5</v>
      </c>
      <c r="M7" s="60" t="str">
        <f t="shared" si="1"/>
        <v>÷</v>
      </c>
      <c r="N7" s="64">
        <f>IFERROR(IF(C7="Không tính","",VLOOKUP(C7,'Bảng kết hợp'!B5:L22,8,0)),"")</f>
        <v>6</v>
      </c>
      <c r="O7" s="65">
        <f t="shared" si="2"/>
        <v>3.4</v>
      </c>
      <c r="P7" s="60" t="str">
        <f t="shared" si="3"/>
        <v>÷</v>
      </c>
      <c r="Q7" s="66">
        <f t="shared" si="4"/>
        <v>5</v>
      </c>
    </row>
    <row r="8" spans="1:17" ht="19.2" hidden="1" x14ac:dyDescent="0.35">
      <c r="A8" s="54"/>
      <c r="B8" s="69"/>
      <c r="C8" s="56"/>
      <c r="D8" s="70"/>
      <c r="E8" s="70"/>
      <c r="F8" s="58"/>
      <c r="G8" s="59" t="str">
        <f>IFERROR(IF(C8="Không tính","",VLOOKUP(C8,#REF!,2,0)),"")</f>
        <v/>
      </c>
      <c r="H8" s="60" t="str">
        <f t="shared" si="0"/>
        <v/>
      </c>
      <c r="I8" s="61" t="str">
        <f>IFERROR(IF(C8="Không tính","",VLOOKUP(C8,#REF!,4,0)),"")</f>
        <v/>
      </c>
      <c r="J8" s="68" t="str">
        <f>IFERROR(IF(C8="Không tính","",VLOOKUP(A8,#REF!,2,0)),"")</f>
        <v/>
      </c>
      <c r="K8" s="63" t="str">
        <f>IFERROR(IF(C8="Không tính","",VLOOKUP(C8,#REF!,5,0)),"")</f>
        <v/>
      </c>
      <c r="L8" s="63" t="str">
        <f>IFERROR(IF(C8="Không tính","",VLOOKUP(C8,#REF!,6,0)),"")</f>
        <v/>
      </c>
      <c r="M8" s="60" t="str">
        <f t="shared" si="1"/>
        <v/>
      </c>
      <c r="N8" s="64" t="str">
        <f>IFERROR(IF(C8="Không tính","",VLOOKUP(C8,#REF!,8,0)),"")</f>
        <v/>
      </c>
      <c r="O8" s="65" t="str">
        <f t="shared" si="2"/>
        <v/>
      </c>
      <c r="P8" s="60" t="str">
        <f t="shared" si="3"/>
        <v/>
      </c>
      <c r="Q8" s="66" t="str">
        <f t="shared" si="4"/>
        <v/>
      </c>
    </row>
    <row r="9" spans="1:17" s="37" customFormat="1" ht="24" customHeight="1" x14ac:dyDescent="0.3">
      <c r="A9" s="138" t="s">
        <v>3</v>
      </c>
      <c r="B9" s="141"/>
      <c r="C9" s="141"/>
      <c r="D9" s="141"/>
      <c r="E9" s="141"/>
      <c r="F9" s="141"/>
      <c r="G9" s="141"/>
      <c r="H9" s="141"/>
      <c r="I9" s="141"/>
      <c r="J9" s="141"/>
      <c r="K9" s="141"/>
      <c r="L9" s="141"/>
      <c r="M9" s="141"/>
      <c r="N9" s="139"/>
      <c r="O9" s="65">
        <f>ROUND(SUM(O4:O8),1)</f>
        <v>12.4</v>
      </c>
      <c r="P9" s="60" t="s">
        <v>0</v>
      </c>
      <c r="Q9" s="71">
        <f>ROUND(SUM(Q4:Q8),1)</f>
        <v>17.8</v>
      </c>
    </row>
    <row r="11" spans="1:17" ht="20.399999999999999" x14ac:dyDescent="0.35">
      <c r="B11" s="92" t="s">
        <v>117</v>
      </c>
      <c r="C11" s="93">
        <v>570</v>
      </c>
      <c r="D11" s="100">
        <v>1</v>
      </c>
      <c r="E11" s="102" t="s">
        <v>126</v>
      </c>
    </row>
    <row r="12" spans="1:17" ht="18.600000000000001" customHeight="1" x14ac:dyDescent="0.3">
      <c r="A12" s="105"/>
      <c r="B12" s="106" t="s">
        <v>127</v>
      </c>
      <c r="C12" s="105"/>
      <c r="D12" s="100">
        <f>D11+1</f>
        <v>2</v>
      </c>
      <c r="E12" s="102" t="s">
        <v>124</v>
      </c>
    </row>
    <row r="13" spans="1:17" ht="20.399999999999999" x14ac:dyDescent="0.35">
      <c r="A13" s="136"/>
      <c r="B13" s="137"/>
      <c r="C13" s="101"/>
      <c r="D13" s="100">
        <f t="shared" ref="D13:D19" si="5">D12+1</f>
        <v>3</v>
      </c>
      <c r="E13" s="102" t="s">
        <v>128</v>
      </c>
    </row>
    <row r="14" spans="1:17" ht="20.399999999999999" x14ac:dyDescent="0.35">
      <c r="A14" s="136"/>
      <c r="B14" s="137"/>
      <c r="C14" s="101"/>
      <c r="D14" s="100">
        <f t="shared" si="5"/>
        <v>4</v>
      </c>
      <c r="E14" s="2" t="s">
        <v>137</v>
      </c>
    </row>
    <row r="15" spans="1:17" ht="20.399999999999999" x14ac:dyDescent="0.35">
      <c r="A15" s="136"/>
      <c r="B15" s="137"/>
      <c r="C15" s="101"/>
      <c r="D15" s="100">
        <f t="shared" si="5"/>
        <v>5</v>
      </c>
      <c r="E15" s="102" t="s">
        <v>125</v>
      </c>
    </row>
    <row r="16" spans="1:17" ht="20.399999999999999" x14ac:dyDescent="0.35">
      <c r="D16" s="100">
        <f t="shared" si="5"/>
        <v>6</v>
      </c>
      <c r="E16" s="2" t="s">
        <v>138</v>
      </c>
    </row>
    <row r="17" spans="4:5" ht="20.399999999999999" x14ac:dyDescent="0.35">
      <c r="D17" s="100">
        <f t="shared" si="5"/>
        <v>7</v>
      </c>
      <c r="E17" s="2" t="s">
        <v>129</v>
      </c>
    </row>
    <row r="18" spans="4:5" ht="20.399999999999999" x14ac:dyDescent="0.35">
      <c r="D18" s="100">
        <f t="shared" si="5"/>
        <v>8</v>
      </c>
      <c r="E18" s="2" t="s">
        <v>139</v>
      </c>
    </row>
    <row r="19" spans="4:5" ht="20.399999999999999" x14ac:dyDescent="0.35">
      <c r="D19" s="100">
        <f t="shared" si="5"/>
        <v>9</v>
      </c>
      <c r="E19" s="2" t="s">
        <v>140</v>
      </c>
    </row>
    <row r="20" spans="4:5" ht="20.399999999999999" x14ac:dyDescent="0.35">
      <c r="E20" s="2" t="s">
        <v>141</v>
      </c>
    </row>
  </sheetData>
  <mergeCells count="13">
    <mergeCell ref="A13:A15"/>
    <mergeCell ref="B13:B15"/>
    <mergeCell ref="L2:N3"/>
    <mergeCell ref="O2:Q3"/>
    <mergeCell ref="A3:B3"/>
    <mergeCell ref="G3:I3"/>
    <mergeCell ref="A9:N9"/>
    <mergeCell ref="A2:C2"/>
    <mergeCell ref="D2:D3"/>
    <mergeCell ref="E2:E3"/>
    <mergeCell ref="F2:I2"/>
    <mergeCell ref="J2:J3"/>
    <mergeCell ref="K2:K3"/>
  </mergeCells>
  <conditionalFormatting sqref="D4:Q8">
    <cfRule type="containsBlanks" dxfId="1" priority="2">
      <formula>LEN(TRIM(D4))=0</formula>
    </cfRule>
  </conditionalFormatting>
  <conditionalFormatting sqref="P9">
    <cfRule type="containsBlanks" dxfId="0" priority="1">
      <formula>LEN(TRIM(P9))=0</formula>
    </cfRule>
  </conditionalFormatting>
  <dataValidations disablePrompts="1" count="1">
    <dataValidation type="list" allowBlank="1" showInputMessage="1" showErrorMessage="1" sqref="C4:C8 A4:A8" xr:uid="{79CA46DA-517E-4B09-966A-6F9A2D31C643}">
      <formula1>#REF!</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Drop Down 5">
              <controlPr defaultSize="0" autoLine="0" autoPict="0">
                <anchor moveWithCells="1">
                  <from>
                    <xdr:col>2</xdr:col>
                    <xdr:colOff>22860</xdr:colOff>
                    <xdr:row>11</xdr:row>
                    <xdr:rowOff>7620</xdr:rowOff>
                  </from>
                  <to>
                    <xdr:col>2</xdr:col>
                    <xdr:colOff>1851660</xdr:colOff>
                    <xdr:row>11</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Bảng hệ số thang bộ</vt:lpstr>
      <vt:lpstr>Bảng kết hợp</vt:lpstr>
      <vt:lpstr>Bảng Định mức</vt:lpstr>
      <vt:lpstr>Bảng Phân khu</vt:lpstr>
      <vt:lpstr>ThangDung_B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TranThanhQuy</dc:creator>
  <cp:lastModifiedBy>THANG LE</cp:lastModifiedBy>
  <dcterms:created xsi:type="dcterms:W3CDTF">2023-03-02T07:45:23Z</dcterms:created>
  <dcterms:modified xsi:type="dcterms:W3CDTF">2025-05-11T08:57:08Z</dcterms:modified>
</cp:coreProperties>
</file>