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ate1904="1" codeName="ThisWorkbook" autoCompressPictures="0"/>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A47BD985-1206-4D66-AF08-102EEA289B74}" xr6:coauthVersionLast="47" xr6:coauthVersionMax="47" xr10:uidLastSave="{00000000-0000-0000-0000-000000000000}"/>
  <bookViews>
    <workbookView xWindow="-108" yWindow="-108" windowWidth="23256" windowHeight="12456"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81029"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35" i="2166" l="1"/>
  <c r="K22" i="2166"/>
  <c r="K40" i="2166"/>
  <c r="J34" i="2166"/>
  <c r="J35" i="2166"/>
  <c r="J22" i="2166"/>
  <c r="D11" i="2168"/>
  <c r="J21" i="2166"/>
  <c r="J23" i="2166"/>
  <c r="J25" i="2166"/>
  <c r="J26" i="2166"/>
  <c r="J27" i="2166"/>
  <c r="J28" i="2166"/>
  <c r="J29" i="2166"/>
  <c r="J30" i="2166"/>
  <c r="J31" i="2166"/>
  <c r="J32" i="2166"/>
  <c r="J33" i="2166"/>
  <c r="J37" i="2166"/>
  <c r="J37" i="2168"/>
  <c r="K23" i="2166"/>
  <c r="K37" i="2166"/>
  <c r="K37" i="2168"/>
  <c r="R31" i="2168"/>
  <c r="S31" i="2168"/>
  <c r="T31" i="2168"/>
  <c r="K40" i="2168"/>
  <c r="K22" i="2168"/>
  <c r="K16" i="2168"/>
  <c r="M35" i="2168"/>
  <c r="O35" i="2168"/>
  <c r="O31" i="2168"/>
  <c r="P31" i="2168"/>
  <c r="Q31" i="2168"/>
  <c r="O36" i="2168"/>
  <c r="O32" i="2168"/>
  <c r="P32" i="2168"/>
  <c r="Q32" i="2168"/>
  <c r="R32" i="2168"/>
  <c r="S32" i="2168"/>
  <c r="T32" i="2168"/>
  <c r="O37" i="2168"/>
  <c r="O33" i="2168"/>
  <c r="P33" i="2168"/>
  <c r="Q33" i="2168"/>
  <c r="S33" i="2168"/>
  <c r="R33" i="2168"/>
  <c r="T33" i="2168"/>
  <c r="K5" i="2168"/>
  <c r="K7" i="2166"/>
  <c r="K7" i="2168"/>
  <c r="K13" i="2168"/>
  <c r="K6" i="2168"/>
  <c r="K9" i="2168"/>
  <c r="K14" i="2166"/>
  <c r="K14" i="2168"/>
  <c r="K10" i="2168"/>
  <c r="K11" i="2168"/>
  <c r="K12" i="2168"/>
  <c r="K21" i="2168"/>
  <c r="J22" i="2168"/>
  <c r="K25" i="2168"/>
  <c r="J25" i="2168"/>
  <c r="K26" i="2168"/>
  <c r="J26" i="2168"/>
  <c r="K27" i="2168"/>
  <c r="J27" i="2168"/>
  <c r="K28" i="2168"/>
  <c r="J28" i="2168"/>
  <c r="K29" i="2168"/>
  <c r="J29" i="2168"/>
  <c r="K31" i="2168"/>
  <c r="J31" i="2168"/>
  <c r="K30" i="2168"/>
  <c r="J30" i="2168"/>
  <c r="K32" i="2168"/>
  <c r="J32" i="2168"/>
  <c r="K33" i="2168"/>
  <c r="J33" i="2168"/>
  <c r="K34" i="2168"/>
  <c r="J34" i="2168"/>
  <c r="D5" i="2168"/>
  <c r="O30" i="2166"/>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L40" i="2168"/>
  <c r="J9" i="2166"/>
  <c r="J12" i="2166"/>
  <c r="J11" i="2166"/>
  <c r="L25" i="2166"/>
  <c r="R19" i="2166"/>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family val="2"/>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<sst xmlns="http://schemas.openxmlformats.org/spreadsheetml/2006/main" count="421" uniqueCount="151">
  <si>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</si>
  <si>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</si>
  <si>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</si>
  <si>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</si>
  <si>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</si>
  <si>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</si>
  <si>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</si>
  <si>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</si>
  <si>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</si>
  <si>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</si>
  <si>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</si>
  <si>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</si>
  <si>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</si>
  <si>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</si>
  <si>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</si>
  <si>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</si>
  <si>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</si>
  <si>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</si>
  <si>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</si>
  <si>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</si>
  <si>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</si>
  <si>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</si>
  <si>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</si>
  <si>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</si>
  <si>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</si>
  <si>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</si>
  <si>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</si>
  <si>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</si>
  <si>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</si>
  <si>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</si>
  <si>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</si>
  <si>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</si>
  <si>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</si>
  <si>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</si>
  <si>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</si>
  <si>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</si>
  <si>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</si>
  <si>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</si>
  <si>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</si>
  <si>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</si>
  <si>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</si>
  <si>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</si>
  <si>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</si>
  <si>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</si>
  <si>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</si>
  <si>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</si>
  <si>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</si>
  <si>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</si>
  <si>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</si>
  <si>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</si>
  <si>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</si>
  <si>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</si>
  <si>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</si>
  <si>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</si>
  <si>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</si>
  <si>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</si>
  <si>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</si>
  <si>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</si>
  <si>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</si>
  <si>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</si>
  <si>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</si>
  <si>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</si>
  <si>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</si>
  <si>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</si>
  <si>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</si>
  <si>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</si>
  <si>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</si>
  <si>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</si>
  <si>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</si>
  <si>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</si>
  <si>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</si>
  <si>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</si>
  <si>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</si>
  <si>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</si>
  <si>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</si>
  <si>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</si>
  <si>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</si>
  <si>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</si>
  <si>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</si>
  <si>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</si>
  <si>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</si>
  <si>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</si>
  <si>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</si>
  <si>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</si>
  <si>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</si>
  <si>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</si>
  <si>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</si>
  <si>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</si>
  <si>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</si>
  <si>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</si>
  <si>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</si>
  <si>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</si>
  <si>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</si>
  <si>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</si>
  <si>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</si>
  <si>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</si>
  <si>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</si>
  <si>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</si>
  <si>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</si>
  <si>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</si>
  <si>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</si>
  <si>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</si>
  <si>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</si>
  <si>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</si>
  <si>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</si>
  <si>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</si>
  <si>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</si>
  <si>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</si>
  <si>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</si>
  <si>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</si>
  <si>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</si>
  <si>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</si>
  <si>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</si>
  <si>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</si>
  <si>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</si>
  <si>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</si>
  <si>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</si>
  <si>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</si>
  <si>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</si>
  <si>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</si>
  <si>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</si>
  <si>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</si>
  <si>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</si>
  <si>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</si>
  <si>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</si>
  <si>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</si>
  <si>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</si>
  <si>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</si>
  <si>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</si>
  <si>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</si>
  <si>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</si>
  <si>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</si>
  <si>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</si>
  <si>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</si>
  <si>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</si>
  <si>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</si>
  <si>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</si>
  <si>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</si>
  <si>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</si>
  <si>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</si>
  <si>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</si>
  <si>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</si>
  <si>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</si>
  <si>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</si>
  <si>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</si>
  <si>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</si>
  <si>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</si>
  <si>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</si>
  <si>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</si>
  <si>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Winter 2023</t>
  </si>
  <si>
    <t>Out of 43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</si>
</sst>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amily val="2"/>
    </font>
    <font>
      <u/>
      <sz val="10"/>
      <color theme="10"/>
      <name val="Verdana"/>
      <family val="2"/>
    </font>
    <font>
      <u/>
      <sz val="10"/>
      <color theme="11"/>
      <name val="Verdana"/>
      <family val="2"/>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82" fillId="3" borderId="88" xfId="0" applyFont="1" applyFill="1" applyBorder="1" applyAlignment="1" applyProtection="1">
      <alignment horizontal="left" vertical="center" wrapText="1" indent="1"/>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41">
    <dxf>
      <font>
        <color rgb="FFC00000"/>
      </font>
      <fill>
        <patternFill>
          <bgColor rgb="FFFFC7CE"/>
        </patternFill>
      </fill>
    </dxf>
    <dxf>
      <font>
        <color rgb="FFC00000"/>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FFCCCC"/>
      <color rgb="FFFFF6C3"/>
      <color rgb="FF7B8A49"/>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03615" y="11764737"/>
          <a:ext cx="5675086" cy="6624864"/>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r>
            <a:rPr lang="en-US" sz="1800" b="1">
              <a:solidFill>
                <a:schemeClr val="accent6">
                  <a:lumMod val="75000"/>
                </a:schemeClr>
              </a:solidFill>
              <a:effectLst/>
              <a:latin typeface="+mn-lt"/>
            </a:rPr>
            <a:t>Changes:</a:t>
          </a:r>
        </a:p>
        <a:p>
          <a:r>
            <a:rPr lang="en-US" sz="1600" b="1">
              <a:solidFill>
                <a:schemeClr val="accent6">
                  <a:lumMod val="75000"/>
                </a:schemeClr>
              </a:solidFill>
              <a:effectLst/>
              <a:latin typeface="+mn-lt"/>
            </a:rPr>
            <a:t>- less groceries</a:t>
          </a:r>
          <a:r>
            <a:rPr lang="en-US" sz="1600" b="1" baseline="0">
              <a:solidFill>
                <a:schemeClr val="accent6">
                  <a:lumMod val="75000"/>
                </a:schemeClr>
              </a:solidFill>
              <a:effectLst/>
              <a:latin typeface="+mn-lt"/>
            </a:rPr>
            <a:t> expenses: Juan will need to expend $40 per week and he should buy only necessary things such as some fruits, meet, milk, etc.</a:t>
          </a:r>
        </a:p>
        <a:p>
          <a:r>
            <a:rPr lang="en-US" sz="1600" b="1" baseline="0">
              <a:solidFill>
                <a:schemeClr val="accent6">
                  <a:lumMod val="75000"/>
                </a:schemeClr>
              </a:solidFill>
              <a:effectLst/>
              <a:latin typeface="+mn-lt"/>
            </a:rPr>
            <a:t>-eating out: maybe it would be okey of Juan eats out only twice a month and spend no more than $7.5 each time.</a:t>
          </a:r>
        </a:p>
        <a:p>
          <a:r>
            <a:rPr lang="en-US" sz="1600" b="1" baseline="0">
              <a:solidFill>
                <a:schemeClr val="accent6">
                  <a:lumMod val="75000"/>
                </a:schemeClr>
              </a:solidFill>
              <a:effectLst/>
              <a:latin typeface="+mn-lt"/>
            </a:rPr>
            <a:t>- travel: i don't know if this category is for travels really important or if it is, for example, take a taxi because Juan doesn't want to wait and take the bus. But I think he could cut this expenses in half walking more or taking a taxi just one or two time per month.</a:t>
          </a:r>
        </a:p>
        <a:p>
          <a:r>
            <a:rPr lang="en-US" sz="1600" b="1" baseline="0">
              <a:solidFill>
                <a:schemeClr val="accent6">
                  <a:lumMod val="75000"/>
                </a:schemeClr>
              </a:solidFill>
              <a:effectLst/>
              <a:latin typeface="+mn-lt"/>
            </a:rPr>
            <a:t>- gifts: this category is not necessary for living so I think he can set aside $15 per month just in case that month is a friend's birthday or something.</a:t>
          </a:r>
        </a:p>
        <a:p>
          <a:r>
            <a:rPr lang="en-US" sz="1600" b="1" baseline="0">
              <a:solidFill>
                <a:schemeClr val="accent6">
                  <a:lumMod val="75000"/>
                </a:schemeClr>
              </a:solidFill>
              <a:effectLst/>
              <a:latin typeface="+mn-lt"/>
            </a:rPr>
            <a:t>- entertainment: this is not an essential category either, so he can reduce it. I think $20 would be okey to go to the cinema once or twice a month or doing something funny with a friend.</a:t>
          </a:r>
        </a:p>
        <a:p>
          <a:endParaRPr lang="en-US" sz="1600" b="1" baseline="0">
            <a:solidFill>
              <a:schemeClr val="accent6">
                <a:lumMod val="75000"/>
              </a:schemeClr>
            </a:solidFill>
            <a:effectLst/>
            <a:latin typeface="+mn-lt"/>
          </a:endParaRPr>
        </a:p>
        <a:p>
          <a:r>
            <a:rPr lang="en-US" sz="1600" b="1" baseline="0">
              <a:solidFill>
                <a:schemeClr val="accent6">
                  <a:lumMod val="75000"/>
                </a:schemeClr>
              </a:solidFill>
              <a:effectLst/>
              <a:latin typeface="+mn-lt"/>
            </a:rPr>
            <a:t>Also I decided to leave Juan's final saving balance positive for any emergency or if one month he can't stay on budget.</a:t>
          </a:r>
          <a:endParaRPr lang="en-US" sz="1600" b="1">
            <a:solidFill>
              <a:schemeClr val="accent6">
                <a:lumMod val="75000"/>
              </a:schemeClr>
            </a:solidFill>
            <a:effectLst/>
            <a:latin typeface="+mn-l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I think</a:t>
          </a:r>
          <a:r>
            <a:rPr lang="en-US" sz="2000" baseline="0">
              <a:solidFill>
                <a:schemeClr val="accent6">
                  <a:lumMod val="75000"/>
                </a:schemeClr>
              </a:solidFill>
            </a:rPr>
            <a:t> one thing we can learn from this example and from budgeting in general is to be financial responsable and to avoid debts.</a:t>
          </a:r>
        </a:p>
        <a:p>
          <a:pPr marL="0" marR="0" lvl="0" indent="0" defTabSz="914400" eaLnBrk="1" fontAlgn="auto" latinLnBrk="0" hangingPunct="1">
            <a:lnSpc>
              <a:spcPct val="100000"/>
            </a:lnSpc>
            <a:spcBef>
              <a:spcPts val="0"/>
            </a:spcBef>
            <a:spcAft>
              <a:spcPts val="0"/>
            </a:spcAft>
            <a:buClrTx/>
            <a:buSzTx/>
            <a:buFontTx/>
            <a:buNone/>
            <a:tabLst/>
            <a:defRPr/>
          </a:pPr>
          <a:r>
            <a:rPr lang="en-US" sz="2000" b="0" baseline="0">
              <a:solidFill>
                <a:schemeClr val="accent6">
                  <a:lumMod val="75000"/>
                </a:schemeClr>
              </a:solidFill>
              <a:effectLst/>
              <a:latin typeface="+mn-lt"/>
              <a:ea typeface="+mn-ea"/>
              <a:cs typeface="+mn-cs"/>
            </a:rPr>
            <a:t>With my husband, since we got married, we have a very detailed budget.</a:t>
          </a:r>
          <a:r>
            <a:rPr lang="en-US" sz="2000" b="1" baseline="0">
              <a:solidFill>
                <a:schemeClr val="accent6">
                  <a:lumMod val="75000"/>
                </a:schemeClr>
              </a:solidFill>
              <a:effectLst/>
              <a:latin typeface="+mn-lt"/>
              <a:ea typeface="+mn-ea"/>
              <a:cs typeface="+mn-cs"/>
            </a:rPr>
            <a:t> </a:t>
          </a:r>
          <a:r>
            <a:rPr lang="en-US" sz="2000">
              <a:solidFill>
                <a:schemeClr val="accent6">
                  <a:lumMod val="75000"/>
                </a:schemeClr>
              </a:solidFill>
            </a:rPr>
            <a:t>Through the years we have been able to improve it and have learned to stay within it in a better way. As I did with Juan's budget,</a:t>
          </a:r>
          <a:r>
            <a:rPr lang="en-US" sz="2000" baseline="0">
              <a:solidFill>
                <a:schemeClr val="accent6">
                  <a:lumMod val="75000"/>
                </a:schemeClr>
              </a:solidFill>
            </a:rPr>
            <a:t> we could identified those categories that are not necessary or essential and save more money by reducing it. I love to do this (even when it's a bit tiring to do it) because we are applying the financial principles that we are taugh in the Church, and I think the best way to help others to do the same is by being a good example first.</a:t>
          </a:r>
          <a:endParaRPr lang="en-US" sz="2000" b="1" baseline="0">
            <a:solidFill>
              <a:schemeClr val="accent6">
                <a:lumMod val="7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topLeftCell="A37" zoomScale="60" zoomScaleNormal="60" zoomScalePageLayoutView="30" workbookViewId="0">
      <selection activeCell="I53" sqref="I53"/>
    </sheetView>
  </sheetViews>
  <sheetFormatPr defaultColWidth="7.453125" defaultRowHeight="20.399999999999999"/>
  <cols>
    <col min="1" max="2" width="1.90625" style="9" customWidth="1"/>
    <col min="3" max="3" width="16" style="9" customWidth="1"/>
    <col min="4" max="4" width="68" style="9" customWidth="1"/>
    <col min="5" max="5" width="7.453125" style="9"/>
    <col min="6" max="6" width="8" style="1" customWidth="1"/>
    <col min="7" max="7" width="5.36328125" style="1" customWidth="1"/>
    <col min="8" max="8" width="5.6328125" style="1" customWidth="1"/>
    <col min="9" max="9" width="32.90625" style="3" customWidth="1"/>
    <col min="10" max="10" width="20" style="3" customWidth="1"/>
    <col min="11" max="11" width="22.6328125" style="3" customWidth="1"/>
    <col min="12" max="14" width="9.08984375" style="2" customWidth="1"/>
    <col min="15" max="15" width="11" style="34" bestFit="1" customWidth="1"/>
    <col min="16" max="16" width="27.90625" style="8" customWidth="1"/>
    <col min="17" max="17" width="41.08984375" style="8" customWidth="1"/>
    <col min="18" max="18" width="13.36328125" style="41" customWidth="1"/>
    <col min="19" max="19" width="29.36328125" style="8" customWidth="1"/>
    <col min="20" max="20" width="43.08984375" style="8" customWidth="1"/>
    <col min="21" max="34" width="7.453125" style="9"/>
    <col min="35" max="35" width="1.36328125" style="9" customWidth="1"/>
    <col min="36" max="36" width="10.36328125" style="9" bestFit="1" customWidth="1"/>
    <col min="37" max="124" width="7.453125" style="9"/>
    <col min="125" max="125" width="16.453125" style="9" customWidth="1"/>
    <col min="126" max="126" width="27.453125" style="9" customWidth="1"/>
    <col min="127" max="503" width="7.453125" style="9"/>
    <col min="504" max="16384" width="7.45312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55" t="s">
        <v>142</v>
      </c>
      <c r="D2" s="355"/>
      <c r="E2" s="355"/>
      <c r="F2" s="355"/>
      <c r="G2" s="355"/>
      <c r="H2" s="355"/>
      <c r="I2" s="355"/>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2" customHeight="1" thickBot="1">
      <c r="A3" s="85"/>
      <c r="C3" s="325" t="s">
        <v>52</v>
      </c>
      <c r="D3" s="326" t="s">
        <v>56</v>
      </c>
      <c r="F3" s="16"/>
      <c r="G3" s="1"/>
      <c r="H3" s="295"/>
      <c r="I3" s="295"/>
      <c r="J3" s="305"/>
      <c r="K3" s="356" t="s">
        <v>123</v>
      </c>
      <c r="L3" s="149" t="s">
        <v>49</v>
      </c>
      <c r="M3" s="154"/>
      <c r="N3" s="154"/>
      <c r="O3" s="370" t="s">
        <v>128</v>
      </c>
      <c r="P3" s="371"/>
      <c r="Q3" s="371"/>
      <c r="R3" s="371"/>
      <c r="S3" s="371"/>
      <c r="T3" s="372"/>
      <c r="U3" s="51"/>
      <c r="V3" s="299" t="s">
        <v>85</v>
      </c>
      <c r="W3" s="370" t="s">
        <v>129</v>
      </c>
      <c r="X3" s="371"/>
      <c r="Y3" s="371"/>
      <c r="Z3" s="371"/>
      <c r="AA3" s="371"/>
      <c r="AB3" s="371"/>
      <c r="AC3" s="371"/>
      <c r="AD3" s="371"/>
      <c r="AE3" s="371"/>
      <c r="AF3" s="371"/>
      <c r="AG3" s="37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2" customHeight="1" thickTop="1">
      <c r="A4" s="85"/>
      <c r="F4" s="16"/>
      <c r="H4" s="148" t="s">
        <v>93</v>
      </c>
      <c r="I4" s="147"/>
      <c r="J4" s="296" t="s">
        <v>122</v>
      </c>
      <c r="K4" s="357"/>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2" customHeight="1">
      <c r="A5" s="85"/>
      <c r="C5" s="327" t="s">
        <v>53</v>
      </c>
      <c r="D5" s="330" t="s">
        <v>130</v>
      </c>
      <c r="H5" s="301"/>
      <c r="I5" s="144" t="s">
        <v>42</v>
      </c>
      <c r="J5" s="91">
        <f>SUMIF($S$6:$S$52,I5,$R$6:$R$52)</f>
        <v>500</v>
      </c>
      <c r="K5" s="134">
        <v>1000</v>
      </c>
      <c r="L5" s="297" t="s">
        <v>92</v>
      </c>
      <c r="M5" s="308"/>
      <c r="N5" s="304"/>
      <c r="O5" s="331" t="s">
        <v>9</v>
      </c>
      <c r="P5" s="332" t="s">
        <v>17</v>
      </c>
      <c r="Q5" s="332" t="s">
        <v>18</v>
      </c>
      <c r="R5" s="333" t="s">
        <v>16</v>
      </c>
      <c r="S5" s="332" t="s">
        <v>10</v>
      </c>
      <c r="T5" s="332" t="s">
        <v>19</v>
      </c>
      <c r="V5" s="375" t="s">
        <v>144</v>
      </c>
      <c r="W5" s="375"/>
      <c r="X5" s="375"/>
      <c r="Y5" s="375"/>
      <c r="Z5" s="375"/>
      <c r="AA5" s="375"/>
      <c r="AB5" s="375"/>
      <c r="AC5" s="375"/>
      <c r="AD5" s="375"/>
      <c r="AE5" s="375"/>
      <c r="AF5" s="375"/>
      <c r="AG5" s="375"/>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2" customHeight="1" thickBot="1">
      <c r="A6" s="85"/>
      <c r="C6" s="282"/>
      <c r="D6" s="14"/>
      <c r="H6" s="300"/>
      <c r="I6" s="145" t="s">
        <v>79</v>
      </c>
      <c r="J6" s="92">
        <f>SUMIF($S$6:$S$52,I6,$R$6:$R$52)</f>
        <v>50</v>
      </c>
      <c r="K6" s="135">
        <v>50</v>
      </c>
      <c r="L6" s="304"/>
      <c r="M6" s="304"/>
      <c r="N6" s="304"/>
      <c r="O6" s="349">
        <f t="shared" ref="O6:O12" ca="1" si="0">DATE(YEAR(TODAY()),1,3)</f>
        <v>43467</v>
      </c>
      <c r="P6" s="334" t="s">
        <v>31</v>
      </c>
      <c r="Q6" s="335" t="s">
        <v>21</v>
      </c>
      <c r="R6" s="336">
        <v>150.78</v>
      </c>
      <c r="S6" s="337" t="s">
        <v>58</v>
      </c>
      <c r="T6" s="338" t="s">
        <v>38</v>
      </c>
      <c r="U6" s="14"/>
      <c r="V6" s="375"/>
      <c r="W6" s="375"/>
      <c r="X6" s="375"/>
      <c r="Y6" s="375"/>
      <c r="Z6" s="375"/>
      <c r="AA6" s="375"/>
      <c r="AB6" s="375"/>
      <c r="AC6" s="375"/>
      <c r="AD6" s="375"/>
      <c r="AE6" s="375"/>
      <c r="AF6" s="375"/>
      <c r="AG6" s="375"/>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2" customHeight="1" thickBot="1">
      <c r="A7" s="90"/>
      <c r="B7" s="14"/>
      <c r="C7" s="327" t="s">
        <v>54</v>
      </c>
      <c r="D7" s="362" t="s">
        <v>131</v>
      </c>
      <c r="E7" s="14"/>
      <c r="F7" s="373"/>
      <c r="G7" s="6"/>
      <c r="H7" s="302"/>
      <c r="I7" s="152"/>
      <c r="J7" s="146" t="s">
        <v>97</v>
      </c>
      <c r="K7" s="306">
        <f>SUM(K5:K6)</f>
        <v>1050</v>
      </c>
      <c r="L7" s="301"/>
      <c r="M7" s="301"/>
      <c r="N7" s="301"/>
      <c r="O7" s="350">
        <f t="shared" ca="1" si="0"/>
        <v>43467</v>
      </c>
      <c r="P7" s="339" t="s">
        <v>20</v>
      </c>
      <c r="Q7" s="340" t="s">
        <v>22</v>
      </c>
      <c r="R7" s="341">
        <v>975</v>
      </c>
      <c r="S7" s="342" t="s">
        <v>29</v>
      </c>
      <c r="T7" s="343" t="s">
        <v>5</v>
      </c>
      <c r="U7" s="14"/>
      <c r="V7" s="375"/>
      <c r="W7" s="375"/>
      <c r="X7" s="375"/>
      <c r="Y7" s="375"/>
      <c r="Z7" s="375"/>
      <c r="AA7" s="375"/>
      <c r="AB7" s="375"/>
      <c r="AC7" s="375"/>
      <c r="AD7" s="375"/>
      <c r="AE7" s="375"/>
      <c r="AF7" s="375"/>
      <c r="AG7" s="375"/>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2" customHeight="1" thickTop="1">
      <c r="A8" s="90"/>
      <c r="B8" s="14"/>
      <c r="C8" s="104"/>
      <c r="D8" s="363"/>
      <c r="E8" s="14"/>
      <c r="F8" s="374"/>
      <c r="G8" s="6"/>
      <c r="H8" s="148" t="s">
        <v>91</v>
      </c>
      <c r="I8" s="147"/>
      <c r="J8" s="296" t="s">
        <v>122</v>
      </c>
      <c r="K8" s="142" t="s">
        <v>124</v>
      </c>
      <c r="L8" s="301"/>
      <c r="M8" s="301"/>
      <c r="N8" s="301"/>
      <c r="O8" s="350">
        <f t="shared" ca="1" si="0"/>
        <v>43467</v>
      </c>
      <c r="P8" s="344" t="s">
        <v>73</v>
      </c>
      <c r="Q8" s="340" t="s">
        <v>35</v>
      </c>
      <c r="R8" s="341">
        <v>2150</v>
      </c>
      <c r="S8" s="342" t="s">
        <v>33</v>
      </c>
      <c r="T8" s="343" t="s">
        <v>38</v>
      </c>
      <c r="U8" s="14"/>
      <c r="V8" s="375"/>
      <c r="W8" s="375"/>
      <c r="X8" s="375"/>
      <c r="Y8" s="375"/>
      <c r="Z8" s="375"/>
      <c r="AA8" s="375"/>
      <c r="AB8" s="375"/>
      <c r="AC8" s="375"/>
      <c r="AD8" s="375"/>
      <c r="AE8" s="375"/>
      <c r="AF8" s="375"/>
      <c r="AG8" s="375"/>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2" customHeight="1">
      <c r="A9" s="90"/>
      <c r="B9" s="14"/>
      <c r="C9" s="282"/>
      <c r="D9" s="14"/>
      <c r="E9" s="14"/>
      <c r="F9" s="374"/>
      <c r="G9" s="6"/>
      <c r="H9" s="303"/>
      <c r="I9" s="144" t="s">
        <v>29</v>
      </c>
      <c r="J9" s="91">
        <f>SUMIF($S$6:$S$52,I9,$R$6:$R$52)</f>
        <v>975</v>
      </c>
      <c r="K9" s="134">
        <v>1950</v>
      </c>
      <c r="L9" s="297" t="s">
        <v>92</v>
      </c>
      <c r="M9" s="301"/>
      <c r="N9" s="301"/>
      <c r="O9" s="350">
        <f t="shared" ca="1" si="0"/>
        <v>43467</v>
      </c>
      <c r="P9" s="344" t="s">
        <v>69</v>
      </c>
      <c r="Q9" s="340" t="s">
        <v>23</v>
      </c>
      <c r="R9" s="341">
        <v>385.42</v>
      </c>
      <c r="S9" s="342" t="s">
        <v>24</v>
      </c>
      <c r="T9" s="343" t="s">
        <v>12</v>
      </c>
      <c r="U9" s="14"/>
      <c r="V9" s="375"/>
      <c r="W9" s="375"/>
      <c r="X9" s="375"/>
      <c r="Y9" s="375"/>
      <c r="Z9" s="375"/>
      <c r="AA9" s="375"/>
      <c r="AB9" s="375"/>
      <c r="AC9" s="375"/>
      <c r="AD9" s="375"/>
      <c r="AE9" s="375"/>
      <c r="AF9" s="375"/>
      <c r="AG9" s="375"/>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2" customHeight="1" thickBot="1">
      <c r="A10" s="90"/>
      <c r="B10" s="14"/>
      <c r="C10" s="327" t="s">
        <v>55</v>
      </c>
      <c r="D10" s="362" t="s">
        <v>145</v>
      </c>
      <c r="E10" s="14"/>
      <c r="F10" s="5"/>
      <c r="G10" s="6"/>
      <c r="H10" s="303"/>
      <c r="I10" s="144" t="s">
        <v>33</v>
      </c>
      <c r="J10" s="91">
        <f>SUMIF($S$6:$S$52,I10,$R$6:$R$52)</f>
        <v>2150</v>
      </c>
      <c r="K10" s="134">
        <v>4300</v>
      </c>
      <c r="L10" s="301"/>
      <c r="M10" s="301"/>
      <c r="N10" s="301"/>
      <c r="O10" s="350">
        <f t="shared" ca="1" si="0"/>
        <v>43467</v>
      </c>
      <c r="P10" s="339" t="s">
        <v>75</v>
      </c>
      <c r="Q10" s="340" t="s">
        <v>76</v>
      </c>
      <c r="R10" s="341">
        <v>500</v>
      </c>
      <c r="S10" s="342" t="s">
        <v>42</v>
      </c>
      <c r="T10" s="343" t="s">
        <v>39</v>
      </c>
      <c r="U10" s="14"/>
      <c r="V10" s="375"/>
      <c r="W10" s="375"/>
      <c r="X10" s="375"/>
      <c r="Y10" s="375"/>
      <c r="Z10" s="375"/>
      <c r="AA10" s="375"/>
      <c r="AB10" s="375"/>
      <c r="AC10" s="375"/>
      <c r="AD10" s="375"/>
      <c r="AE10" s="375"/>
      <c r="AF10" s="375"/>
      <c r="AG10" s="375"/>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2" customHeight="1">
      <c r="A11" s="90"/>
      <c r="B11" s="14"/>
      <c r="C11" s="14"/>
      <c r="D11" s="363"/>
      <c r="E11" s="14"/>
      <c r="F11" s="373"/>
      <c r="G11" s="5"/>
      <c r="H11" s="303"/>
      <c r="I11" s="144" t="s">
        <v>24</v>
      </c>
      <c r="J11" s="91">
        <f>SUMIF($S$6:$S$52,I11,$R$6:$R$52)</f>
        <v>385.42</v>
      </c>
      <c r="K11" s="134">
        <v>770.84</v>
      </c>
      <c r="L11" s="301"/>
      <c r="M11" s="301"/>
      <c r="N11" s="301"/>
      <c r="O11" s="350">
        <f t="shared" ca="1" si="0"/>
        <v>43467</v>
      </c>
      <c r="P11" s="339" t="s">
        <v>77</v>
      </c>
      <c r="Q11" s="340" t="s">
        <v>121</v>
      </c>
      <c r="R11" s="341">
        <v>50</v>
      </c>
      <c r="S11" s="342" t="s">
        <v>79</v>
      </c>
      <c r="T11" s="343" t="s">
        <v>8</v>
      </c>
      <c r="U11" s="14"/>
      <c r="V11" s="375"/>
      <c r="W11" s="375"/>
      <c r="X11" s="375"/>
      <c r="Y11" s="375"/>
      <c r="Z11" s="375"/>
      <c r="AA11" s="375"/>
      <c r="AB11" s="375"/>
      <c r="AC11" s="375"/>
      <c r="AD11" s="375"/>
      <c r="AE11" s="375"/>
      <c r="AF11" s="375"/>
      <c r="AG11" s="375"/>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2" customHeight="1">
      <c r="A12" s="90"/>
      <c r="B12" s="14"/>
      <c r="C12" s="14"/>
      <c r="D12" s="14"/>
      <c r="E12" s="14"/>
      <c r="F12" s="374"/>
      <c r="G12" s="5"/>
      <c r="H12" s="303"/>
      <c r="I12" s="153" t="s">
        <v>4</v>
      </c>
      <c r="J12" s="91">
        <f>SUMIF($S$6:$S$52,I12,$R$6:$R$52)</f>
        <v>14.25</v>
      </c>
      <c r="K12" s="134">
        <v>28.5</v>
      </c>
      <c r="L12" s="309"/>
      <c r="M12" s="301"/>
      <c r="N12" s="301"/>
      <c r="O12" s="350">
        <f t="shared" ca="1" si="0"/>
        <v>43467</v>
      </c>
      <c r="P12" s="339" t="s">
        <v>71</v>
      </c>
      <c r="Q12" s="340" t="s">
        <v>113</v>
      </c>
      <c r="R12" s="341">
        <v>55</v>
      </c>
      <c r="S12" s="342" t="s">
        <v>114</v>
      </c>
      <c r="T12" s="343" t="s">
        <v>39</v>
      </c>
      <c r="U12" s="14"/>
      <c r="V12" s="375"/>
      <c r="W12" s="375"/>
      <c r="X12" s="375"/>
      <c r="Y12" s="375"/>
      <c r="Z12" s="375"/>
      <c r="AA12" s="375"/>
      <c r="AB12" s="375"/>
      <c r="AC12" s="375"/>
      <c r="AD12" s="375"/>
      <c r="AE12" s="375"/>
      <c r="AF12" s="375"/>
      <c r="AG12" s="375"/>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2" customHeight="1" thickBot="1">
      <c r="A13" s="90"/>
      <c r="B13" s="14"/>
      <c r="C13" s="327" t="s">
        <v>57</v>
      </c>
      <c r="D13" s="362" t="s">
        <v>132</v>
      </c>
      <c r="E13" s="14"/>
      <c r="F13" s="5"/>
      <c r="G13" s="5"/>
      <c r="H13" s="303"/>
      <c r="I13" s="153" t="s">
        <v>114</v>
      </c>
      <c r="J13" s="128">
        <f>SUMIF($S$6:$S$52,I13,$R$6:$R$52)</f>
        <v>55</v>
      </c>
      <c r="K13" s="134">
        <v>105</v>
      </c>
      <c r="L13" s="310"/>
      <c r="M13" s="301"/>
      <c r="N13" s="301"/>
      <c r="O13" s="350">
        <f ca="1">DATE(YEAR(TODAY()),1,5)</f>
        <v>43469</v>
      </c>
      <c r="P13" s="334" t="s">
        <v>32</v>
      </c>
      <c r="Q13" s="340" t="s">
        <v>134</v>
      </c>
      <c r="R13" s="345">
        <v>4.88</v>
      </c>
      <c r="S13" s="340" t="s">
        <v>59</v>
      </c>
      <c r="T13" s="343" t="s">
        <v>8</v>
      </c>
      <c r="U13" s="14"/>
      <c r="V13" s="375"/>
      <c r="W13" s="375"/>
      <c r="X13" s="375"/>
      <c r="Y13" s="375"/>
      <c r="Z13" s="375"/>
      <c r="AA13" s="375"/>
      <c r="AB13" s="375"/>
      <c r="AC13" s="375"/>
      <c r="AD13" s="375"/>
      <c r="AE13" s="375"/>
      <c r="AF13" s="375"/>
      <c r="AG13" s="375"/>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2" customHeight="1" thickBot="1">
      <c r="A14" s="90"/>
      <c r="B14" s="14"/>
      <c r="C14" s="14"/>
      <c r="D14" s="364"/>
      <c r="E14" s="14"/>
      <c r="F14" s="5"/>
      <c r="G14" s="5"/>
      <c r="H14" s="64"/>
      <c r="I14" s="63"/>
      <c r="J14" s="312" t="s">
        <v>96</v>
      </c>
      <c r="K14" s="138">
        <f>SUM(K9:K13)</f>
        <v>7154.34</v>
      </c>
      <c r="L14" s="301"/>
      <c r="M14" s="301"/>
      <c r="N14" s="301"/>
      <c r="O14" s="350">
        <f ca="1">DATE(YEAR(TODAY()),1,6)</f>
        <v>43470</v>
      </c>
      <c r="P14" s="346" t="s">
        <v>71</v>
      </c>
      <c r="Q14" s="340" t="s">
        <v>2</v>
      </c>
      <c r="R14" s="345">
        <v>5</v>
      </c>
      <c r="S14" s="342" t="s">
        <v>34</v>
      </c>
      <c r="T14" s="343" t="s">
        <v>8</v>
      </c>
      <c r="U14" s="14"/>
      <c r="V14" s="375"/>
      <c r="W14" s="375"/>
      <c r="X14" s="375"/>
      <c r="Y14" s="375"/>
      <c r="Z14" s="375"/>
      <c r="AA14" s="375"/>
      <c r="AB14" s="375"/>
      <c r="AC14" s="375"/>
      <c r="AD14" s="375"/>
      <c r="AE14" s="375"/>
      <c r="AF14" s="375"/>
      <c r="AG14" s="375"/>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2" customHeight="1" thickTop="1">
      <c r="A15" s="90"/>
      <c r="B15" s="14"/>
      <c r="C15" s="14"/>
      <c r="D15" s="364"/>
      <c r="F15" s="5"/>
      <c r="G15" s="301"/>
      <c r="H15" s="358" t="s">
        <v>98</v>
      </c>
      <c r="I15" s="359"/>
      <c r="J15" s="360" t="s">
        <v>99</v>
      </c>
      <c r="K15" s="361"/>
      <c r="L15" s="301"/>
      <c r="M15" s="301"/>
      <c r="N15" s="301"/>
      <c r="O15" s="350">
        <f ca="1">DATE(YEAR(TODAY()),1,7)</f>
        <v>43471</v>
      </c>
      <c r="P15" s="334" t="s">
        <v>89</v>
      </c>
      <c r="Q15" s="340" t="s">
        <v>25</v>
      </c>
      <c r="R15" s="345">
        <v>9.75</v>
      </c>
      <c r="S15" s="340" t="s">
        <v>59</v>
      </c>
      <c r="T15" s="343" t="s">
        <v>38</v>
      </c>
      <c r="U15" s="14"/>
      <c r="V15" s="375"/>
      <c r="W15" s="375"/>
      <c r="X15" s="375"/>
      <c r="Y15" s="375"/>
      <c r="Z15" s="375"/>
      <c r="AA15" s="375"/>
      <c r="AB15" s="375"/>
      <c r="AC15" s="375"/>
      <c r="AD15" s="375"/>
      <c r="AE15" s="375"/>
      <c r="AF15" s="375"/>
      <c r="AG15" s="375"/>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2" customHeight="1" thickBot="1">
      <c r="A16" s="90"/>
      <c r="B16" s="14"/>
      <c r="C16" s="14"/>
      <c r="D16" s="364"/>
      <c r="E16" s="14"/>
      <c r="F16" s="5"/>
      <c r="G16" s="303"/>
      <c r="H16" s="301"/>
      <c r="I16" s="151">
        <v>8615</v>
      </c>
      <c r="J16" s="54"/>
      <c r="K16" s="136">
        <v>2510.66</v>
      </c>
      <c r="L16" s="297" t="s">
        <v>92</v>
      </c>
      <c r="M16" s="301"/>
      <c r="N16" s="301"/>
      <c r="O16" s="350">
        <f ca="1">DATE(YEAR(TODAY()),1,8)</f>
        <v>43472</v>
      </c>
      <c r="P16" s="334" t="s">
        <v>70</v>
      </c>
      <c r="Q16" s="340" t="s">
        <v>82</v>
      </c>
      <c r="R16" s="345">
        <v>67.5</v>
      </c>
      <c r="S16" s="340" t="s">
        <v>40</v>
      </c>
      <c r="T16" s="343" t="s">
        <v>39</v>
      </c>
      <c r="U16" s="14"/>
      <c r="V16" s="375"/>
      <c r="W16" s="375"/>
      <c r="X16" s="375"/>
      <c r="Y16" s="375"/>
      <c r="Z16" s="375"/>
      <c r="AA16" s="375"/>
      <c r="AB16" s="375"/>
      <c r="AC16" s="375"/>
      <c r="AD16" s="375"/>
      <c r="AE16" s="375"/>
      <c r="AF16" s="375"/>
      <c r="AG16" s="375"/>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2" customHeight="1">
      <c r="A17" s="90"/>
      <c r="B17" s="14"/>
      <c r="C17" s="14"/>
      <c r="D17" s="364"/>
      <c r="F17" s="5"/>
      <c r="G17" s="303"/>
      <c r="H17" s="301"/>
      <c r="I17" s="2"/>
      <c r="J17" s="54"/>
      <c r="L17" s="6"/>
      <c r="M17" s="303"/>
      <c r="N17" s="301"/>
      <c r="O17" s="350">
        <f ca="1">DATE(YEAR(TODAY()),1,8)</f>
        <v>43472</v>
      </c>
      <c r="P17" s="334" t="s">
        <v>74</v>
      </c>
      <c r="Q17" s="340" t="s">
        <v>47</v>
      </c>
      <c r="R17" s="345">
        <v>15.52</v>
      </c>
      <c r="S17" s="340" t="s">
        <v>36</v>
      </c>
      <c r="T17" s="343" t="s">
        <v>37</v>
      </c>
      <c r="U17" s="14"/>
      <c r="V17" s="375"/>
      <c r="W17" s="375"/>
      <c r="X17" s="375"/>
      <c r="Y17" s="375"/>
      <c r="Z17" s="375"/>
      <c r="AA17" s="375"/>
      <c r="AB17" s="375"/>
      <c r="AC17" s="375"/>
      <c r="AD17" s="375"/>
      <c r="AE17" s="375"/>
      <c r="AF17" s="375"/>
      <c r="AG17" s="375"/>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2" customHeight="1" thickBot="1">
      <c r="A18" s="90"/>
      <c r="B18" s="14"/>
      <c r="C18" s="14"/>
      <c r="D18" s="364"/>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75"/>
      <c r="W18" s="375"/>
      <c r="X18" s="375"/>
      <c r="Y18" s="375"/>
      <c r="Z18" s="375"/>
      <c r="AA18" s="375"/>
      <c r="AB18" s="375"/>
      <c r="AC18" s="375"/>
      <c r="AD18" s="375"/>
      <c r="AE18" s="375"/>
      <c r="AF18" s="375"/>
      <c r="AG18" s="375"/>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125</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2" customHeight="1" thickBot="1">
      <c r="A19" s="90"/>
      <c r="B19" s="14"/>
      <c r="C19" s="14"/>
      <c r="D19" s="363"/>
      <c r="F19" s="5"/>
      <c r="G19" s="303"/>
      <c r="H19" s="300"/>
      <c r="J19" s="131"/>
      <c r="K19" s="356" t="s">
        <v>119</v>
      </c>
      <c r="L19" s="313" t="s">
        <v>50</v>
      </c>
      <c r="M19" s="301"/>
      <c r="N19" s="301"/>
      <c r="O19" s="350">
        <f t="shared" ca="1" si="1"/>
        <v>43472</v>
      </c>
      <c r="P19" s="347" t="s">
        <v>71</v>
      </c>
      <c r="Q19" s="340" t="s">
        <v>48</v>
      </c>
      <c r="R19" s="345">
        <f>6.75</f>
        <v>6.75</v>
      </c>
      <c r="S19" s="340" t="s">
        <v>1</v>
      </c>
      <c r="T19" s="343" t="s">
        <v>5</v>
      </c>
      <c r="U19" s="14"/>
      <c r="V19" s="375"/>
      <c r="W19" s="375"/>
      <c r="X19" s="375"/>
      <c r="Y19" s="375"/>
      <c r="Z19" s="375"/>
      <c r="AA19" s="375"/>
      <c r="AB19" s="375"/>
      <c r="AC19" s="375"/>
      <c r="AD19" s="375"/>
      <c r="AE19" s="375"/>
      <c r="AF19" s="375"/>
      <c r="AG19" s="375"/>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2" customHeight="1" thickTop="1">
      <c r="A20" s="90"/>
      <c r="B20" s="14"/>
      <c r="F20" s="5"/>
      <c r="G20" s="303"/>
      <c r="H20" s="147" t="s">
        <v>106</v>
      </c>
      <c r="I20" s="130"/>
      <c r="J20" s="314" t="s">
        <v>30</v>
      </c>
      <c r="K20" s="357"/>
      <c r="L20" s="6"/>
      <c r="M20" s="301"/>
      <c r="N20" s="301"/>
      <c r="O20" s="350">
        <f ca="1">DATE(YEAR(TODAY()),1,9)</f>
        <v>43473</v>
      </c>
      <c r="P20" s="344" t="s">
        <v>69</v>
      </c>
      <c r="Q20" s="340" t="s">
        <v>100</v>
      </c>
      <c r="R20" s="345">
        <v>14.25</v>
      </c>
      <c r="S20" s="340" t="s">
        <v>4</v>
      </c>
      <c r="T20" s="343" t="s">
        <v>8</v>
      </c>
      <c r="U20" s="14"/>
      <c r="V20" s="375"/>
      <c r="W20" s="375"/>
      <c r="X20" s="375"/>
      <c r="Y20" s="375"/>
      <c r="Z20" s="375"/>
      <c r="AA20" s="375"/>
      <c r="AB20" s="375"/>
      <c r="AC20" s="375"/>
      <c r="AD20" s="375"/>
      <c r="AE20" s="375"/>
      <c r="AF20" s="375"/>
      <c r="AG20" s="375"/>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2" customHeight="1" thickBot="1">
      <c r="A21" s="90"/>
      <c r="B21" s="14"/>
      <c r="C21" s="327" t="s">
        <v>138</v>
      </c>
      <c r="D21" s="376" t="s">
        <v>141</v>
      </c>
      <c r="E21" s="14"/>
      <c r="F21" s="5"/>
      <c r="G21" s="303"/>
      <c r="H21" s="301"/>
      <c r="I21" s="60" t="s">
        <v>40</v>
      </c>
      <c r="J21" s="128">
        <f>SUMIF($S$6:$S$52,I21,$R$6:$R$52)</f>
        <v>135</v>
      </c>
      <c r="K21" s="134">
        <v>135</v>
      </c>
      <c r="L21" s="297" t="s">
        <v>92</v>
      </c>
      <c r="M21" s="301"/>
      <c r="N21" s="301"/>
      <c r="O21" s="350">
        <f t="shared" ref="O21:O22" ca="1" si="2">DATE(YEAR(TODAY()),1,9)</f>
        <v>43473</v>
      </c>
      <c r="P21" s="344" t="s">
        <v>69</v>
      </c>
      <c r="Q21" s="340" t="s">
        <v>26</v>
      </c>
      <c r="R21" s="345">
        <v>4.8899999999999997</v>
      </c>
      <c r="S21" s="340" t="s">
        <v>102</v>
      </c>
      <c r="T21" s="348" t="s">
        <v>12</v>
      </c>
      <c r="U21" s="14"/>
      <c r="V21" s="375"/>
      <c r="W21" s="375"/>
      <c r="X21" s="375"/>
      <c r="Y21" s="375"/>
      <c r="Z21" s="375"/>
      <c r="AA21" s="375"/>
      <c r="AB21" s="375"/>
      <c r="AC21" s="375"/>
      <c r="AD21" s="375"/>
      <c r="AE21" s="375"/>
      <c r="AF21" s="375"/>
      <c r="AG21" s="375"/>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2" customHeight="1" thickTop="1" thickBot="1">
      <c r="A22" s="90"/>
      <c r="B22" s="14"/>
      <c r="C22" s="14"/>
      <c r="D22" s="377"/>
      <c r="E22" s="14"/>
      <c r="F22" s="5"/>
      <c r="G22" s="303"/>
      <c r="H22" s="301"/>
      <c r="I22" s="73" t="s">
        <v>111</v>
      </c>
      <c r="J22" s="140">
        <f>J35-J21</f>
        <v>626.65</v>
      </c>
      <c r="K22" s="141">
        <f>K35-K21</f>
        <v>249.40999999999997</v>
      </c>
      <c r="L22" s="297" t="s">
        <v>92</v>
      </c>
      <c r="M22" s="301"/>
      <c r="N22" s="301"/>
      <c r="O22" s="350">
        <f t="shared" ca="1" si="2"/>
        <v>43473</v>
      </c>
      <c r="P22" s="334" t="s">
        <v>89</v>
      </c>
      <c r="Q22" s="340" t="s">
        <v>135</v>
      </c>
      <c r="R22" s="345">
        <v>19.38</v>
      </c>
      <c r="S22" s="340" t="s">
        <v>59</v>
      </c>
      <c r="T22" s="343" t="s">
        <v>38</v>
      </c>
      <c r="U22" s="14"/>
      <c r="V22" s="375"/>
      <c r="W22" s="375"/>
      <c r="X22" s="375"/>
      <c r="Y22" s="375"/>
      <c r="Z22" s="375"/>
      <c r="AA22" s="375"/>
      <c r="AB22" s="375"/>
      <c r="AC22" s="375"/>
      <c r="AD22" s="375"/>
      <c r="AE22" s="375"/>
      <c r="AF22" s="375"/>
      <c r="AG22" s="375"/>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2" customHeight="1" thickBot="1">
      <c r="A23" s="90"/>
      <c r="B23" s="14"/>
      <c r="C23" s="14"/>
      <c r="D23" s="377"/>
      <c r="E23" s="14"/>
      <c r="F23" s="5"/>
      <c r="G23" s="303"/>
      <c r="H23" s="64"/>
      <c r="I23" s="312" t="s">
        <v>108</v>
      </c>
      <c r="J23" s="93">
        <f>SUM(J21:J22)</f>
        <v>761.65</v>
      </c>
      <c r="K23" s="126">
        <f>SUM(K21:K22)</f>
        <v>384.40999999999997</v>
      </c>
      <c r="L23" s="301"/>
      <c r="M23" s="301"/>
      <c r="N23" s="301"/>
      <c r="O23" s="350">
        <f ca="1">DATE(YEAR(TODAY()),1,10)</f>
        <v>43474</v>
      </c>
      <c r="P23" s="334" t="s">
        <v>103</v>
      </c>
      <c r="Q23" s="340" t="s">
        <v>104</v>
      </c>
      <c r="R23" s="345">
        <v>32</v>
      </c>
      <c r="S23" s="340" t="s">
        <v>101</v>
      </c>
      <c r="T23" s="343" t="s">
        <v>12</v>
      </c>
      <c r="U23" s="9"/>
      <c r="V23" s="375"/>
      <c r="W23" s="375"/>
      <c r="X23" s="375"/>
      <c r="Y23" s="375"/>
      <c r="Z23" s="375"/>
      <c r="AA23" s="375"/>
      <c r="AB23" s="375"/>
      <c r="AC23" s="375"/>
      <c r="AD23" s="375"/>
      <c r="AE23" s="375"/>
      <c r="AF23" s="375"/>
      <c r="AG23" s="375"/>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2" customHeight="1" thickTop="1">
      <c r="A24" s="85"/>
      <c r="C24" s="14"/>
      <c r="D24" s="377"/>
      <c r="G24" s="300"/>
      <c r="H24" s="129" t="s">
        <v>90</v>
      </c>
      <c r="I24" s="130"/>
      <c r="J24" s="315" t="s">
        <v>30</v>
      </c>
      <c r="K24" s="316" t="s">
        <v>120</v>
      </c>
      <c r="L24" s="317" t="s">
        <v>92</v>
      </c>
      <c r="N24" s="6"/>
      <c r="O24" s="350">
        <f ca="1">DATE(YEAR(TODAY()),1,11)</f>
        <v>43475</v>
      </c>
      <c r="P24" s="334" t="s">
        <v>31</v>
      </c>
      <c r="Q24" s="340" t="s">
        <v>28</v>
      </c>
      <c r="R24" s="345">
        <v>75.319999999999993</v>
      </c>
      <c r="S24" s="340" t="s">
        <v>58</v>
      </c>
      <c r="T24" s="343" t="s">
        <v>38</v>
      </c>
      <c r="V24" s="375"/>
      <c r="W24" s="375"/>
      <c r="X24" s="375"/>
      <c r="Y24" s="375"/>
      <c r="Z24" s="375"/>
      <c r="AA24" s="375"/>
      <c r="AB24" s="375"/>
      <c r="AC24" s="375"/>
      <c r="AD24" s="375"/>
      <c r="AE24" s="375"/>
      <c r="AF24" s="375"/>
      <c r="AG24" s="375"/>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2" customHeight="1">
      <c r="A25" s="85"/>
      <c r="C25" s="14"/>
      <c r="D25" s="377"/>
      <c r="G25" s="300"/>
      <c r="H25" s="303"/>
      <c r="I25" s="318" t="s">
        <v>1</v>
      </c>
      <c r="J25" s="91">
        <f t="shared" ref="J25:J34" si="3">SUMIF($S$6:$S$52,I25,$R$6:$R$52)</f>
        <v>13.5</v>
      </c>
      <c r="K25" s="137">
        <v>13.5</v>
      </c>
      <c r="L25" s="155">
        <f>IF(ISBLANK(K25),"",(IF(K25&lt;J25,-1,IF(K25&gt;J25,1,0))))</f>
        <v>0</v>
      </c>
      <c r="M25" s="304"/>
      <c r="N25" s="301"/>
      <c r="O25" s="350">
        <f ca="1">DATE(YEAR(TODAY()),1,11)</f>
        <v>43475</v>
      </c>
      <c r="P25" s="334" t="s">
        <v>86</v>
      </c>
      <c r="Q25" s="340" t="s">
        <v>136</v>
      </c>
      <c r="R25" s="345">
        <v>28.5</v>
      </c>
      <c r="S25" s="340" t="s">
        <v>101</v>
      </c>
      <c r="T25" s="343" t="s">
        <v>12</v>
      </c>
      <c r="V25" s="375"/>
      <c r="W25" s="375"/>
      <c r="X25" s="375"/>
      <c r="Y25" s="375"/>
      <c r="Z25" s="375"/>
      <c r="AA25" s="375"/>
      <c r="AB25" s="375"/>
      <c r="AC25" s="375"/>
      <c r="AD25" s="375"/>
      <c r="AE25" s="375"/>
      <c r="AF25" s="375"/>
      <c r="AG25" s="375"/>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2" customHeight="1">
      <c r="A26" s="85"/>
      <c r="C26" s="14"/>
      <c r="D26" s="377"/>
      <c r="G26" s="300"/>
      <c r="H26" s="303"/>
      <c r="I26" s="60" t="s">
        <v>34</v>
      </c>
      <c r="J26" s="91">
        <f t="shared" si="3"/>
        <v>5</v>
      </c>
      <c r="K26" s="134">
        <v>5</v>
      </c>
      <c r="L26" s="155">
        <f t="shared" ref="L26:L34" si="4">IF(ISBLANK(K26),"",(IF(K26&lt;J26,-1,IF(K26&gt;J26,1,0))))</f>
        <v>0</v>
      </c>
      <c r="M26" s="304"/>
      <c r="N26" s="301"/>
      <c r="O26" s="351">
        <f ca="1">DATE(YEAR(TODAY()),1,18)</f>
        <v>43482</v>
      </c>
      <c r="P26" s="339" t="s">
        <v>31</v>
      </c>
      <c r="Q26" s="340" t="s">
        <v>28</v>
      </c>
      <c r="R26" s="341">
        <v>148.22</v>
      </c>
      <c r="S26" s="342" t="s">
        <v>58</v>
      </c>
      <c r="T26" s="348" t="s">
        <v>38</v>
      </c>
      <c r="V26" s="375"/>
      <c r="W26" s="375"/>
      <c r="X26" s="375"/>
      <c r="Y26" s="375"/>
      <c r="Z26" s="375"/>
      <c r="AA26" s="375"/>
      <c r="AB26" s="375"/>
      <c r="AC26" s="375"/>
      <c r="AD26" s="375"/>
      <c r="AE26" s="375"/>
      <c r="AF26" s="375"/>
      <c r="AG26" s="375"/>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2" customHeight="1">
      <c r="A27" s="85"/>
      <c r="C27" s="14"/>
      <c r="D27" s="378"/>
      <c r="G27" s="303"/>
      <c r="H27" s="303"/>
      <c r="I27" s="60" t="s">
        <v>36</v>
      </c>
      <c r="J27" s="91">
        <f t="shared" si="3"/>
        <v>31.04</v>
      </c>
      <c r="K27" s="134">
        <v>31.04</v>
      </c>
      <c r="L27" s="155">
        <f t="shared" si="4"/>
        <v>0</v>
      </c>
      <c r="M27" s="304"/>
      <c r="N27" s="301"/>
      <c r="O27" s="351">
        <f t="shared" ref="O27:O28" ca="1" si="5">DATE(YEAR(TODAY()),1,18)</f>
        <v>43482</v>
      </c>
      <c r="P27" s="339" t="s">
        <v>84</v>
      </c>
      <c r="Q27" s="340" t="s">
        <v>137</v>
      </c>
      <c r="R27" s="341">
        <v>58.39</v>
      </c>
      <c r="S27" s="342" t="s">
        <v>0</v>
      </c>
      <c r="T27" s="343" t="s">
        <v>12</v>
      </c>
      <c r="U27" s="14"/>
      <c r="V27" s="375"/>
      <c r="W27" s="375"/>
      <c r="X27" s="375"/>
      <c r="Y27" s="375"/>
      <c r="Z27" s="375"/>
      <c r="AA27" s="375"/>
      <c r="AB27" s="375"/>
      <c r="AC27" s="375"/>
      <c r="AD27" s="375"/>
      <c r="AE27" s="375"/>
      <c r="AF27" s="375"/>
      <c r="AG27" s="375"/>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2" customHeight="1">
      <c r="A28" s="90"/>
      <c r="B28" s="14"/>
      <c r="C28" s="14"/>
      <c r="D28" s="102"/>
      <c r="E28" s="14"/>
      <c r="F28" s="5"/>
      <c r="G28" s="303"/>
      <c r="H28" s="303"/>
      <c r="I28" s="60" t="s">
        <v>58</v>
      </c>
      <c r="J28" s="91">
        <f t="shared" si="3"/>
        <v>414.34</v>
      </c>
      <c r="K28" s="134">
        <v>160</v>
      </c>
      <c r="L28" s="155">
        <f t="shared" si="4"/>
        <v>-1</v>
      </c>
      <c r="M28" s="301"/>
      <c r="N28" s="301"/>
      <c r="O28" s="351">
        <f t="shared" ca="1" si="5"/>
        <v>43482</v>
      </c>
      <c r="P28" s="344" t="s">
        <v>72</v>
      </c>
      <c r="Q28" s="340" t="s">
        <v>27</v>
      </c>
      <c r="R28" s="345">
        <v>99.98</v>
      </c>
      <c r="S28" s="342" t="s">
        <v>7</v>
      </c>
      <c r="T28" s="343" t="s">
        <v>38</v>
      </c>
      <c r="U28" s="14"/>
      <c r="V28" s="375"/>
      <c r="W28" s="375"/>
      <c r="X28" s="375"/>
      <c r="Y28" s="375"/>
      <c r="Z28" s="375"/>
      <c r="AA28" s="375"/>
      <c r="AB28" s="375"/>
      <c r="AC28" s="375"/>
      <c r="AD28" s="375"/>
      <c r="AE28" s="375"/>
      <c r="AF28" s="375"/>
      <c r="AG28" s="375"/>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2" customHeight="1">
      <c r="A29" s="90"/>
      <c r="B29" s="14"/>
      <c r="C29" s="14"/>
      <c r="D29" s="102"/>
      <c r="E29" s="313" t="s">
        <v>115</v>
      </c>
      <c r="F29" s="5"/>
      <c r="G29" s="303"/>
      <c r="H29" s="303"/>
      <c r="I29" s="60" t="s">
        <v>59</v>
      </c>
      <c r="J29" s="91">
        <f t="shared" si="3"/>
        <v>34.01</v>
      </c>
      <c r="K29" s="134">
        <v>15</v>
      </c>
      <c r="L29" s="155">
        <f t="shared" si="4"/>
        <v>-1</v>
      </c>
      <c r="M29" s="156"/>
      <c r="N29" s="301"/>
      <c r="O29" s="350">
        <f ca="1">DATE(YEAR(TODAY()),1,23)</f>
        <v>43487</v>
      </c>
      <c r="P29" s="344" t="s">
        <v>70</v>
      </c>
      <c r="Q29" s="340" t="s">
        <v>83</v>
      </c>
      <c r="R29" s="345">
        <v>67.5</v>
      </c>
      <c r="S29" s="342" t="s">
        <v>40</v>
      </c>
      <c r="T29" s="343" t="s">
        <v>39</v>
      </c>
      <c r="U29" s="14"/>
      <c r="V29" s="375"/>
      <c r="W29" s="375"/>
      <c r="X29" s="375"/>
      <c r="Y29" s="375"/>
      <c r="Z29" s="375"/>
      <c r="AA29" s="375"/>
      <c r="AB29" s="375"/>
      <c r="AC29" s="375"/>
      <c r="AD29" s="375"/>
      <c r="AE29" s="375"/>
      <c r="AF29" s="375"/>
      <c r="AG29" s="375"/>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2" customHeight="1" thickBot="1">
      <c r="A30" s="90"/>
      <c r="B30" s="14"/>
      <c r="C30" s="14"/>
      <c r="D30" s="102"/>
      <c r="E30" s="14"/>
      <c r="F30" s="5"/>
      <c r="G30" s="303"/>
      <c r="H30" s="303"/>
      <c r="I30" s="60" t="s">
        <v>7</v>
      </c>
      <c r="J30" s="91">
        <f t="shared" si="3"/>
        <v>99.98</v>
      </c>
      <c r="K30" s="134">
        <v>99.98</v>
      </c>
      <c r="L30" s="155">
        <f t="shared" si="4"/>
        <v>0</v>
      </c>
      <c r="M30" s="156"/>
      <c r="N30" s="156"/>
      <c r="O30" s="350">
        <f ca="1">DATE(YEAR(TODAY()),1,23)</f>
        <v>43487</v>
      </c>
      <c r="P30" s="344" t="s">
        <v>74</v>
      </c>
      <c r="Q30" s="340" t="s">
        <v>47</v>
      </c>
      <c r="R30" s="345">
        <v>15.52</v>
      </c>
      <c r="S30" s="342" t="s">
        <v>36</v>
      </c>
      <c r="T30" s="343" t="s">
        <v>37</v>
      </c>
      <c r="U30" s="14"/>
      <c r="V30" s="375"/>
      <c r="W30" s="375"/>
      <c r="X30" s="375"/>
      <c r="Y30" s="375"/>
      <c r="Z30" s="375"/>
      <c r="AA30" s="375"/>
      <c r="AB30" s="375"/>
      <c r="AC30" s="375"/>
      <c r="AD30" s="375"/>
      <c r="AE30" s="375"/>
      <c r="AF30" s="375"/>
      <c r="AG30" s="375"/>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2" customHeight="1" thickTop="1">
      <c r="A31" s="90"/>
      <c r="B31" s="14"/>
      <c r="C31" s="14"/>
      <c r="D31" s="102"/>
      <c r="E31" s="14"/>
      <c r="F31" s="5"/>
      <c r="G31" s="303"/>
      <c r="H31" s="303"/>
      <c r="I31" s="60" t="s">
        <v>3</v>
      </c>
      <c r="J31" s="91">
        <f t="shared" si="3"/>
        <v>40</v>
      </c>
      <c r="K31" s="134">
        <v>20</v>
      </c>
      <c r="L31" s="155">
        <f t="shared" si="4"/>
        <v>-1</v>
      </c>
      <c r="M31" s="156"/>
      <c r="N31" s="158" t="s">
        <v>51</v>
      </c>
      <c r="O31" s="352">
        <v>43487</v>
      </c>
      <c r="P31" s="160" t="s">
        <v>31</v>
      </c>
      <c r="Q31" s="161" t="s">
        <v>28</v>
      </c>
      <c r="R31" s="162">
        <v>40.020000000000003</v>
      </c>
      <c r="S31" s="161" t="s">
        <v>58</v>
      </c>
      <c r="T31" s="163" t="s">
        <v>38</v>
      </c>
      <c r="U31" s="14"/>
      <c r="V31" s="375"/>
      <c r="W31" s="375"/>
      <c r="X31" s="375"/>
      <c r="Y31" s="375"/>
      <c r="Z31" s="375"/>
      <c r="AA31" s="375"/>
      <c r="AB31" s="375"/>
      <c r="AC31" s="375"/>
      <c r="AD31" s="375"/>
      <c r="AE31" s="375"/>
      <c r="AF31" s="375"/>
      <c r="AG31" s="375"/>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2" customHeight="1">
      <c r="A32" s="90"/>
      <c r="B32" s="14"/>
      <c r="C32" s="14"/>
      <c r="D32" s="102"/>
      <c r="E32" s="14"/>
      <c r="F32" s="5"/>
      <c r="G32" s="301"/>
      <c r="H32" s="303"/>
      <c r="I32" s="60" t="s">
        <v>0</v>
      </c>
      <c r="J32" s="91">
        <f t="shared" si="3"/>
        <v>58.39</v>
      </c>
      <c r="K32" s="134">
        <v>15</v>
      </c>
      <c r="L32" s="155">
        <f t="shared" si="4"/>
        <v>-1</v>
      </c>
      <c r="M32" s="301"/>
      <c r="N32" s="310"/>
      <c r="O32" s="353">
        <v>43490</v>
      </c>
      <c r="P32" s="122" t="s">
        <v>80</v>
      </c>
      <c r="Q32" s="123" t="s">
        <v>81</v>
      </c>
      <c r="R32" s="124">
        <v>20</v>
      </c>
      <c r="S32" s="125" t="s">
        <v>3</v>
      </c>
      <c r="T32" s="164" t="s">
        <v>12</v>
      </c>
      <c r="U32" s="14"/>
      <c r="V32" s="375"/>
      <c r="W32" s="375"/>
      <c r="X32" s="375"/>
      <c r="Y32" s="375"/>
      <c r="Z32" s="375"/>
      <c r="AA32" s="375"/>
      <c r="AB32" s="375"/>
      <c r="AC32" s="375"/>
      <c r="AD32" s="375"/>
      <c r="AE32" s="375"/>
      <c r="AF32" s="375"/>
      <c r="AG32" s="375"/>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2" customHeight="1" thickBot="1">
      <c r="A33" s="90"/>
      <c r="B33" s="14"/>
      <c r="C33" s="14"/>
      <c r="D33" s="102"/>
      <c r="E33" s="14"/>
      <c r="F33" s="5"/>
      <c r="G33" s="303"/>
      <c r="H33" s="303"/>
      <c r="I33" s="60" t="s">
        <v>101</v>
      </c>
      <c r="J33" s="91">
        <f t="shared" si="3"/>
        <v>60.5</v>
      </c>
      <c r="K33" s="134">
        <v>20</v>
      </c>
      <c r="L33" s="155">
        <f t="shared" si="4"/>
        <v>-1</v>
      </c>
      <c r="M33" s="301"/>
      <c r="N33" s="311"/>
      <c r="O33" s="354">
        <v>43491</v>
      </c>
      <c r="P33" s="165" t="s">
        <v>71</v>
      </c>
      <c r="Q33" s="166" t="s">
        <v>48</v>
      </c>
      <c r="R33" s="167">
        <v>6.75</v>
      </c>
      <c r="S33" s="166" t="s">
        <v>1</v>
      </c>
      <c r="T33" s="168" t="s">
        <v>39</v>
      </c>
      <c r="U33" s="14"/>
      <c r="V33" s="375"/>
      <c r="W33" s="375"/>
      <c r="X33" s="375"/>
      <c r="Y33" s="375"/>
      <c r="Z33" s="375"/>
      <c r="AA33" s="375"/>
      <c r="AB33" s="375"/>
      <c r="AC33" s="375"/>
      <c r="AD33" s="375"/>
      <c r="AE33" s="375"/>
      <c r="AF33" s="375"/>
      <c r="AG33" s="375"/>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2" customHeight="1" thickTop="1" thickBot="1">
      <c r="A34" s="90"/>
      <c r="B34" s="14"/>
      <c r="C34" s="14"/>
      <c r="D34" s="102"/>
      <c r="E34" s="14"/>
      <c r="F34" s="5"/>
      <c r="G34" s="301"/>
      <c r="H34" s="301"/>
      <c r="I34" s="60" t="s">
        <v>102</v>
      </c>
      <c r="J34" s="91">
        <f t="shared" si="3"/>
        <v>4.8899999999999997</v>
      </c>
      <c r="K34" s="135">
        <v>4.8899999999999997</v>
      </c>
      <c r="L34" s="155">
        <f t="shared" si="4"/>
        <v>0</v>
      </c>
      <c r="M34" s="301"/>
      <c r="N34" s="301"/>
      <c r="O34" s="114"/>
      <c r="P34" s="107"/>
      <c r="Q34" s="107"/>
      <c r="R34" s="108"/>
      <c r="S34" s="109"/>
      <c r="T34" s="159"/>
      <c r="U34" s="14"/>
      <c r="V34" s="375"/>
      <c r="W34" s="375"/>
      <c r="X34" s="375"/>
      <c r="Y34" s="375"/>
      <c r="Z34" s="375"/>
      <c r="AA34" s="375"/>
      <c r="AB34" s="375"/>
      <c r="AC34" s="375"/>
      <c r="AD34" s="375"/>
      <c r="AE34" s="375"/>
      <c r="AF34" s="375"/>
      <c r="AG34" s="375"/>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2" customHeight="1" thickBot="1">
      <c r="A35" s="90"/>
      <c r="B35" s="14"/>
      <c r="C35" s="14"/>
      <c r="D35" s="102"/>
      <c r="E35" s="14"/>
      <c r="F35" s="5"/>
      <c r="G35" s="301"/>
      <c r="H35" s="301"/>
      <c r="I35" s="319" t="s">
        <v>107</v>
      </c>
      <c r="J35" s="127">
        <f>SUM(J25:J34)</f>
        <v>761.65</v>
      </c>
      <c r="K35" s="138">
        <f>SUM(K25:K34)</f>
        <v>384.40999999999997</v>
      </c>
      <c r="L35" s="301"/>
      <c r="M35" s="301"/>
      <c r="N35" s="301"/>
      <c r="O35" s="114"/>
      <c r="P35" s="107"/>
      <c r="Q35" s="157"/>
      <c r="R35" s="108"/>
      <c r="S35" s="109"/>
      <c r="T35" s="115"/>
      <c r="U35" s="14"/>
      <c r="V35" s="375"/>
      <c r="W35" s="375"/>
      <c r="X35" s="375"/>
      <c r="Y35" s="375"/>
      <c r="Z35" s="375"/>
      <c r="AA35" s="375"/>
      <c r="AB35" s="375"/>
      <c r="AC35" s="375"/>
      <c r="AD35" s="375"/>
      <c r="AE35" s="375"/>
      <c r="AF35" s="375"/>
      <c r="AG35" s="375"/>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2" customHeight="1" thickTop="1">
      <c r="A36" s="90"/>
      <c r="B36" s="14"/>
      <c r="C36" s="14"/>
      <c r="D36" s="102"/>
      <c r="E36" s="14"/>
      <c r="F36" s="5"/>
      <c r="H36" s="148" t="s">
        <v>13</v>
      </c>
      <c r="I36" s="147"/>
      <c r="J36" s="296" t="s">
        <v>30</v>
      </c>
      <c r="K36" s="142" t="s">
        <v>120</v>
      </c>
      <c r="L36" s="301"/>
      <c r="M36" s="301"/>
      <c r="N36" s="301"/>
      <c r="O36" s="114"/>
      <c r="P36" s="107"/>
      <c r="Q36" s="107"/>
      <c r="R36" s="108"/>
      <c r="S36" s="109"/>
      <c r="T36" s="115"/>
      <c r="U36" s="14"/>
      <c r="V36" s="375"/>
      <c r="W36" s="375"/>
      <c r="X36" s="375"/>
      <c r="Y36" s="375"/>
      <c r="Z36" s="375"/>
      <c r="AA36" s="375"/>
      <c r="AB36" s="375"/>
      <c r="AC36" s="375"/>
      <c r="AD36" s="375"/>
      <c r="AE36" s="375"/>
      <c r="AF36" s="375"/>
      <c r="AG36" s="375"/>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2" customHeight="1" thickBot="1">
      <c r="A37" s="90"/>
      <c r="B37" s="14"/>
      <c r="C37" s="14"/>
      <c r="D37" s="102"/>
      <c r="E37" s="14"/>
      <c r="F37" s="5"/>
      <c r="H37" s="303"/>
      <c r="I37" s="150" t="s">
        <v>109</v>
      </c>
      <c r="J37" s="139">
        <f>J23-J35</f>
        <v>0</v>
      </c>
      <c r="K37" s="138">
        <f>K23-K35</f>
        <v>0</v>
      </c>
      <c r="L37" s="297" t="s">
        <v>92</v>
      </c>
      <c r="M37" s="301"/>
      <c r="N37" s="301"/>
      <c r="O37" s="114"/>
      <c r="P37" s="107"/>
      <c r="Q37" s="107"/>
      <c r="R37" s="108"/>
      <c r="S37" s="109"/>
      <c r="T37" s="115"/>
      <c r="U37" s="14"/>
      <c r="V37" s="375"/>
      <c r="W37" s="375"/>
      <c r="X37" s="375"/>
      <c r="Y37" s="375"/>
      <c r="Z37" s="375"/>
      <c r="AA37" s="375"/>
      <c r="AB37" s="375"/>
      <c r="AC37" s="375"/>
      <c r="AD37" s="375"/>
      <c r="AE37" s="375"/>
      <c r="AF37" s="375"/>
      <c r="AG37" s="375"/>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2" customHeight="1" thickBot="1">
      <c r="A38" s="90"/>
      <c r="B38" s="14"/>
      <c r="C38" s="14"/>
      <c r="D38" s="102"/>
      <c r="E38" s="14"/>
      <c r="F38" s="5"/>
      <c r="H38" s="301"/>
      <c r="I38" s="301"/>
      <c r="J38" s="329" t="s">
        <v>127</v>
      </c>
      <c r="K38" s="328" t="s">
        <v>126</v>
      </c>
      <c r="L38" s="301"/>
      <c r="M38" s="301"/>
      <c r="N38" s="301"/>
      <c r="O38" s="116"/>
      <c r="P38" s="109"/>
      <c r="Q38" s="109"/>
      <c r="R38" s="110"/>
      <c r="S38" s="109"/>
      <c r="T38" s="117"/>
      <c r="U38" s="14"/>
      <c r="V38" s="375"/>
      <c r="W38" s="375"/>
      <c r="X38" s="375"/>
      <c r="Y38" s="375"/>
      <c r="Z38" s="375"/>
      <c r="AA38" s="375"/>
      <c r="AB38" s="375"/>
      <c r="AC38" s="375"/>
      <c r="AD38" s="375"/>
      <c r="AE38" s="375"/>
      <c r="AF38" s="375"/>
      <c r="AG38" s="375"/>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2" customHeight="1" thickTop="1">
      <c r="A39" s="90"/>
      <c r="B39" s="14"/>
      <c r="C39" s="14"/>
      <c r="D39" s="102"/>
      <c r="E39" s="14"/>
      <c r="F39" s="5"/>
      <c r="H39" s="365" t="s">
        <v>133</v>
      </c>
      <c r="I39" s="366"/>
      <c r="J39" s="366"/>
      <c r="K39" s="367"/>
      <c r="L39" s="301"/>
      <c r="M39" s="301"/>
      <c r="N39" s="301"/>
      <c r="O39" s="116"/>
      <c r="P39" s="109"/>
      <c r="Q39" s="109"/>
      <c r="R39" s="110"/>
      <c r="S39" s="109"/>
      <c r="T39" s="117"/>
      <c r="U39" s="14"/>
      <c r="V39" s="375"/>
      <c r="W39" s="375"/>
      <c r="X39" s="375"/>
      <c r="Y39" s="375"/>
      <c r="Z39" s="375"/>
      <c r="AA39" s="375"/>
      <c r="AB39" s="375"/>
      <c r="AC39" s="375"/>
      <c r="AD39" s="375"/>
      <c r="AE39" s="375"/>
      <c r="AF39" s="375"/>
      <c r="AG39" s="375"/>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2" customHeight="1" thickBot="1">
      <c r="A40" s="90"/>
      <c r="B40" s="14"/>
      <c r="C40" s="14"/>
      <c r="D40" s="102"/>
      <c r="E40" s="14"/>
      <c r="F40" s="5"/>
      <c r="G40" s="14"/>
      <c r="J40" s="169" t="s">
        <v>112</v>
      </c>
      <c r="K40" s="136">
        <f>K16-J22-K22*7</f>
        <v>138.13999999999987</v>
      </c>
      <c r="L40" s="297" t="s">
        <v>92</v>
      </c>
      <c r="M40" s="301"/>
      <c r="N40" s="301"/>
      <c r="O40" s="114"/>
      <c r="P40" s="107"/>
      <c r="Q40" s="107"/>
      <c r="R40" s="108"/>
      <c r="S40" s="109"/>
      <c r="T40" s="115"/>
      <c r="U40" s="9"/>
      <c r="V40" s="375"/>
      <c r="W40" s="375"/>
      <c r="X40" s="375"/>
      <c r="Y40" s="375"/>
      <c r="Z40" s="375"/>
      <c r="AA40" s="375"/>
      <c r="AB40" s="375"/>
      <c r="AC40" s="375"/>
      <c r="AD40" s="375"/>
      <c r="AE40" s="375"/>
      <c r="AF40" s="375"/>
      <c r="AG40" s="375"/>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2" customHeight="1">
      <c r="A41" s="90"/>
      <c r="B41" s="14"/>
      <c r="C41" s="14"/>
      <c r="D41" s="102"/>
      <c r="E41" s="14"/>
      <c r="F41" s="5"/>
      <c r="G41" s="45"/>
      <c r="I41" s="320"/>
      <c r="J41" s="321"/>
      <c r="K41" s="368" t="s">
        <v>143</v>
      </c>
      <c r="L41" s="301"/>
      <c r="M41" s="301"/>
      <c r="N41" s="301"/>
      <c r="O41" s="114"/>
      <c r="P41" s="107"/>
      <c r="Q41" s="107"/>
      <c r="R41" s="108"/>
      <c r="S41" s="109"/>
      <c r="T41" s="115"/>
      <c r="U41" s="14"/>
      <c r="V41" s="375"/>
      <c r="W41" s="375"/>
      <c r="X41" s="375"/>
      <c r="Y41" s="375"/>
      <c r="Z41" s="375"/>
      <c r="AA41" s="375"/>
      <c r="AB41" s="375"/>
      <c r="AC41" s="375"/>
      <c r="AD41" s="375"/>
      <c r="AE41" s="375"/>
      <c r="AF41" s="375"/>
      <c r="AG41" s="375"/>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2" customHeight="1">
      <c r="A42" s="90"/>
      <c r="B42" s="14"/>
      <c r="C42" s="14"/>
      <c r="D42" s="102"/>
      <c r="E42" s="14"/>
      <c r="F42" s="5"/>
      <c r="G42" s="45"/>
      <c r="I42" s="320"/>
      <c r="J42" s="301"/>
      <c r="K42" s="369"/>
      <c r="L42" s="301"/>
      <c r="M42" s="301"/>
      <c r="N42" s="301"/>
      <c r="O42" s="114"/>
      <c r="P42" s="107"/>
      <c r="Q42" s="107"/>
      <c r="R42" s="108"/>
      <c r="S42" s="109"/>
      <c r="T42" s="115"/>
      <c r="U42" s="14"/>
      <c r="V42" s="375"/>
      <c r="W42" s="375"/>
      <c r="X42" s="375"/>
      <c r="Y42" s="375"/>
      <c r="Z42" s="375"/>
      <c r="AA42" s="375"/>
      <c r="AB42" s="375"/>
      <c r="AC42" s="375"/>
      <c r="AD42" s="375"/>
      <c r="AE42" s="375"/>
      <c r="AF42" s="375"/>
      <c r="AG42" s="375"/>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2" customHeight="1">
      <c r="A43" s="90"/>
      <c r="B43" s="14"/>
      <c r="C43" s="14"/>
      <c r="D43" s="102"/>
      <c r="E43" s="14"/>
      <c r="F43" s="5"/>
      <c r="G43" s="45"/>
      <c r="H43" s="14"/>
      <c r="I43" s="320"/>
      <c r="J43" s="322" t="s">
        <v>88</v>
      </c>
      <c r="K43" s="320"/>
      <c r="L43" s="301"/>
      <c r="M43" s="301"/>
      <c r="N43" s="301"/>
      <c r="O43" s="114"/>
      <c r="P43" s="107"/>
      <c r="Q43" s="107"/>
      <c r="R43" s="108"/>
      <c r="S43" s="109"/>
      <c r="T43" s="115"/>
      <c r="U43" s="14"/>
      <c r="V43" s="375"/>
      <c r="W43" s="375"/>
      <c r="X43" s="375"/>
      <c r="Y43" s="375"/>
      <c r="Z43" s="375"/>
      <c r="AA43" s="375"/>
      <c r="AB43" s="375"/>
      <c r="AC43" s="375"/>
      <c r="AD43" s="375"/>
      <c r="AE43" s="375"/>
      <c r="AF43" s="375"/>
      <c r="AG43" s="375"/>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2" customHeight="1">
      <c r="A44" s="90"/>
      <c r="B44" s="14"/>
      <c r="C44" s="14"/>
      <c r="D44" s="102"/>
      <c r="E44" s="14"/>
      <c r="F44" s="5"/>
      <c r="G44" s="45"/>
      <c r="H44" s="45"/>
      <c r="I44" s="323"/>
      <c r="J44" s="324"/>
      <c r="K44" s="324"/>
      <c r="L44" s="301"/>
      <c r="M44" s="301"/>
      <c r="N44" s="301"/>
      <c r="O44" s="114"/>
      <c r="P44" s="107"/>
      <c r="Q44" s="107"/>
      <c r="R44" s="108"/>
      <c r="S44" s="109"/>
      <c r="T44" s="115"/>
      <c r="U44" s="14"/>
      <c r="V44" s="375"/>
      <c r="W44" s="375"/>
      <c r="X44" s="375"/>
      <c r="Y44" s="375"/>
      <c r="Z44" s="375"/>
      <c r="AA44" s="375"/>
      <c r="AB44" s="375"/>
      <c r="AC44" s="375"/>
      <c r="AD44" s="375"/>
      <c r="AE44" s="375"/>
      <c r="AF44" s="375"/>
      <c r="AG44" s="375"/>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2" customHeight="1">
      <c r="A45" s="90"/>
      <c r="B45" s="14"/>
      <c r="C45" s="14"/>
      <c r="D45" s="102"/>
      <c r="E45" s="14"/>
      <c r="F45" s="5"/>
      <c r="G45" s="45"/>
      <c r="H45" s="45"/>
      <c r="I45" s="323"/>
      <c r="J45" s="323"/>
      <c r="K45" s="323"/>
      <c r="L45" s="301"/>
      <c r="M45" s="301"/>
      <c r="N45" s="301"/>
      <c r="O45" s="114"/>
      <c r="P45" s="107"/>
      <c r="Q45" s="107"/>
      <c r="R45" s="108"/>
      <c r="S45" s="109"/>
      <c r="T45" s="115"/>
      <c r="U45" s="14"/>
      <c r="V45" s="375"/>
      <c r="W45" s="375"/>
      <c r="X45" s="375"/>
      <c r="Y45" s="375"/>
      <c r="Z45" s="375"/>
      <c r="AA45" s="375"/>
      <c r="AB45" s="375"/>
      <c r="AC45" s="375"/>
      <c r="AD45" s="375"/>
      <c r="AE45" s="375"/>
      <c r="AF45" s="375"/>
      <c r="AG45" s="375"/>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2" customHeight="1">
      <c r="A46" s="90"/>
      <c r="B46" s="14"/>
      <c r="C46" s="14"/>
      <c r="D46" s="102"/>
      <c r="E46" s="14"/>
      <c r="F46" s="5"/>
      <c r="G46" s="45"/>
      <c r="H46" s="45"/>
      <c r="I46" s="156"/>
      <c r="J46" s="156"/>
      <c r="K46" s="156"/>
      <c r="L46" s="313" t="s">
        <v>139</v>
      </c>
      <c r="M46" s="301"/>
      <c r="N46" s="301"/>
      <c r="O46" s="114"/>
      <c r="P46" s="107"/>
      <c r="Q46" s="107"/>
      <c r="R46" s="108"/>
      <c r="S46" s="109"/>
      <c r="T46" s="115"/>
      <c r="U46" s="14"/>
      <c r="V46" s="375"/>
      <c r="W46" s="375"/>
      <c r="X46" s="375"/>
      <c r="Y46" s="375"/>
      <c r="Z46" s="375"/>
      <c r="AA46" s="375"/>
      <c r="AB46" s="375"/>
      <c r="AC46" s="375"/>
      <c r="AD46" s="375"/>
      <c r="AE46" s="375"/>
      <c r="AF46" s="375"/>
      <c r="AG46" s="375"/>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75"/>
      <c r="W47" s="375"/>
      <c r="X47" s="375"/>
      <c r="Y47" s="375"/>
      <c r="Z47" s="375"/>
      <c r="AA47" s="375"/>
      <c r="AB47" s="375"/>
      <c r="AC47" s="375"/>
      <c r="AD47" s="375"/>
      <c r="AE47" s="375"/>
      <c r="AF47" s="375"/>
      <c r="AG47" s="375"/>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75"/>
      <c r="W48" s="375"/>
      <c r="X48" s="375"/>
      <c r="Y48" s="375"/>
      <c r="Z48" s="375"/>
      <c r="AA48" s="375"/>
      <c r="AB48" s="375"/>
      <c r="AC48" s="375"/>
      <c r="AD48" s="375"/>
      <c r="AE48" s="375"/>
      <c r="AF48" s="375"/>
      <c r="AG48" s="375"/>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75"/>
      <c r="W49" s="375"/>
      <c r="X49" s="375"/>
      <c r="Y49" s="375"/>
      <c r="Z49" s="375"/>
      <c r="AA49" s="375"/>
      <c r="AB49" s="375"/>
      <c r="AC49" s="375"/>
      <c r="AD49" s="375"/>
      <c r="AE49" s="375"/>
      <c r="AF49" s="375"/>
      <c r="AG49" s="375"/>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75"/>
      <c r="W50" s="375"/>
      <c r="X50" s="375"/>
      <c r="Y50" s="375"/>
      <c r="Z50" s="375"/>
      <c r="AA50" s="375"/>
      <c r="AB50" s="375"/>
      <c r="AC50" s="375"/>
      <c r="AD50" s="375"/>
      <c r="AE50" s="375"/>
      <c r="AF50" s="375"/>
      <c r="AG50" s="375"/>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5"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5"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149</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algorithmName="SHA-512" hashValue="WVk2EvrRXW5I18NOKRgfTsu0viYQMzKGW7jxXUlhr4TIaHBxmcxuVlGgDMtOoLW16S7FqyU4057KxDgSHIPnmw==" saltValue="/0gcFyMDJVVpeOh8IfB8Pw==" spinCount="100000" sheet="1" formatCells="0" formatColumns="0" formatRows="0" insertHyperlinks="0" sort="0" autoFilter="0"/>
  <sortState xmlns:xlrd2="http://schemas.microsoft.com/office/spreadsheetml/2017/richdata2" ref="DU2:DU7">
    <sortCondition ref="DU2"/>
  </sortState>
  <mergeCells count="16">
    <mergeCell ref="H39:K39"/>
    <mergeCell ref="K41:K42"/>
    <mergeCell ref="W3:AG3"/>
    <mergeCell ref="D7:D8"/>
    <mergeCell ref="O3:T3"/>
    <mergeCell ref="F7:F9"/>
    <mergeCell ref="F11:F12"/>
    <mergeCell ref="V5:AG50"/>
    <mergeCell ref="D21:D27"/>
    <mergeCell ref="C2:I2"/>
    <mergeCell ref="K3:K4"/>
    <mergeCell ref="H15:I15"/>
    <mergeCell ref="J15:K15"/>
    <mergeCell ref="D10:D11"/>
    <mergeCell ref="D13:D19"/>
    <mergeCell ref="K19:K20"/>
  </mergeCells>
  <phoneticPr fontId="3" type="noConversion"/>
  <conditionalFormatting sqref="K37">
    <cfRule type="cellIs" dxfId="40" priority="7" operator="lessThan">
      <formula>0</formula>
    </cfRule>
    <cfRule type="cellIs" dxfId="39" priority="10" operator="equal">
      <formula>0</formula>
    </cfRule>
  </conditionalFormatting>
  <conditionalFormatting sqref="J37">
    <cfRule type="cellIs" dxfId="38" priority="8" operator="lessThan">
      <formula>0</formula>
    </cfRule>
    <cfRule type="cellIs" dxfId="37" priority="9" operator="equal">
      <formula>0</formula>
    </cfRule>
  </conditionalFormatting>
  <conditionalFormatting sqref="K40">
    <cfRule type="cellIs" dxfId="36" priority="5" operator="greaterThan">
      <formula>0</formula>
    </cfRule>
    <cfRule type="cellIs" dxfId="35"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topLeftCell="A16" zoomScale="50" zoomScaleNormal="50" zoomScalePageLayoutView="40" workbookViewId="0"/>
  </sheetViews>
  <sheetFormatPr defaultColWidth="7.453125" defaultRowHeight="20.399999999999999"/>
  <cols>
    <col min="1" max="1" width="1.90625" style="9" customWidth="1"/>
    <col min="2" max="2" width="6.6328125" style="9" customWidth="1"/>
    <col min="3" max="3" width="18.08984375" style="9" customWidth="1"/>
    <col min="4" max="4" width="56" style="9" customWidth="1"/>
    <col min="5" max="5" width="8" style="1" customWidth="1"/>
    <col min="6" max="7" width="5.36328125" style="1" customWidth="1"/>
    <col min="8" max="8" width="5.6328125" style="1" customWidth="1"/>
    <col min="9" max="9" width="32" style="3" customWidth="1"/>
    <col min="10" max="10" width="34.90625" style="3" customWidth="1"/>
    <col min="11" max="11" width="51.08984375" style="3" customWidth="1"/>
    <col min="12" max="12" width="9.08984375" style="2" customWidth="1"/>
    <col min="13" max="13" width="43.36328125" style="2" customWidth="1"/>
    <col min="14" max="14" width="9.08984375" style="2" customWidth="1"/>
    <col min="15" max="15" width="9.90625" style="34" bestFit="1" customWidth="1"/>
    <col min="16" max="16" width="27.90625" style="8" customWidth="1"/>
    <col min="17" max="17" width="41.08984375" style="8" customWidth="1"/>
    <col min="18" max="18" width="13.36328125" style="41" customWidth="1"/>
    <col min="19" max="19" width="29.36328125" style="8" customWidth="1"/>
    <col min="20" max="20" width="43.08984375" style="8" customWidth="1"/>
    <col min="21" max="16384" width="7.45312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2"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2" customHeight="1" thickBot="1">
      <c r="A3" s="170"/>
      <c r="B3" s="175"/>
      <c r="C3" s="397" t="s">
        <v>117</v>
      </c>
      <c r="D3" s="402" t="s">
        <v>116</v>
      </c>
      <c r="E3" s="176"/>
      <c r="F3" s="176"/>
      <c r="G3" s="176"/>
      <c r="H3" s="178"/>
      <c r="I3" s="178"/>
      <c r="J3" s="179"/>
      <c r="K3" s="389" t="s">
        <v>94</v>
      </c>
      <c r="L3" s="180" t="s">
        <v>49</v>
      </c>
      <c r="M3" s="176"/>
      <c r="N3" s="176"/>
      <c r="O3" s="386" t="s">
        <v>128</v>
      </c>
      <c r="P3" s="387"/>
      <c r="Q3" s="387"/>
      <c r="R3" s="387"/>
      <c r="S3" s="387"/>
      <c r="T3" s="388"/>
      <c r="U3" s="177"/>
      <c r="V3" s="170"/>
    </row>
    <row r="4" spans="1:22" ht="31.2" customHeight="1" thickTop="1">
      <c r="A4" s="170"/>
      <c r="B4" s="175"/>
      <c r="C4" s="398"/>
      <c r="D4" s="403"/>
      <c r="E4" s="176"/>
      <c r="F4" s="176"/>
      <c r="G4" s="176"/>
      <c r="H4" s="181" t="s">
        <v>93</v>
      </c>
      <c r="I4" s="182"/>
      <c r="J4" s="183" t="s">
        <v>30</v>
      </c>
      <c r="K4" s="390"/>
      <c r="L4" s="175"/>
      <c r="M4" s="176"/>
      <c r="N4" s="176"/>
      <c r="O4" s="184"/>
      <c r="P4" s="185"/>
      <c r="Q4" s="185"/>
      <c r="R4" s="186"/>
      <c r="S4" s="185"/>
      <c r="T4" s="185"/>
      <c r="U4" s="175"/>
      <c r="V4" s="170"/>
    </row>
    <row r="5" spans="1:22" ht="31.2" customHeight="1">
      <c r="A5" s="170"/>
      <c r="B5" s="175"/>
      <c r="C5" s="398"/>
      <c r="D5" s="404">
        <f ca="1">COUNTIF(K5:K7,"Correct")+COUNTIF(K9:K14,"Correct")+COUNTIF(K16,"Correct")+COUNTIF(J22:K22,"Correct")+COUNTIF(K21,"Correct")+COUNTIF(J25:J34,"Correct")+COUNTIF(O31:T33,"Correct")+COUNTIF(J37:K37,"Correct")</f>
        <v>43</v>
      </c>
      <c r="E5" s="176"/>
      <c r="F5" s="176"/>
      <c r="G5" s="176"/>
      <c r="H5" s="187"/>
      <c r="I5" s="278" t="s">
        <v>42</v>
      </c>
      <c r="J5" s="188"/>
      <c r="K5" s="189" t="str">
        <f>IF(ISBLANK('Juan''s Budget'!K5),"ERROR",IF('Juan''s Budget'!K5=1000,"Correct",IF('Juan''s Budget'!K5=500,"ERROR: Should be 2 Sem. Total","ERROR")))</f>
        <v>Correct</v>
      </c>
      <c r="L5" s="190"/>
      <c r="M5" s="176"/>
      <c r="N5" s="176"/>
      <c r="O5" s="191" t="s">
        <v>9</v>
      </c>
      <c r="P5" s="192" t="s">
        <v>17</v>
      </c>
      <c r="Q5" s="192" t="s">
        <v>18</v>
      </c>
      <c r="R5" s="193" t="s">
        <v>16</v>
      </c>
      <c r="S5" s="192" t="s">
        <v>10</v>
      </c>
      <c r="T5" s="192" t="s">
        <v>19</v>
      </c>
      <c r="U5" s="175"/>
      <c r="V5" s="170"/>
    </row>
    <row r="6" spans="1:22" ht="31.2" customHeight="1" thickBot="1">
      <c r="A6" s="170"/>
      <c r="B6" s="175"/>
      <c r="C6" s="398"/>
      <c r="D6" s="405"/>
      <c r="E6" s="176"/>
      <c r="F6" s="176"/>
      <c r="G6" s="176"/>
      <c r="H6" s="194"/>
      <c r="I6" s="279" t="s">
        <v>79</v>
      </c>
      <c r="J6" s="195"/>
      <c r="K6" s="196" t="str">
        <f>IF(ISBLANK('Juan''s Budget'!K6),"ERROR",IF('Juan''s Budget'!K6=50,"Correct","ERROR"))</f>
        <v>Correct</v>
      </c>
      <c r="L6" s="175"/>
      <c r="M6" s="176"/>
      <c r="N6" s="176"/>
      <c r="O6" s="197">
        <v>41276</v>
      </c>
      <c r="P6" s="198" t="s">
        <v>31</v>
      </c>
      <c r="Q6" s="199" t="s">
        <v>21</v>
      </c>
      <c r="R6" s="200">
        <v>150.78</v>
      </c>
      <c r="S6" s="201" t="s">
        <v>58</v>
      </c>
      <c r="T6" s="202" t="s">
        <v>38</v>
      </c>
      <c r="U6" s="187"/>
      <c r="V6" s="203"/>
    </row>
    <row r="7" spans="1:22" ht="31.2" customHeight="1" thickBot="1">
      <c r="A7" s="203"/>
      <c r="B7" s="187"/>
      <c r="C7" s="398"/>
      <c r="D7" s="291" t="s">
        <v>150</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2"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2" customHeight="1">
      <c r="A9" s="203"/>
      <c r="B9" s="292"/>
      <c r="C9" s="397" t="s">
        <v>147</v>
      </c>
      <c r="D9" s="406" t="s">
        <v>146</v>
      </c>
      <c r="E9" s="176"/>
      <c r="F9" s="176"/>
      <c r="G9" s="176"/>
      <c r="H9" s="216"/>
      <c r="I9" s="278" t="s">
        <v>29</v>
      </c>
      <c r="J9" s="188"/>
      <c r="K9" s="189" t="str">
        <f>IF(ISBLANK('Juan''s Budget'!K9),"ERROR",IF('Juan''s Budget'!K9=975*2,"Correct",IF('Juan''s Budget'!K9&lt;975+850,"ERROR","Caution: Did you mean to raise this amount?")))</f>
        <v>Correct</v>
      </c>
      <c r="L9" s="190"/>
      <c r="M9" s="176"/>
      <c r="N9" s="176"/>
      <c r="O9" s="208">
        <v>41276</v>
      </c>
      <c r="P9" s="215" t="s">
        <v>69</v>
      </c>
      <c r="Q9" s="210" t="s">
        <v>23</v>
      </c>
      <c r="R9" s="211">
        <v>385.42</v>
      </c>
      <c r="S9" s="212" t="s">
        <v>24</v>
      </c>
      <c r="T9" s="213" t="s">
        <v>12</v>
      </c>
      <c r="U9" s="187"/>
      <c r="V9" s="203"/>
    </row>
    <row r="10" spans="1:22" ht="31.2" customHeight="1">
      <c r="A10" s="203"/>
      <c r="B10" s="292"/>
      <c r="C10" s="398"/>
      <c r="D10" s="407"/>
      <c r="E10" s="176"/>
      <c r="F10" s="176"/>
      <c r="G10" s="176"/>
      <c r="H10" s="216"/>
      <c r="I10" s="278" t="s">
        <v>33</v>
      </c>
      <c r="J10" s="188"/>
      <c r="K10" s="189" t="str">
        <f>IF(ISBLANK('Juan''s Budget'!K10),"ERROR",IF('Juan''s Budget'!K10=4300,"Correct","ERROR"))</f>
        <v>Correct</v>
      </c>
      <c r="L10" s="187"/>
      <c r="M10" s="176"/>
      <c r="N10" s="176"/>
      <c r="O10" s="208">
        <v>41276</v>
      </c>
      <c r="P10" s="209" t="s">
        <v>75</v>
      </c>
      <c r="Q10" s="210" t="s">
        <v>76</v>
      </c>
      <c r="R10" s="211">
        <v>500</v>
      </c>
      <c r="S10" s="212" t="s">
        <v>42</v>
      </c>
      <c r="T10" s="213" t="s">
        <v>39</v>
      </c>
      <c r="U10" s="187"/>
      <c r="V10" s="203"/>
    </row>
    <row r="11" spans="1:22" ht="31.2" customHeight="1">
      <c r="A11" s="203"/>
      <c r="B11" s="187"/>
      <c r="C11" s="398"/>
      <c r="D11" s="408" t="str">
        <f>IF(ISBLANK('Juan''s Budget'!K40),"Not Yet",IF(ABS('Juan''s Budget'!K40-('Juan''s Budget'!K16-'Juan''s Budget'!J22-'Juan''s Budget'!K22*7))&lt;0.5,IF('Juan''s Budget'!K40&lt;0,"Calculation is right, but he ran out of money.  Adjust the budget further…","Correct"),"ERROR, calculation not correct"))</f>
        <v>Correct</v>
      </c>
      <c r="E11" s="176"/>
      <c r="F11" s="176"/>
      <c r="G11" s="176"/>
      <c r="H11" s="216"/>
      <c r="I11" s="278" t="s">
        <v>24</v>
      </c>
      <c r="J11" s="188"/>
      <c r="K11" s="189" t="str">
        <f>IF(ISBLANK('Juan''s Budget'!K11),"ERROR",IF('Juan''s Budget'!K11=770.84,"Correct",IF('Juan''s Budget'!K11&gt;770.84,"Caution: Did you mean to raise this amount?","ERROR")))</f>
        <v>Correct</v>
      </c>
      <c r="L11" s="187"/>
      <c r="M11" s="176"/>
      <c r="N11" s="176"/>
      <c r="O11" s="208">
        <v>41276</v>
      </c>
      <c r="P11" s="209" t="s">
        <v>77</v>
      </c>
      <c r="Q11" s="210" t="s">
        <v>78</v>
      </c>
      <c r="R11" s="211">
        <v>50</v>
      </c>
      <c r="S11" s="212" t="s">
        <v>79</v>
      </c>
      <c r="T11" s="213" t="s">
        <v>8</v>
      </c>
      <c r="U11" s="187"/>
      <c r="V11" s="203"/>
    </row>
    <row r="12" spans="1:22" ht="31.2" customHeight="1">
      <c r="A12" s="203"/>
      <c r="B12" s="187"/>
      <c r="C12" s="398"/>
      <c r="D12" s="408"/>
      <c r="E12" s="176"/>
      <c r="F12" s="176"/>
      <c r="G12" s="176"/>
      <c r="H12" s="216"/>
      <c r="I12" s="280" t="s">
        <v>4</v>
      </c>
      <c r="J12" s="188"/>
      <c r="K12" s="189" t="str">
        <f>IF(ISBLANK('Juan''s Budget'!K12),"ERROR",IF('Juan''s Budget'!K12=28.5,"Correct",IF('Juan''s Budget'!K12&gt;28.5,"Caution: Did you mean to raise this amount?","ERROR")))</f>
        <v>Correct</v>
      </c>
      <c r="L12" s="187"/>
      <c r="M12" s="176"/>
      <c r="N12" s="176"/>
      <c r="O12" s="208">
        <v>41276</v>
      </c>
      <c r="P12" s="209" t="s">
        <v>71</v>
      </c>
      <c r="Q12" s="210" t="s">
        <v>113</v>
      </c>
      <c r="R12" s="211">
        <v>55</v>
      </c>
      <c r="S12" s="212" t="s">
        <v>114</v>
      </c>
      <c r="T12" s="213" t="s">
        <v>39</v>
      </c>
      <c r="U12" s="187"/>
      <c r="V12" s="203"/>
    </row>
    <row r="13" spans="1:22" ht="31.2" customHeight="1" thickBot="1">
      <c r="A13" s="203"/>
      <c r="B13" s="187"/>
      <c r="C13" s="398"/>
      <c r="D13" s="288"/>
      <c r="E13" s="176"/>
      <c r="F13" s="176"/>
      <c r="G13" s="176"/>
      <c r="H13" s="216"/>
      <c r="I13" s="280" t="s">
        <v>114</v>
      </c>
      <c r="J13" s="217"/>
      <c r="K13" s="189" t="str">
        <f>IF(ISBLANK('Juan''s Budget'!K13),"ERROR",IF('Juan''s Budget'!K13=0.1*'Juan''s Budget'!K7,"Correct","Error: Tithing is 10% of Total Income."))</f>
        <v>Correct</v>
      </c>
      <c r="L13" s="190"/>
      <c r="M13" s="176"/>
      <c r="N13" s="176"/>
      <c r="O13" s="208">
        <v>41278</v>
      </c>
      <c r="P13" s="198" t="s">
        <v>32</v>
      </c>
      <c r="Q13" s="210" t="s">
        <v>134</v>
      </c>
      <c r="R13" s="218">
        <v>4.88</v>
      </c>
      <c r="S13" s="210" t="s">
        <v>59</v>
      </c>
      <c r="T13" s="213" t="s">
        <v>8</v>
      </c>
      <c r="U13" s="187"/>
      <c r="V13" s="203"/>
    </row>
    <row r="14" spans="1:22" ht="31.2"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2" customHeight="1" thickTop="1">
      <c r="A15" s="203"/>
      <c r="B15" s="187"/>
      <c r="C15" s="397" t="s">
        <v>148</v>
      </c>
      <c r="D15" s="395" t="s">
        <v>118</v>
      </c>
      <c r="E15" s="176"/>
      <c r="F15" s="176"/>
      <c r="G15" s="176"/>
      <c r="H15" s="391" t="s">
        <v>98</v>
      </c>
      <c r="I15" s="392"/>
      <c r="J15" s="220" t="s">
        <v>99</v>
      </c>
      <c r="K15" s="214"/>
      <c r="L15" s="187"/>
      <c r="M15" s="176"/>
      <c r="N15" s="176"/>
      <c r="O15" s="208">
        <v>41280</v>
      </c>
      <c r="P15" s="198" t="s">
        <v>89</v>
      </c>
      <c r="Q15" s="210" t="s">
        <v>25</v>
      </c>
      <c r="R15" s="218">
        <v>9.75</v>
      </c>
      <c r="S15" s="210" t="s">
        <v>59</v>
      </c>
      <c r="T15" s="213" t="s">
        <v>38</v>
      </c>
      <c r="U15" s="187"/>
      <c r="V15" s="203"/>
    </row>
    <row r="16" spans="1:22" ht="31.2" customHeight="1">
      <c r="A16" s="203"/>
      <c r="B16" s="187"/>
      <c r="C16" s="398"/>
      <c r="D16" s="396"/>
      <c r="E16" s="176"/>
      <c r="F16" s="176"/>
      <c r="G16" s="176"/>
      <c r="H16" s="187"/>
      <c r="I16" s="221"/>
      <c r="J16" s="222"/>
      <c r="K16" s="207" t="str">
        <f>IF(ISBLANK('Juan''s Budget'!K16),"ERROR",IF('Juan''s Budget'!K16='Juan''s Budget'!I16-'Juan''s Budget'!K14+'Juan''s Budget'!K7,"Correct","ERROR"))</f>
        <v>Correct</v>
      </c>
      <c r="L16" s="190"/>
      <c r="M16" s="176"/>
      <c r="N16" s="176"/>
      <c r="O16" s="208">
        <v>41281</v>
      </c>
      <c r="P16" s="198" t="s">
        <v>70</v>
      </c>
      <c r="Q16" s="210" t="s">
        <v>82</v>
      </c>
      <c r="R16" s="218">
        <v>67.5</v>
      </c>
      <c r="S16" s="210" t="s">
        <v>40</v>
      </c>
      <c r="T16" s="213" t="s">
        <v>39</v>
      </c>
      <c r="U16" s="187"/>
      <c r="V16" s="203"/>
    </row>
    <row r="17" spans="1:22" ht="31.2" customHeight="1">
      <c r="A17" s="203"/>
      <c r="B17" s="187"/>
      <c r="C17" s="398"/>
      <c r="D17" s="399" t="s">
        <v>140</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2" customHeight="1" thickBot="1">
      <c r="A18" s="203"/>
      <c r="B18" s="187"/>
      <c r="C18" s="398"/>
      <c r="D18" s="400"/>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2" customHeight="1" thickBot="1">
      <c r="A19" s="203"/>
      <c r="B19" s="187"/>
      <c r="C19" s="398"/>
      <c r="D19" s="400"/>
      <c r="E19" s="176"/>
      <c r="F19" s="176"/>
      <c r="G19" s="176"/>
      <c r="H19" s="223"/>
      <c r="I19" s="223"/>
      <c r="J19" s="223"/>
      <c r="K19" s="393" t="s">
        <v>110</v>
      </c>
      <c r="L19" s="180" t="s">
        <v>50</v>
      </c>
      <c r="M19" s="176"/>
      <c r="N19" s="176"/>
      <c r="O19" s="208">
        <v>41281</v>
      </c>
      <c r="P19" s="224" t="s">
        <v>71</v>
      </c>
      <c r="Q19" s="210" t="s">
        <v>48</v>
      </c>
      <c r="R19" s="218">
        <f>50+5+6.75</f>
        <v>61.75</v>
      </c>
      <c r="S19" s="210" t="s">
        <v>1</v>
      </c>
      <c r="T19" s="213" t="s">
        <v>5</v>
      </c>
      <c r="U19" s="187"/>
      <c r="V19" s="203"/>
    </row>
    <row r="20" spans="1:22" ht="31.2" customHeight="1" thickTop="1">
      <c r="A20" s="203"/>
      <c r="B20" s="187"/>
      <c r="C20" s="187"/>
      <c r="D20" s="400"/>
      <c r="E20" s="176"/>
      <c r="F20" s="176"/>
      <c r="G20" s="176"/>
      <c r="H20" s="225" t="s">
        <v>106</v>
      </c>
      <c r="I20" s="225"/>
      <c r="J20" s="226" t="s">
        <v>30</v>
      </c>
      <c r="K20" s="394"/>
      <c r="L20" s="176"/>
      <c r="M20" s="176"/>
      <c r="N20" s="176"/>
      <c r="O20" s="208">
        <v>41282</v>
      </c>
      <c r="P20" s="215" t="s">
        <v>69</v>
      </c>
      <c r="Q20" s="210" t="s">
        <v>100</v>
      </c>
      <c r="R20" s="218">
        <v>14.25</v>
      </c>
      <c r="S20" s="210" t="s">
        <v>4</v>
      </c>
      <c r="T20" s="213" t="s">
        <v>8</v>
      </c>
      <c r="U20" s="187"/>
      <c r="V20" s="203"/>
    </row>
    <row r="21" spans="1:22" ht="31.2" customHeight="1" thickBot="1">
      <c r="A21" s="203"/>
      <c r="B21" s="187"/>
      <c r="C21" s="187"/>
      <c r="D21" s="400"/>
      <c r="E21" s="176"/>
      <c r="F21" s="176"/>
      <c r="G21" s="176"/>
      <c r="H21" s="187"/>
      <c r="I21" s="278" t="s">
        <v>40</v>
      </c>
      <c r="J21" s="217"/>
      <c r="K21" s="227" t="str">
        <f>IF(ISBLANK('Juan''s Budget'!K21),"ERROR",IF('Juan''s Budget'!K21=135,"Correct","ERROR: his income would be very difficult to change."))</f>
        <v>Correct</v>
      </c>
      <c r="L21" s="176"/>
      <c r="M21" s="176"/>
      <c r="N21" s="176"/>
      <c r="O21" s="228">
        <v>41282</v>
      </c>
      <c r="P21" s="215" t="s">
        <v>69</v>
      </c>
      <c r="Q21" s="210" t="s">
        <v>26</v>
      </c>
      <c r="R21" s="218">
        <v>4.8899999999999997</v>
      </c>
      <c r="S21" s="210" t="s">
        <v>102</v>
      </c>
      <c r="T21" s="229" t="s">
        <v>12</v>
      </c>
      <c r="U21" s="187"/>
      <c r="V21" s="203"/>
    </row>
    <row r="22" spans="1:22" ht="31.2" customHeight="1" thickTop="1" thickBot="1">
      <c r="A22" s="203"/>
      <c r="B22" s="187"/>
      <c r="C22" s="187"/>
      <c r="D22" s="400"/>
      <c r="E22" s="176"/>
      <c r="F22" s="176"/>
      <c r="G22" s="176"/>
      <c r="H22" s="187"/>
      <c r="I22" s="279" t="s">
        <v>111</v>
      </c>
      <c r="J22" s="230" t="str">
        <f>IF(ISBLANK('Juan''s Budget'!J22),"ERROR",IF('Juan''s Budget'!J22=626.65,"Correct","ERROR: think Cash Flow"))</f>
        <v>Correct</v>
      </c>
      <c r="K22" s="231" t="str">
        <f>IF(ISBLANK('Juan''s Budget'!K22),"ERROR",IF(AND('Juan''s Budget'!K22&gt;0,ABS('Juan''s Budget'!K37)&lt;0.01),IF(K40="Calculation is right, but…","This number is too high.","Correct"),"ERROR"))</f>
        <v>Correct</v>
      </c>
      <c r="L22" s="379" t="str">
        <f>IF(K40="Calculation is right, but…", "You are pulling so much money out of his savings each month that his Final Savings Balance is becoming negative.","")</f>
        <v/>
      </c>
      <c r="M22" s="379"/>
      <c r="N22" s="286"/>
      <c r="O22" s="208">
        <v>41282</v>
      </c>
      <c r="P22" s="198" t="s">
        <v>89</v>
      </c>
      <c r="Q22" s="210" t="s">
        <v>135</v>
      </c>
      <c r="R22" s="218">
        <v>19.38</v>
      </c>
      <c r="S22" s="210" t="s">
        <v>59</v>
      </c>
      <c r="T22" s="213" t="s">
        <v>38</v>
      </c>
      <c r="U22" s="187"/>
      <c r="V22" s="203"/>
    </row>
    <row r="23" spans="1:22" ht="31.2" customHeight="1" thickBot="1">
      <c r="A23" s="203"/>
      <c r="B23" s="187"/>
      <c r="C23" s="187"/>
      <c r="D23" s="400"/>
      <c r="E23" s="176"/>
      <c r="F23" s="176"/>
      <c r="G23" s="176"/>
      <c r="H23" s="204"/>
      <c r="I23" s="206" t="s">
        <v>108</v>
      </c>
      <c r="J23" s="232"/>
      <c r="K23" s="233"/>
      <c r="L23" s="379"/>
      <c r="M23" s="379"/>
      <c r="N23" s="286"/>
      <c r="O23" s="208">
        <v>41283</v>
      </c>
      <c r="P23" s="198" t="s">
        <v>103</v>
      </c>
      <c r="Q23" s="210" t="s">
        <v>104</v>
      </c>
      <c r="R23" s="218">
        <v>32</v>
      </c>
      <c r="S23" s="210" t="s">
        <v>101</v>
      </c>
      <c r="T23" s="213" t="s">
        <v>12</v>
      </c>
      <c r="U23" s="175"/>
      <c r="V23" s="170"/>
    </row>
    <row r="24" spans="1:22" ht="31.2" customHeight="1" thickTop="1">
      <c r="A24" s="170"/>
      <c r="B24" s="175"/>
      <c r="C24" s="175"/>
      <c r="D24" s="400"/>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2" customHeight="1">
      <c r="A25" s="170"/>
      <c r="B25" s="175"/>
      <c r="C25" s="175"/>
      <c r="D25" s="400"/>
      <c r="E25" s="176"/>
      <c r="F25" s="176"/>
      <c r="G25" s="176"/>
      <c r="H25" s="216"/>
      <c r="I25" s="281" t="s">
        <v>1</v>
      </c>
      <c r="J25" s="289" t="str">
        <f>K25</f>
        <v>Correct</v>
      </c>
      <c r="K25" s="189" t="str">
        <f>IF(ISBLANK('Juan''s Budget'!K25),"ERROR",IF('Juan''s Budget'!K25=6.75*2,"Correct","Error"))</f>
        <v>Correct</v>
      </c>
      <c r="L25" s="380" t="str">
        <f>IF(K40="Calculation is right, but...","Rebalance at least one of Seth's Budget Categories so that he doesn't have to pull more out of savings than he actually has.","")</f>
        <v/>
      </c>
      <c r="M25" s="381"/>
      <c r="N25" s="176"/>
      <c r="O25" s="208">
        <v>41284</v>
      </c>
      <c r="P25" s="198" t="s">
        <v>86</v>
      </c>
      <c r="Q25" s="210" t="s">
        <v>136</v>
      </c>
      <c r="R25" s="218">
        <v>28.5</v>
      </c>
      <c r="S25" s="210" t="s">
        <v>101</v>
      </c>
      <c r="T25" s="213" t="s">
        <v>12</v>
      </c>
      <c r="U25" s="175"/>
      <c r="V25" s="170"/>
    </row>
    <row r="26" spans="1:22" ht="31.2" customHeight="1">
      <c r="A26" s="170"/>
      <c r="B26" s="175"/>
      <c r="C26" s="175"/>
      <c r="D26" s="400"/>
      <c r="E26" s="176"/>
      <c r="F26" s="176"/>
      <c r="G26" s="176"/>
      <c r="H26" s="216"/>
      <c r="I26" s="278" t="s">
        <v>34</v>
      </c>
      <c r="J26" s="289" t="str">
        <f>IF(K26="","",IF(K26="ERROR","ERROR","Correct"))</f>
        <v>Correct</v>
      </c>
      <c r="K26" s="189" t="str">
        <f>IF(ISBLANK('Juan''s Budget'!K26),"ERROR",IF('Juan''s Budget'!K26&gt;=5,"Correct",IF('Juan''s Budget'!K26&gt;=0,"Did you mean to lower this?")))</f>
        <v>Correct</v>
      </c>
      <c r="L26" s="380"/>
      <c r="M26" s="381"/>
      <c r="N26" s="176"/>
      <c r="O26" s="228">
        <v>41292</v>
      </c>
      <c r="P26" s="209" t="s">
        <v>31</v>
      </c>
      <c r="Q26" s="210" t="s">
        <v>28</v>
      </c>
      <c r="R26" s="211">
        <v>148.22</v>
      </c>
      <c r="S26" s="212" t="s">
        <v>58</v>
      </c>
      <c r="T26" s="229" t="s">
        <v>38</v>
      </c>
      <c r="U26" s="175"/>
      <c r="V26" s="170"/>
    </row>
    <row r="27" spans="1:22" ht="31.2" customHeight="1">
      <c r="A27" s="170"/>
      <c r="B27" s="175"/>
      <c r="C27" s="175"/>
      <c r="D27" s="400"/>
      <c r="E27" s="176"/>
      <c r="F27" s="176"/>
      <c r="G27" s="176"/>
      <c r="H27" s="216"/>
      <c r="I27" s="278" t="s">
        <v>36</v>
      </c>
      <c r="J27" s="289" t="str">
        <f>K27</f>
        <v>Correct</v>
      </c>
      <c r="K27" s="189" t="str">
        <f>IF(ISBLANK('Juan''s Budget'!K27),"ERROR",IF('Juan''s Budget'!K27=31.04,"Correct","ERROR"))</f>
        <v>Correct</v>
      </c>
      <c r="L27" s="380"/>
      <c r="M27" s="381"/>
      <c r="N27" s="176"/>
      <c r="O27" s="208">
        <v>41292</v>
      </c>
      <c r="P27" s="209" t="s">
        <v>84</v>
      </c>
      <c r="Q27" s="210" t="s">
        <v>137</v>
      </c>
      <c r="R27" s="211">
        <v>58.39</v>
      </c>
      <c r="S27" s="212" t="s">
        <v>0</v>
      </c>
      <c r="T27" s="213" t="s">
        <v>12</v>
      </c>
      <c r="U27" s="187"/>
      <c r="V27" s="203"/>
    </row>
    <row r="28" spans="1:22" ht="31.2" customHeight="1">
      <c r="A28" s="203"/>
      <c r="B28" s="187"/>
      <c r="C28" s="187"/>
      <c r="D28" s="400"/>
      <c r="E28" s="176"/>
      <c r="F28" s="176"/>
      <c r="G28" s="176"/>
      <c r="H28" s="216"/>
      <c r="I28" s="278" t="s">
        <v>58</v>
      </c>
      <c r="J28" s="289" t="str">
        <f>IF(K28="","",IF(K28="ERROR","ERROR","Correct"))</f>
        <v>Correct</v>
      </c>
      <c r="K28" s="189" t="str">
        <f>IF(ISBLANK('Juan''s Budget'!K28),"ERROR",IF('Juan''s Budget'!K28&gt;85,"Correct","Okay, explain grocery plan."))</f>
        <v>Correct</v>
      </c>
      <c r="L28" s="380"/>
      <c r="M28" s="381"/>
      <c r="N28" s="176"/>
      <c r="O28" s="208">
        <v>41292</v>
      </c>
      <c r="P28" s="215" t="s">
        <v>72</v>
      </c>
      <c r="Q28" s="210" t="s">
        <v>27</v>
      </c>
      <c r="R28" s="218">
        <v>99.98</v>
      </c>
      <c r="S28" s="212" t="s">
        <v>7</v>
      </c>
      <c r="T28" s="213" t="s">
        <v>38</v>
      </c>
      <c r="U28" s="187"/>
      <c r="V28" s="203"/>
    </row>
    <row r="29" spans="1:22" ht="31.2" customHeight="1">
      <c r="A29" s="203"/>
      <c r="B29" s="187"/>
      <c r="C29" s="187"/>
      <c r="D29" s="400"/>
      <c r="E29" s="176"/>
      <c r="F29" s="176"/>
      <c r="G29" s="176"/>
      <c r="H29" s="216"/>
      <c r="I29" s="278" t="s">
        <v>59</v>
      </c>
      <c r="J29" s="289" t="str">
        <f>IF(K29="","",IF(K29="ERROR","ERROR","Correct"))</f>
        <v>Correct</v>
      </c>
      <c r="K29" s="189" t="str">
        <f>IF(ISBLANK('Juan''s Budget'!K29),"ERROR",IF('Juan''s Budget'!K29&gt;10,"Correct",IF('Juan''s Budget'!K29&gt;=0,"Okay, explain eating out plan.","ERROR")))</f>
        <v>Correct</v>
      </c>
      <c r="L29" s="380"/>
      <c r="M29" s="381"/>
      <c r="N29" s="176"/>
      <c r="O29" s="208">
        <v>41296</v>
      </c>
      <c r="P29" s="215" t="s">
        <v>70</v>
      </c>
      <c r="Q29" s="210" t="s">
        <v>83</v>
      </c>
      <c r="R29" s="218">
        <v>67.5</v>
      </c>
      <c r="S29" s="212" t="s">
        <v>40</v>
      </c>
      <c r="T29" s="213" t="s">
        <v>39</v>
      </c>
      <c r="U29" s="187"/>
      <c r="V29" s="203"/>
    </row>
    <row r="30" spans="1:22" ht="31.2" customHeight="1" thickBot="1">
      <c r="A30" s="203"/>
      <c r="B30" s="187"/>
      <c r="C30" s="187"/>
      <c r="D30" s="400"/>
      <c r="E30" s="176"/>
      <c r="F30" s="176"/>
      <c r="G30" s="176"/>
      <c r="H30" s="216"/>
      <c r="I30" s="278" t="s">
        <v>7</v>
      </c>
      <c r="J30" s="289" t="str">
        <f>IF(K30="","",IF(K30="ERROR","ERROR","Correct"))</f>
        <v>Correct</v>
      </c>
      <c r="K30" s="189" t="str">
        <f>IF(ISBLANK('Juan''s Budget'!K30),"ERROR",IF('Juan''s Budget'!K30&gt;=99.98,"Correct",IF('Juan''s Budget'!K30&gt;=0,"Okay, explain cell plan.","ERROR")))</f>
        <v>Correct</v>
      </c>
      <c r="L30" s="380"/>
      <c r="M30" s="381"/>
      <c r="N30" s="176"/>
      <c r="O30" s="208">
        <v>41296</v>
      </c>
      <c r="P30" s="215" t="s">
        <v>74</v>
      </c>
      <c r="Q30" s="210" t="s">
        <v>47</v>
      </c>
      <c r="R30" s="218">
        <v>15.52</v>
      </c>
      <c r="S30" s="212" t="s">
        <v>36</v>
      </c>
      <c r="T30" s="213" t="s">
        <v>37</v>
      </c>
      <c r="U30" s="187"/>
      <c r="V30" s="203"/>
    </row>
    <row r="31" spans="1:22" ht="31.2" customHeight="1">
      <c r="A31" s="203"/>
      <c r="B31" s="187"/>
      <c r="C31" s="187"/>
      <c r="D31" s="400"/>
      <c r="E31" s="176"/>
      <c r="F31" s="176"/>
      <c r="G31" s="176"/>
      <c r="H31" s="216"/>
      <c r="I31" s="278" t="s">
        <v>3</v>
      </c>
      <c r="J31" s="289" t="str">
        <f>IF(K29="","",IF(K31="ERROR","ERROR","Correct"))</f>
        <v>Correct</v>
      </c>
      <c r="K31" s="189" t="str">
        <f>IF(ISBLANK('Juan''s Budget'!K31),"ERROR",IF('Juan''s Budget'!K31&gt;=40,"Correct",IF('Juan''s Budget'!K31&gt;=0,"Okay, explain travel plan.","ERROR")))</f>
        <v>Okay, explain travel plan.</v>
      </c>
      <c r="L31" s="380"/>
      <c r="M31" s="381"/>
      <c r="N31" s="237" t="s">
        <v>51</v>
      </c>
      <c r="O31" s="238" t="str">
        <f ca="1">IF(ISBLANK('Juan''s Budget'!O31),"ERROR",IF('Juan''s Budget'!O31=O35,"Correct","ERROR"))</f>
        <v>Correct</v>
      </c>
      <c r="P31" s="239" t="str">
        <f>IF(ISBLANK('Juan''s Budget'!P31),"ERROR",IF('Juan''s Budget'!P31="Gauss's Market","Correct","ERROR"))</f>
        <v>Correct</v>
      </c>
      <c r="Q31" s="240" t="str">
        <f>IF(ISBLANK('Juan''s Budget'!Q31),"ERROR","Correct")</f>
        <v>Correct</v>
      </c>
      <c r="R31" s="241" t="str">
        <f>IF(ISBLANK('Juan''s Budget'!R31),"ERROR",IF('Juan''s Budget'!R31=40.02,"Correct","ERROR"))</f>
        <v>Correct</v>
      </c>
      <c r="S31" s="240" t="str">
        <f>IF(ISBLANK('Juan''s Budget'!S31),"ERROR",IF('Juan''s Budget'!S31="Groceries","Correct","ERROR"))</f>
        <v>Correct</v>
      </c>
      <c r="T31" s="242" t="str">
        <f>IF(ISBLANK('Juan''s Budget'!T31),"ERROR",IF('Juan''s Budget'!T31="Debit Card","Correct","ERROR"))</f>
        <v>Correct</v>
      </c>
      <c r="U31" s="187"/>
      <c r="V31" s="203"/>
    </row>
    <row r="32" spans="1:22" ht="31.2" customHeight="1">
      <c r="A32" s="203"/>
      <c r="B32" s="187"/>
      <c r="C32" s="187"/>
      <c r="D32" s="401"/>
      <c r="E32" s="176"/>
      <c r="F32" s="176"/>
      <c r="G32" s="176"/>
      <c r="H32" s="216"/>
      <c r="I32" s="278" t="s">
        <v>0</v>
      </c>
      <c r="J32" s="289" t="str">
        <f>IF(K30="","",IF(K32="ERROR","ERROR","Correct"))</f>
        <v>Correct</v>
      </c>
      <c r="K32" s="189" t="str">
        <f>IF(ISBLANK('Juan''s Budget'!K32),"ERROR",IF('Juan''s Budget'!K32&gt;=10,"Correct",IF('Juan''s Budget'!K32&gt;=0,"Okay, explain gift ideas.","ERROR")))</f>
        <v>Correct</v>
      </c>
      <c r="L32" s="380"/>
      <c r="M32" s="381"/>
      <c r="N32" s="190"/>
      <c r="O32" s="243" t="str">
        <f ca="1">IF(ISBLANK('Juan''s Budget'!O32),"ERROR",IF('Juan''s Budget'!O32=O36,"Correct","ERROR"))</f>
        <v>Correct</v>
      </c>
      <c r="P32" s="244" t="str">
        <f>IF(ISBLANK('Juan''s Budget'!P32),"ERROR",IF('Juan''s Budget'!P32="Fuel Center","Correct","ERROR"))</f>
        <v>Correct</v>
      </c>
      <c r="Q32" s="245" t="str">
        <f>IF(ISBLANK('Juan''s Budget'!Q32),"ERROR","Correct")</f>
        <v>Correct</v>
      </c>
      <c r="R32" s="246" t="str">
        <f>IF(ISBLANK('Juan''s Budget'!R32),"ERROR",IF('Juan''s Budget'!R32=20,"Correct","ERROR"))</f>
        <v>Correct</v>
      </c>
      <c r="S32" s="247" t="str">
        <f>IF(ISBLANK('Juan''s Budget'!S32),"ERROR",IF('Juan''s Budget'!S32="Travel","Correct","ERROR"))</f>
        <v>Correct</v>
      </c>
      <c r="T32" s="248" t="str">
        <f>IF(ISBLANK('Juan''s Budget'!T32),"ERROR",IF('Juan''s Budget'!T32="Credit Card","Correct","ERROR"))</f>
        <v>Correct</v>
      </c>
      <c r="U32" s="187"/>
      <c r="V32" s="203"/>
    </row>
    <row r="33" spans="1:22" ht="31.2" customHeight="1" thickBot="1">
      <c r="A33" s="203"/>
      <c r="B33" s="187"/>
      <c r="C33" s="187"/>
      <c r="D33" s="288"/>
      <c r="E33" s="176"/>
      <c r="F33" s="176"/>
      <c r="G33" s="176"/>
      <c r="H33" s="216"/>
      <c r="I33" s="278" t="s">
        <v>101</v>
      </c>
      <c r="J33" s="289" t="str">
        <f>IF(K31="","",IF(K33="ERROR","ERROR","Correct"))</f>
        <v>Correct</v>
      </c>
      <c r="K33" s="189" t="str">
        <f>IF(ISBLANK('Juan''s Budget'!K33),"ERROR",IF('Juan''s Budget'!K33&gt;=10,"Correct",IF('Juan''s Budget'!K33&gt;=0,"Okay, got entertainment ideas?","ERROR")))</f>
        <v>Correct</v>
      </c>
      <c r="L33" s="380"/>
      <c r="M33" s="381"/>
      <c r="N33" s="249"/>
      <c r="O33" s="250" t="str">
        <f ca="1">IF(ISBLANK('Juan''s Budget'!O33),"ERROR",IF('Juan''s Budget'!O33=O37,"Correct","ERROR"))</f>
        <v>Correct</v>
      </c>
      <c r="P33" s="251" t="str">
        <f>IF(ISBLANK('Juan''s Budget'!P33),"ERROR",IF(OR('Juan''s Budget'!P33="The Church of Jesus Christ of Latter-day Saints",'Juan''s Budget'!P33="The Church",'Juan''s Budget'!P33="The Church of Jesus Christ"),"Correct","ERROR"))</f>
        <v>Correct</v>
      </c>
      <c r="Q33" s="252" t="str">
        <f>IF(ISBLANK('Juan''s Budget'!Q33),"ERROR","Correct")</f>
        <v>Correct</v>
      </c>
      <c r="R33" s="253" t="str">
        <f>IF(ISBLANK('Juan''s Budget'!R33),"ERROR",IF('Juan''s Budget'!R33=6.75,"Correct","ERROR"))</f>
        <v>Correct</v>
      </c>
      <c r="S33" s="252" t="str">
        <f>IF(ISBLANK('Juan''s Budget'!S33),"ERROR",IF('Juan''s Budget'!S33="Tithing","Correct","ERROR"))</f>
        <v>Correct</v>
      </c>
      <c r="T33" s="254" t="str">
        <f>IF(ISBLANK('Juan''s Budget'!T33),"ERROR",IF(OR('Juan''s Budget'!T33="Direct Deposit",'Juan''s Budget'!T33="Debit Card"),"Correct","ERROR"))</f>
        <v>Correct</v>
      </c>
      <c r="U33" s="187"/>
      <c r="V33" s="203"/>
    </row>
    <row r="34" spans="1:22" ht="31.2" customHeight="1" thickBot="1">
      <c r="A34" s="203"/>
      <c r="B34" s="187"/>
      <c r="C34" s="187"/>
      <c r="D34" s="187"/>
      <c r="E34" s="176"/>
      <c r="F34" s="176"/>
      <c r="G34" s="176"/>
      <c r="H34" s="187"/>
      <c r="I34" s="278" t="s">
        <v>102</v>
      </c>
      <c r="J34" s="289" t="str">
        <f>IF(K32="","",IF(K34="ERROR","ERROR","Correct"))</f>
        <v>Correct</v>
      </c>
      <c r="K34" s="189" t="str">
        <f>IF(ISBLANK('Juan''s Budget'!K34),"ERROR",IF('Juan''s Budget'!K34&gt;=4.89,"Correct",IF('Juan''s Budget'!K34&gt;0,"Okay, what about toilet paper?","ERROR")))</f>
        <v>Correct</v>
      </c>
      <c r="L34" s="380"/>
      <c r="M34" s="381"/>
      <c r="N34" s="187"/>
      <c r="O34" s="255"/>
      <c r="P34" s="256"/>
      <c r="Q34" s="256"/>
      <c r="R34" s="257"/>
      <c r="S34" s="258"/>
      <c r="T34" s="259"/>
      <c r="U34" s="187"/>
      <c r="V34" s="203"/>
    </row>
    <row r="35" spans="1:22" ht="31.2"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2"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2"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Correct</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2"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2" customHeight="1" thickTop="1">
      <c r="A39" s="203"/>
      <c r="B39" s="187"/>
      <c r="C39" s="187"/>
      <c r="D39" s="187"/>
      <c r="E39" s="176"/>
      <c r="F39" s="176"/>
      <c r="G39" s="176"/>
      <c r="H39" s="383" t="s">
        <v>133</v>
      </c>
      <c r="I39" s="384"/>
      <c r="J39" s="384"/>
      <c r="K39" s="385"/>
      <c r="L39" s="187"/>
      <c r="M39" s="187"/>
      <c r="N39" s="187"/>
      <c r="O39" s="271"/>
      <c r="P39" s="266"/>
      <c r="Q39" s="266"/>
      <c r="R39" s="272"/>
      <c r="S39" s="266"/>
      <c r="T39" s="273"/>
      <c r="U39" s="187"/>
      <c r="V39" s="203"/>
    </row>
    <row r="40" spans="1:22" ht="31.2"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Correct</v>
      </c>
      <c r="L40" s="382" t="str">
        <f>IF(K40="Calculation is right, but…","ERROR: Juan's Savings Balance cannot be negative. He cannot use more money than he has.","")</f>
        <v/>
      </c>
      <c r="M40" s="382"/>
      <c r="N40" s="287"/>
      <c r="O40" s="287"/>
      <c r="P40" s="287"/>
      <c r="Q40" s="287"/>
      <c r="R40" s="265"/>
      <c r="S40" s="266"/>
      <c r="T40" s="267"/>
      <c r="U40" s="187"/>
      <c r="V40" s="170"/>
    </row>
    <row r="41" spans="1:22" ht="31.2" customHeight="1">
      <c r="A41" s="170"/>
      <c r="B41" s="187"/>
      <c r="C41" s="187"/>
      <c r="D41" s="187"/>
      <c r="E41" s="176"/>
      <c r="F41" s="176"/>
      <c r="G41" s="176"/>
      <c r="H41" s="187"/>
      <c r="I41" s="276"/>
      <c r="J41" s="190"/>
      <c r="K41" s="270"/>
      <c r="L41" s="382"/>
      <c r="M41" s="382"/>
      <c r="N41" s="187"/>
      <c r="O41" s="275"/>
      <c r="P41" s="264"/>
      <c r="Q41" s="264"/>
      <c r="R41" s="265"/>
      <c r="S41" s="266"/>
      <c r="T41" s="267"/>
      <c r="U41" s="187"/>
      <c r="V41" s="170"/>
    </row>
    <row r="42" spans="1:22" ht="31.2" customHeight="1">
      <c r="A42" s="170"/>
      <c r="B42" s="187"/>
      <c r="C42" s="187"/>
      <c r="D42" s="187"/>
      <c r="E42" s="176"/>
      <c r="F42" s="176"/>
      <c r="G42" s="176"/>
      <c r="H42" s="187"/>
      <c r="I42" s="276"/>
      <c r="J42" s="187"/>
      <c r="K42" s="276"/>
      <c r="L42" s="382"/>
      <c r="M42" s="382"/>
      <c r="N42" s="187"/>
      <c r="O42" s="275"/>
      <c r="P42" s="264"/>
      <c r="Q42" s="264"/>
      <c r="R42" s="265"/>
      <c r="S42" s="266"/>
      <c r="T42" s="267"/>
      <c r="U42" s="175"/>
      <c r="V42" s="170"/>
    </row>
    <row r="43" spans="1:22" ht="31.2"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2" customHeight="1">
      <c r="E44" s="16"/>
      <c r="F44" s="16"/>
      <c r="G44" s="16"/>
      <c r="H44" s="16"/>
      <c r="I44" s="9"/>
      <c r="J44" s="9"/>
      <c r="K44" s="9"/>
      <c r="L44" s="9"/>
      <c r="M44" s="9"/>
      <c r="N44" s="9"/>
      <c r="O44" s="46"/>
      <c r="P44" s="47"/>
      <c r="Q44" s="48"/>
      <c r="R44" s="49"/>
      <c r="S44" s="42"/>
      <c r="T44" s="42"/>
    </row>
    <row r="45" spans="1:22" ht="31.2" customHeight="1">
      <c r="E45" s="16"/>
      <c r="F45" s="16"/>
      <c r="G45" s="16"/>
      <c r="H45" s="16"/>
      <c r="I45" s="9"/>
      <c r="J45" s="9"/>
      <c r="K45" s="9"/>
      <c r="L45" s="9"/>
      <c r="M45" s="9"/>
      <c r="N45" s="9"/>
      <c r="O45" s="46"/>
      <c r="P45" s="47"/>
      <c r="Q45" s="48"/>
      <c r="R45" s="49"/>
      <c r="S45" s="42"/>
      <c r="T45" s="42"/>
    </row>
    <row r="46" spans="1:22" ht="31.2" customHeight="1">
      <c r="E46" s="16"/>
      <c r="F46" s="16"/>
      <c r="G46" s="16"/>
      <c r="H46" s="16"/>
      <c r="I46" s="9"/>
      <c r="J46" s="9"/>
      <c r="K46" s="9"/>
      <c r="L46" s="9"/>
      <c r="M46" s="9"/>
      <c r="N46" s="9"/>
      <c r="O46" s="46"/>
      <c r="P46" s="47"/>
      <c r="Q46" s="48"/>
      <c r="R46" s="49"/>
      <c r="S46" s="42"/>
      <c r="T46" s="42"/>
    </row>
    <row r="47" spans="1:22" ht="31.2" customHeight="1">
      <c r="E47" s="16"/>
      <c r="F47" s="16"/>
      <c r="G47" s="16"/>
      <c r="H47" s="16"/>
      <c r="I47" s="9"/>
      <c r="J47" s="9"/>
      <c r="K47" s="9"/>
      <c r="L47" s="9"/>
      <c r="M47" s="9"/>
      <c r="N47" s="9"/>
      <c r="O47" s="46"/>
      <c r="P47" s="47"/>
      <c r="Q47" s="48"/>
      <c r="R47" s="49"/>
      <c r="S47" s="42"/>
      <c r="T47" s="42"/>
    </row>
    <row r="48" spans="1:22" ht="31.2" customHeight="1">
      <c r="E48" s="16"/>
      <c r="F48" s="16"/>
      <c r="G48" s="16"/>
      <c r="H48" s="16"/>
      <c r="I48" s="9"/>
      <c r="J48" s="9"/>
      <c r="K48" s="9"/>
      <c r="L48" s="9"/>
      <c r="M48" s="9"/>
      <c r="N48" s="9"/>
      <c r="O48" s="46"/>
      <c r="P48" s="47"/>
      <c r="Q48" s="48"/>
      <c r="R48" s="49"/>
      <c r="S48" s="42"/>
      <c r="T48" s="42"/>
    </row>
    <row r="49" spans="5:20" ht="31.2" customHeight="1">
      <c r="E49" s="16"/>
      <c r="F49" s="16"/>
      <c r="G49" s="16"/>
      <c r="H49" s="16"/>
      <c r="I49" s="9"/>
      <c r="J49" s="9"/>
      <c r="K49" s="9"/>
      <c r="L49" s="9"/>
      <c r="M49" s="9"/>
      <c r="N49" s="9"/>
      <c r="O49" s="46"/>
      <c r="P49" s="47"/>
      <c r="Q49" s="48"/>
      <c r="R49" s="49"/>
      <c r="S49" s="42"/>
      <c r="T49" s="42"/>
    </row>
    <row r="50" spans="5:20" ht="31.2" customHeight="1">
      <c r="E50" s="16"/>
      <c r="F50" s="16"/>
      <c r="G50" s="16"/>
      <c r="H50" s="16"/>
      <c r="I50" s="9"/>
      <c r="J50" s="9"/>
      <c r="K50" s="9"/>
      <c r="L50" s="9"/>
      <c r="M50" s="9"/>
      <c r="N50" s="9"/>
      <c r="O50" s="46"/>
      <c r="P50" s="47"/>
      <c r="Q50" s="48"/>
      <c r="R50" s="49"/>
      <c r="S50" s="42"/>
      <c r="T50" s="42"/>
    </row>
    <row r="51" spans="5:20" ht="31.2" customHeight="1">
      <c r="E51" s="16"/>
      <c r="F51" s="16"/>
      <c r="G51" s="16"/>
      <c r="H51" s="16"/>
      <c r="I51" s="9"/>
      <c r="J51" s="9"/>
      <c r="K51" s="9"/>
      <c r="L51" s="9"/>
      <c r="M51" s="9"/>
      <c r="N51" s="9"/>
      <c r="O51" s="46"/>
      <c r="P51" s="47"/>
      <c r="Q51" s="48"/>
      <c r="R51" s="49"/>
      <c r="S51" s="42"/>
      <c r="T51" s="42"/>
    </row>
    <row r="52" spans="5:20" ht="31.2" customHeight="1">
      <c r="E52" s="16"/>
      <c r="F52" s="16"/>
      <c r="G52" s="16"/>
      <c r="H52" s="16"/>
      <c r="I52" s="9"/>
      <c r="J52" s="9"/>
      <c r="K52" s="9"/>
      <c r="L52" s="9"/>
      <c r="M52" s="9"/>
      <c r="N52" s="9"/>
      <c r="O52" s="46"/>
      <c r="P52" s="47"/>
      <c r="Q52" s="48"/>
      <c r="R52" s="49"/>
      <c r="S52" s="42"/>
      <c r="T52" s="42"/>
    </row>
    <row r="53" spans="5:20" ht="31.2" customHeight="1">
      <c r="E53" s="16"/>
      <c r="F53" s="16"/>
      <c r="G53" s="16"/>
      <c r="H53" s="16"/>
      <c r="I53" s="9"/>
      <c r="J53" s="9"/>
      <c r="K53" s="9"/>
      <c r="L53" s="9"/>
      <c r="M53" s="9"/>
      <c r="N53" s="9"/>
      <c r="O53" s="46"/>
      <c r="P53" s="47"/>
      <c r="Q53" s="48"/>
      <c r="R53" s="49"/>
      <c r="S53" s="42"/>
      <c r="T53" s="42"/>
    </row>
    <row r="54" spans="5:20" ht="31.2" customHeight="1">
      <c r="E54" s="9"/>
      <c r="F54" s="16"/>
      <c r="G54" s="16"/>
      <c r="H54" s="16"/>
      <c r="I54" s="9"/>
      <c r="J54" s="9"/>
      <c r="K54" s="9"/>
      <c r="L54" s="9"/>
      <c r="M54" s="9"/>
      <c r="N54" s="9"/>
      <c r="O54" s="46"/>
      <c r="P54" s="47"/>
      <c r="Q54" s="48"/>
      <c r="R54" s="49"/>
      <c r="S54" s="42"/>
      <c r="T54" s="42"/>
    </row>
    <row r="55" spans="5:20" ht="31.2" customHeight="1">
      <c r="E55" s="9"/>
      <c r="F55" s="16"/>
      <c r="G55" s="16"/>
      <c r="H55" s="16"/>
      <c r="I55" s="9"/>
      <c r="J55" s="9"/>
      <c r="K55" s="9"/>
      <c r="L55" s="9"/>
      <c r="M55" s="9"/>
      <c r="N55" s="9"/>
      <c r="O55" s="46"/>
      <c r="P55" s="47"/>
      <c r="Q55" s="48"/>
      <c r="R55" s="49"/>
      <c r="S55" s="42"/>
      <c r="T55" s="42"/>
    </row>
    <row r="56" spans="5:20" ht="31.2" customHeight="1">
      <c r="E56" s="9"/>
      <c r="F56" s="16"/>
      <c r="G56" s="16"/>
      <c r="H56" s="16"/>
      <c r="I56" s="9"/>
      <c r="J56" s="9"/>
      <c r="K56" s="9"/>
      <c r="L56" s="9"/>
      <c r="M56" s="9"/>
      <c r="N56" s="9"/>
      <c r="O56" s="46"/>
      <c r="P56" s="47"/>
      <c r="Q56" s="48"/>
      <c r="R56" s="49"/>
      <c r="S56" s="42"/>
      <c r="T56" s="42"/>
    </row>
    <row r="57" spans="5:20" ht="31.2" customHeight="1">
      <c r="E57" s="9"/>
      <c r="F57" s="16"/>
      <c r="G57" s="16"/>
      <c r="H57" s="16"/>
      <c r="I57" s="9"/>
      <c r="J57" s="9"/>
      <c r="K57" s="9"/>
      <c r="L57" s="9"/>
      <c r="M57" s="9"/>
      <c r="N57" s="9"/>
      <c r="O57" s="46"/>
      <c r="P57" s="47"/>
      <c r="Q57" s="48"/>
      <c r="R57" s="49"/>
      <c r="S57" s="42"/>
      <c r="T57" s="42"/>
    </row>
    <row r="58" spans="5:20" ht="31.2" customHeight="1">
      <c r="E58" s="9"/>
      <c r="F58" s="16"/>
      <c r="G58" s="16"/>
      <c r="H58" s="16"/>
      <c r="I58" s="9"/>
      <c r="J58" s="9"/>
      <c r="K58" s="9"/>
      <c r="L58" s="9"/>
      <c r="M58" s="9"/>
      <c r="N58" s="9"/>
      <c r="O58" s="46"/>
      <c r="P58" s="47"/>
      <c r="Q58" s="48"/>
      <c r="R58" s="49"/>
      <c r="S58" s="42"/>
      <c r="T58" s="42"/>
    </row>
    <row r="59" spans="5:20" ht="31.2" customHeight="1">
      <c r="E59" s="9"/>
      <c r="F59" s="16"/>
      <c r="G59" s="16"/>
      <c r="H59" s="16"/>
      <c r="I59" s="9"/>
      <c r="J59" s="9"/>
      <c r="K59" s="9"/>
      <c r="L59" s="9"/>
      <c r="M59" s="9"/>
      <c r="N59" s="9"/>
      <c r="O59" s="46"/>
      <c r="P59" s="47"/>
      <c r="Q59" s="48"/>
      <c r="R59" s="49"/>
      <c r="S59" s="42"/>
      <c r="T59" s="42"/>
    </row>
    <row r="60" spans="5:20" ht="31.2" customHeight="1">
      <c r="E60" s="9"/>
      <c r="F60" s="16"/>
      <c r="G60" s="16"/>
      <c r="H60" s="16"/>
      <c r="I60" s="9"/>
      <c r="J60" s="9"/>
      <c r="K60" s="9"/>
      <c r="L60" s="9"/>
      <c r="M60" s="9"/>
      <c r="N60" s="9"/>
      <c r="O60" s="46"/>
      <c r="P60" s="47"/>
      <c r="Q60" s="48"/>
      <c r="R60" s="49"/>
      <c r="S60" s="42"/>
      <c r="T60" s="42"/>
    </row>
    <row r="61" spans="5:20" ht="31.2" customHeight="1">
      <c r="E61" s="9"/>
      <c r="F61" s="16"/>
      <c r="G61" s="16"/>
      <c r="H61" s="16"/>
      <c r="I61" s="9"/>
      <c r="J61" s="9"/>
      <c r="K61" s="9"/>
      <c r="L61" s="9"/>
      <c r="M61" s="9"/>
      <c r="N61" s="9"/>
      <c r="O61" s="46"/>
      <c r="P61" s="47"/>
      <c r="Q61" s="48"/>
      <c r="R61" s="49"/>
      <c r="S61" s="42"/>
      <c r="T61" s="42"/>
    </row>
    <row r="62" spans="5:20" ht="31.2" customHeight="1">
      <c r="E62" s="9"/>
      <c r="F62" s="16"/>
      <c r="G62" s="16"/>
      <c r="H62" s="16"/>
      <c r="I62" s="9"/>
      <c r="J62" s="9"/>
      <c r="K62" s="9"/>
      <c r="L62" s="9"/>
      <c r="M62" s="9"/>
      <c r="N62" s="9"/>
      <c r="O62" s="46"/>
      <c r="P62" s="47"/>
      <c r="Q62" s="48"/>
      <c r="R62" s="49"/>
      <c r="S62" s="42"/>
      <c r="T62" s="42"/>
    </row>
    <row r="63" spans="5:20" ht="31.2" customHeight="1">
      <c r="E63" s="9"/>
      <c r="F63" s="16"/>
      <c r="G63" s="16"/>
      <c r="H63" s="16"/>
      <c r="I63" s="9"/>
      <c r="J63" s="9"/>
      <c r="K63" s="9"/>
      <c r="L63" s="9"/>
      <c r="M63" s="9"/>
      <c r="N63" s="9"/>
      <c r="O63" s="46"/>
      <c r="P63" s="47"/>
      <c r="Q63" s="48"/>
      <c r="R63" s="49"/>
      <c r="S63" s="42"/>
      <c r="T63" s="42"/>
    </row>
    <row r="64" spans="5:20" ht="31.2" customHeight="1">
      <c r="E64" s="9"/>
      <c r="F64" s="16"/>
      <c r="G64" s="16"/>
      <c r="H64" s="16"/>
      <c r="I64" s="9"/>
      <c r="J64" s="9"/>
      <c r="K64" s="9"/>
      <c r="L64" s="9"/>
      <c r="M64" s="9"/>
      <c r="N64" s="9"/>
      <c r="O64" s="46"/>
      <c r="P64" s="47"/>
      <c r="Q64" s="48"/>
      <c r="R64" s="49"/>
      <c r="S64" s="42"/>
      <c r="T64" s="42"/>
    </row>
    <row r="65" spans="5:20" ht="31.2" customHeight="1">
      <c r="E65" s="9"/>
      <c r="F65" s="16"/>
      <c r="G65" s="16"/>
      <c r="H65" s="16"/>
      <c r="I65" s="9"/>
      <c r="J65" s="9"/>
      <c r="K65" s="9"/>
      <c r="L65" s="9"/>
      <c r="M65" s="9"/>
      <c r="N65" s="9"/>
      <c r="O65" s="46"/>
      <c r="P65" s="47"/>
      <c r="Q65" s="48"/>
      <c r="R65" s="49"/>
      <c r="S65" s="42"/>
      <c r="T65" s="42"/>
    </row>
    <row r="66" spans="5:20" ht="31.2" customHeight="1">
      <c r="E66" s="9"/>
      <c r="F66" s="16"/>
      <c r="G66" s="16"/>
      <c r="H66" s="16"/>
      <c r="I66" s="9"/>
      <c r="J66" s="9"/>
      <c r="K66" s="9"/>
      <c r="L66" s="9"/>
      <c r="M66" s="9"/>
      <c r="N66" s="9"/>
      <c r="O66" s="46"/>
      <c r="P66" s="47"/>
      <c r="Q66" s="42"/>
      <c r="R66" s="49"/>
      <c r="S66" s="42"/>
      <c r="T66" s="42"/>
    </row>
    <row r="67" spans="5:20" ht="31.2" customHeight="1">
      <c r="E67" s="9"/>
      <c r="F67" s="16"/>
      <c r="G67" s="16"/>
      <c r="H67" s="16"/>
      <c r="I67" s="9"/>
      <c r="J67" s="9"/>
      <c r="K67" s="9"/>
      <c r="L67" s="9"/>
      <c r="M67" s="9"/>
      <c r="N67" s="9"/>
      <c r="O67" s="46"/>
      <c r="P67" s="47"/>
      <c r="Q67" s="42"/>
      <c r="R67" s="49"/>
      <c r="S67" s="42"/>
      <c r="T67" s="42"/>
    </row>
    <row r="68" spans="5:20" ht="31.2" customHeight="1">
      <c r="E68" s="9"/>
      <c r="F68" s="16"/>
      <c r="G68" s="16"/>
      <c r="H68" s="16"/>
      <c r="I68" s="9"/>
      <c r="J68" s="9"/>
      <c r="K68" s="9"/>
      <c r="L68" s="9"/>
      <c r="M68" s="9"/>
      <c r="N68" s="9"/>
      <c r="O68" s="46"/>
      <c r="P68" s="47"/>
      <c r="Q68" s="42"/>
      <c r="R68" s="49"/>
      <c r="S68" s="42"/>
      <c r="T68" s="42"/>
    </row>
    <row r="69" spans="5:20" ht="31.2" customHeight="1">
      <c r="E69" s="9"/>
      <c r="F69" s="16"/>
      <c r="G69" s="16"/>
      <c r="H69" s="16"/>
      <c r="I69" s="9"/>
      <c r="J69" s="9"/>
      <c r="K69" s="9"/>
      <c r="L69" s="9"/>
      <c r="M69" s="9"/>
      <c r="N69" s="9"/>
      <c r="O69" s="46"/>
      <c r="P69" s="47"/>
      <c r="Q69" s="42"/>
      <c r="R69" s="49"/>
      <c r="S69" s="42"/>
      <c r="T69" s="42"/>
    </row>
    <row r="70" spans="5:20" ht="31.2" customHeight="1">
      <c r="E70" s="9"/>
      <c r="F70" s="16"/>
      <c r="G70" s="16"/>
      <c r="H70" s="16"/>
      <c r="I70" s="9"/>
      <c r="J70" s="9"/>
      <c r="K70" s="9"/>
      <c r="L70" s="9"/>
      <c r="M70" s="9"/>
      <c r="N70" s="9"/>
      <c r="O70" s="46"/>
      <c r="P70" s="47"/>
      <c r="Q70" s="42"/>
      <c r="R70" s="49"/>
      <c r="S70" s="42"/>
      <c r="T70" s="42"/>
    </row>
    <row r="71" spans="5:20" ht="31.2" customHeight="1">
      <c r="E71" s="9"/>
      <c r="F71" s="16"/>
      <c r="G71" s="16"/>
      <c r="H71" s="16"/>
      <c r="I71" s="9"/>
      <c r="J71" s="9"/>
      <c r="K71" s="9"/>
      <c r="L71" s="9"/>
      <c r="M71" s="9"/>
      <c r="N71" s="9"/>
      <c r="O71" s="46"/>
      <c r="P71" s="47"/>
      <c r="Q71" s="42"/>
      <c r="R71" s="49"/>
      <c r="S71" s="42"/>
      <c r="T71" s="42"/>
    </row>
    <row r="72" spans="5:20" ht="31.2" customHeight="1">
      <c r="E72" s="9"/>
      <c r="F72" s="16"/>
      <c r="G72" s="16"/>
      <c r="H72" s="16"/>
      <c r="I72" s="9"/>
      <c r="J72" s="9"/>
      <c r="K72" s="9"/>
      <c r="L72" s="9"/>
      <c r="M72" s="9"/>
      <c r="N72" s="9"/>
      <c r="O72" s="46"/>
      <c r="P72" s="47"/>
      <c r="Q72" s="42"/>
      <c r="R72" s="49"/>
      <c r="S72" s="42"/>
      <c r="T72" s="42"/>
    </row>
    <row r="73" spans="5:20" ht="31.2" customHeight="1">
      <c r="E73" s="9"/>
      <c r="F73" s="16"/>
      <c r="G73" s="16"/>
      <c r="H73" s="16"/>
      <c r="I73" s="9"/>
      <c r="J73" s="9"/>
      <c r="K73" s="9"/>
      <c r="L73" s="9"/>
      <c r="M73" s="9"/>
      <c r="N73" s="9"/>
      <c r="O73" s="46"/>
      <c r="P73" s="47"/>
      <c r="Q73" s="42"/>
      <c r="R73" s="49"/>
      <c r="S73" s="42"/>
      <c r="T73" s="42"/>
    </row>
    <row r="74" spans="5:20" ht="31.2" customHeight="1">
      <c r="E74" s="9"/>
      <c r="F74" s="16"/>
      <c r="G74" s="16"/>
      <c r="H74" s="16"/>
      <c r="I74" s="9"/>
      <c r="J74" s="9"/>
      <c r="K74" s="9"/>
      <c r="L74" s="9"/>
      <c r="M74" s="9"/>
      <c r="N74" s="9"/>
      <c r="O74" s="46"/>
      <c r="P74" s="47"/>
      <c r="Q74" s="42"/>
      <c r="R74" s="49"/>
      <c r="S74" s="42"/>
      <c r="T74" s="42"/>
    </row>
    <row r="75" spans="5:20" ht="31.2" customHeight="1">
      <c r="E75" s="9"/>
      <c r="F75" s="16"/>
      <c r="G75" s="16"/>
      <c r="H75" s="16"/>
      <c r="I75" s="9"/>
      <c r="J75" s="9"/>
      <c r="K75" s="9"/>
      <c r="L75" s="9"/>
      <c r="M75" s="9"/>
      <c r="N75" s="9"/>
      <c r="O75" s="46"/>
      <c r="P75" s="47"/>
      <c r="Q75" s="42"/>
      <c r="R75" s="49"/>
      <c r="S75" s="42"/>
      <c r="T75" s="42"/>
    </row>
    <row r="76" spans="5:20" ht="31.2" customHeight="1">
      <c r="E76" s="9"/>
      <c r="F76" s="16"/>
      <c r="G76" s="16"/>
      <c r="H76" s="16"/>
      <c r="I76" s="9"/>
      <c r="J76" s="9"/>
      <c r="K76" s="9"/>
      <c r="L76" s="9"/>
      <c r="M76" s="9"/>
      <c r="N76" s="9"/>
      <c r="O76" s="46"/>
      <c r="P76" s="47"/>
      <c r="Q76" s="42"/>
      <c r="R76" s="49"/>
      <c r="S76" s="42"/>
      <c r="T76" s="42"/>
    </row>
    <row r="77" spans="5:20" ht="31.2" customHeight="1">
      <c r="E77" s="9"/>
      <c r="F77" s="16"/>
      <c r="G77" s="16"/>
      <c r="H77" s="16"/>
      <c r="I77" s="9"/>
      <c r="J77" s="9"/>
      <c r="K77" s="9"/>
      <c r="L77" s="9"/>
      <c r="M77" s="9"/>
      <c r="N77" s="9"/>
      <c r="O77" s="46"/>
      <c r="P77" s="47"/>
      <c r="Q77" s="42"/>
      <c r="R77" s="49"/>
      <c r="S77" s="42"/>
      <c r="T77" s="42"/>
    </row>
    <row r="78" spans="5:20" ht="31.2" customHeight="1">
      <c r="E78" s="9"/>
      <c r="F78" s="16"/>
      <c r="G78" s="16"/>
      <c r="H78" s="16"/>
      <c r="I78" s="9"/>
      <c r="J78" s="9"/>
      <c r="K78" s="9"/>
      <c r="L78" s="9"/>
      <c r="M78" s="9"/>
      <c r="N78" s="9"/>
      <c r="O78" s="46"/>
      <c r="P78" s="47"/>
      <c r="Q78" s="42"/>
      <c r="R78" s="49"/>
      <c r="S78" s="42"/>
      <c r="T78" s="42"/>
    </row>
    <row r="79" spans="5:20" ht="31.2" customHeight="1">
      <c r="E79" s="9"/>
      <c r="F79" s="16"/>
      <c r="G79" s="16"/>
      <c r="H79" s="16"/>
      <c r="I79" s="9"/>
      <c r="J79" s="9"/>
      <c r="K79" s="9"/>
      <c r="L79" s="9"/>
      <c r="M79" s="9"/>
      <c r="N79" s="9"/>
      <c r="O79" s="46"/>
      <c r="P79" s="47"/>
      <c r="Q79" s="42"/>
      <c r="R79" s="49"/>
      <c r="S79" s="42"/>
      <c r="T79" s="42"/>
    </row>
    <row r="80" spans="5:20" ht="31.2" customHeight="1">
      <c r="E80" s="9"/>
      <c r="F80" s="16"/>
      <c r="G80" s="16"/>
      <c r="H80" s="16"/>
      <c r="I80" s="9"/>
      <c r="J80" s="9"/>
      <c r="K80" s="9"/>
      <c r="L80" s="9"/>
      <c r="M80" s="9"/>
      <c r="N80" s="9"/>
      <c r="O80" s="46"/>
      <c r="P80" s="47"/>
      <c r="Q80" s="42"/>
      <c r="R80" s="49"/>
      <c r="S80" s="42"/>
      <c r="T80" s="42"/>
    </row>
    <row r="81" spans="5:20" ht="31.2" customHeight="1">
      <c r="E81" s="9"/>
      <c r="F81" s="16"/>
      <c r="G81" s="16"/>
      <c r="H81" s="16"/>
      <c r="I81" s="9"/>
      <c r="J81" s="9"/>
      <c r="K81" s="9"/>
      <c r="L81" s="9"/>
      <c r="M81" s="9"/>
      <c r="N81" s="9"/>
      <c r="O81" s="46"/>
      <c r="P81" s="47"/>
      <c r="Q81" s="42"/>
      <c r="R81" s="49"/>
      <c r="S81" s="42"/>
      <c r="T81" s="42"/>
    </row>
    <row r="82" spans="5:20" ht="31.2" customHeight="1">
      <c r="E82" s="9"/>
      <c r="F82" s="16"/>
      <c r="G82" s="16"/>
      <c r="H82" s="16"/>
      <c r="I82" s="9"/>
      <c r="J82" s="9"/>
      <c r="K82" s="9"/>
      <c r="L82" s="9"/>
      <c r="M82" s="9"/>
      <c r="N82" s="9"/>
      <c r="O82" s="46"/>
      <c r="P82" s="47"/>
      <c r="Q82" s="42"/>
      <c r="R82" s="49"/>
      <c r="S82" s="42"/>
      <c r="T82" s="42"/>
    </row>
    <row r="83" spans="5:20" ht="31.2" customHeight="1">
      <c r="E83" s="9"/>
      <c r="F83" s="16"/>
      <c r="G83" s="16"/>
      <c r="H83" s="16"/>
      <c r="I83" s="9"/>
      <c r="J83" s="9"/>
      <c r="K83" s="9"/>
      <c r="L83" s="9"/>
      <c r="M83" s="9"/>
      <c r="N83" s="9"/>
      <c r="O83" s="46"/>
      <c r="P83" s="47"/>
      <c r="Q83" s="42"/>
      <c r="R83" s="49"/>
      <c r="S83" s="42"/>
      <c r="T83" s="42"/>
    </row>
    <row r="84" spans="5:20" ht="31.2" customHeight="1">
      <c r="E84" s="9"/>
      <c r="F84" s="16"/>
      <c r="G84" s="16"/>
      <c r="H84" s="16"/>
      <c r="I84" s="9"/>
      <c r="J84" s="9"/>
      <c r="K84" s="9"/>
      <c r="L84" s="9"/>
      <c r="M84" s="9"/>
      <c r="N84" s="9"/>
      <c r="O84" s="46"/>
      <c r="P84" s="47"/>
      <c r="Q84" s="42"/>
      <c r="R84" s="49"/>
      <c r="S84" s="42"/>
      <c r="T84" s="42"/>
    </row>
    <row r="85" spans="5:20" ht="31.2" customHeight="1">
      <c r="E85" s="9"/>
      <c r="F85" s="16"/>
      <c r="G85" s="16"/>
      <c r="H85" s="16"/>
      <c r="I85" s="9"/>
      <c r="J85" s="9"/>
      <c r="K85" s="9"/>
      <c r="L85" s="9"/>
      <c r="M85" s="9"/>
      <c r="N85" s="9"/>
      <c r="O85" s="46"/>
      <c r="P85" s="47"/>
      <c r="Q85" s="42"/>
      <c r="R85" s="49"/>
      <c r="S85" s="42"/>
      <c r="T85" s="42"/>
    </row>
    <row r="86" spans="5:20" ht="31.2" customHeight="1">
      <c r="E86" s="9"/>
      <c r="F86" s="16"/>
      <c r="G86" s="16"/>
      <c r="H86" s="16"/>
      <c r="I86" s="9"/>
      <c r="J86" s="9"/>
      <c r="K86" s="9"/>
      <c r="L86" s="9"/>
      <c r="M86" s="9"/>
      <c r="N86" s="9"/>
      <c r="O86" s="46"/>
      <c r="P86" s="47"/>
      <c r="Q86" s="42"/>
      <c r="R86" s="49"/>
      <c r="S86" s="42"/>
      <c r="T86" s="42"/>
    </row>
    <row r="87" spans="5:20" ht="31.2" customHeight="1">
      <c r="E87" s="9"/>
      <c r="F87" s="16"/>
      <c r="G87" s="16"/>
      <c r="H87" s="16"/>
      <c r="I87" s="9"/>
      <c r="J87" s="9"/>
      <c r="K87" s="9"/>
      <c r="L87" s="9"/>
      <c r="M87" s="9"/>
      <c r="N87" s="9"/>
      <c r="O87" s="46"/>
      <c r="P87" s="47"/>
      <c r="Q87" s="42"/>
      <c r="R87" s="49"/>
      <c r="S87" s="42"/>
      <c r="T87" s="42"/>
    </row>
    <row r="88" spans="5:20" ht="31.2" customHeight="1">
      <c r="E88" s="9"/>
      <c r="F88" s="16"/>
      <c r="G88" s="16"/>
      <c r="H88" s="16"/>
      <c r="I88" s="9"/>
      <c r="J88" s="9"/>
      <c r="K88" s="9"/>
      <c r="L88" s="9"/>
      <c r="M88" s="9"/>
      <c r="N88" s="9"/>
      <c r="O88" s="46"/>
      <c r="P88" s="47"/>
      <c r="Q88" s="42"/>
      <c r="R88" s="49"/>
      <c r="S88" s="42"/>
      <c r="T88" s="42"/>
    </row>
    <row r="89" spans="5:20" ht="31.2" customHeight="1">
      <c r="E89" s="9"/>
      <c r="F89" s="16"/>
      <c r="G89" s="16"/>
      <c r="H89" s="16"/>
      <c r="I89" s="9"/>
      <c r="J89" s="9"/>
      <c r="K89" s="9"/>
      <c r="L89" s="9"/>
      <c r="M89" s="9"/>
      <c r="N89" s="9"/>
      <c r="O89" s="46"/>
      <c r="P89" s="47"/>
      <c r="Q89" s="42"/>
      <c r="R89" s="49"/>
      <c r="S89" s="42"/>
      <c r="T89" s="42"/>
    </row>
    <row r="90" spans="5:20" ht="31.2" customHeight="1">
      <c r="E90" s="9"/>
      <c r="F90" s="16"/>
      <c r="G90" s="16"/>
      <c r="H90" s="16"/>
      <c r="I90" s="9"/>
      <c r="J90" s="9"/>
      <c r="K90" s="9"/>
      <c r="L90" s="9"/>
      <c r="M90" s="9"/>
      <c r="N90" s="9"/>
      <c r="O90" s="46"/>
      <c r="P90" s="47"/>
      <c r="Q90" s="42"/>
      <c r="R90" s="49"/>
      <c r="S90" s="42"/>
      <c r="T90" s="42"/>
    </row>
    <row r="91" spans="5:20" ht="31.2" customHeight="1">
      <c r="E91" s="9"/>
      <c r="F91" s="16"/>
      <c r="G91" s="16"/>
      <c r="H91" s="16"/>
      <c r="I91" s="9"/>
      <c r="J91" s="9"/>
      <c r="K91" s="9"/>
      <c r="L91" s="9"/>
      <c r="M91" s="9"/>
      <c r="N91" s="9"/>
      <c r="O91" s="46"/>
      <c r="P91" s="47"/>
      <c r="Q91" s="42"/>
      <c r="R91" s="49"/>
      <c r="S91" s="42"/>
      <c r="T91" s="42"/>
    </row>
    <row r="92" spans="5:20" ht="31.2" customHeight="1">
      <c r="E92" s="9"/>
      <c r="F92" s="16"/>
      <c r="G92" s="16"/>
      <c r="H92" s="16"/>
      <c r="I92" s="9"/>
      <c r="J92" s="9"/>
      <c r="K92" s="9"/>
      <c r="L92" s="9"/>
      <c r="M92" s="9"/>
      <c r="N92" s="9"/>
      <c r="O92" s="46"/>
      <c r="P92" s="42"/>
      <c r="Q92" s="42"/>
      <c r="R92" s="50"/>
      <c r="S92" s="42"/>
      <c r="T92" s="42"/>
    </row>
    <row r="93" spans="5:20" ht="31.2" customHeight="1">
      <c r="E93" s="9"/>
      <c r="F93" s="16"/>
      <c r="G93" s="16"/>
      <c r="H93" s="16"/>
      <c r="I93" s="9"/>
      <c r="J93" s="9"/>
      <c r="K93" s="9"/>
      <c r="L93" s="9"/>
      <c r="M93" s="9"/>
      <c r="N93" s="9"/>
      <c r="O93" s="46"/>
      <c r="P93" s="42"/>
      <c r="Q93" s="42"/>
      <c r="R93" s="50"/>
      <c r="S93" s="42"/>
      <c r="T93" s="42"/>
    </row>
    <row r="94" spans="5:20" ht="31.2" customHeight="1">
      <c r="E94" s="9"/>
      <c r="F94" s="16"/>
      <c r="G94" s="16"/>
      <c r="H94" s="16"/>
      <c r="I94" s="9"/>
      <c r="J94" s="9"/>
      <c r="K94" s="9"/>
      <c r="L94" s="9"/>
      <c r="M94" s="9"/>
      <c r="N94" s="9"/>
      <c r="O94" s="46"/>
      <c r="P94" s="42"/>
      <c r="Q94" s="42"/>
      <c r="R94" s="50"/>
      <c r="S94" s="42"/>
      <c r="T94" s="42"/>
    </row>
    <row r="95" spans="5:20" ht="31.2" customHeight="1">
      <c r="E95" s="9"/>
      <c r="F95" s="16"/>
      <c r="G95" s="16"/>
      <c r="H95" s="16"/>
      <c r="I95" s="9"/>
      <c r="J95" s="9"/>
      <c r="K95" s="9"/>
      <c r="L95" s="9"/>
      <c r="M95" s="9"/>
      <c r="N95" s="9"/>
      <c r="O95" s="46"/>
      <c r="P95" s="42"/>
      <c r="Q95" s="42"/>
      <c r="R95" s="50"/>
      <c r="S95" s="42"/>
      <c r="T95" s="42"/>
    </row>
    <row r="96" spans="5:20" ht="31.2" customHeight="1">
      <c r="E96" s="9"/>
      <c r="F96" s="16"/>
      <c r="G96" s="16"/>
      <c r="H96" s="16"/>
      <c r="I96" s="9"/>
      <c r="J96" s="9"/>
      <c r="K96" s="9"/>
      <c r="L96" s="9"/>
      <c r="M96" s="9"/>
      <c r="N96" s="9"/>
      <c r="O96" s="46"/>
      <c r="P96" s="42"/>
      <c r="Q96" s="42"/>
      <c r="R96" s="50"/>
      <c r="S96" s="42"/>
      <c r="T96" s="42"/>
    </row>
    <row r="97" spans="5:20" ht="31.2" customHeight="1">
      <c r="E97" s="9"/>
      <c r="F97" s="16"/>
      <c r="G97" s="16"/>
      <c r="H97" s="16"/>
      <c r="I97" s="9"/>
      <c r="J97" s="9"/>
      <c r="K97" s="9"/>
      <c r="L97" s="9"/>
      <c r="M97" s="9"/>
      <c r="N97" s="9"/>
      <c r="O97" s="46"/>
      <c r="P97" s="42"/>
      <c r="Q97" s="42"/>
      <c r="R97" s="50"/>
      <c r="S97" s="42"/>
      <c r="T97" s="42"/>
    </row>
    <row r="98" spans="5:20" ht="31.2" customHeight="1">
      <c r="E98" s="9"/>
      <c r="F98" s="16"/>
      <c r="G98" s="16"/>
      <c r="H98" s="16"/>
      <c r="I98" s="9"/>
      <c r="J98" s="9"/>
      <c r="K98" s="9"/>
      <c r="L98" s="9"/>
      <c r="M98" s="9"/>
      <c r="N98" s="9"/>
      <c r="O98" s="46"/>
      <c r="P98" s="42"/>
      <c r="Q98" s="42"/>
      <c r="R98" s="50"/>
      <c r="S98" s="42"/>
      <c r="T98" s="42"/>
    </row>
    <row r="99" spans="5:20" ht="31.2" customHeight="1">
      <c r="E99" s="9"/>
      <c r="F99" s="16"/>
      <c r="G99" s="16"/>
      <c r="H99" s="16"/>
      <c r="I99" s="9"/>
      <c r="J99" s="9"/>
      <c r="K99" s="9"/>
      <c r="L99" s="9"/>
      <c r="M99" s="9"/>
      <c r="N99" s="9"/>
      <c r="O99" s="46"/>
      <c r="P99" s="42"/>
      <c r="Q99" s="42"/>
      <c r="R99" s="50"/>
      <c r="S99" s="42"/>
      <c r="T99" s="42"/>
    </row>
    <row r="100" spans="5:20" ht="31.2" customHeight="1">
      <c r="E100" s="9"/>
      <c r="F100" s="16"/>
      <c r="G100" s="16"/>
      <c r="H100" s="16"/>
      <c r="I100" s="9"/>
      <c r="J100" s="9"/>
      <c r="K100" s="9"/>
      <c r="L100" s="9"/>
      <c r="M100" s="9"/>
      <c r="N100" s="9"/>
      <c r="O100" s="46"/>
      <c r="P100" s="42"/>
      <c r="Q100" s="42"/>
      <c r="R100" s="50"/>
      <c r="S100" s="42"/>
      <c r="T100" s="42"/>
    </row>
    <row r="101" spans="5:20" ht="31.2" customHeight="1">
      <c r="E101" s="9"/>
      <c r="F101" s="16"/>
      <c r="G101" s="16"/>
      <c r="H101" s="16"/>
      <c r="I101" s="9"/>
      <c r="J101" s="9"/>
      <c r="K101" s="9"/>
      <c r="L101" s="9"/>
      <c r="M101" s="9"/>
      <c r="N101" s="9"/>
      <c r="O101" s="46"/>
      <c r="P101" s="42"/>
      <c r="Q101" s="42"/>
      <c r="R101" s="50"/>
      <c r="S101" s="42"/>
      <c r="T101" s="42"/>
    </row>
    <row r="102" spans="5:20" ht="31.2" customHeight="1">
      <c r="E102" s="9"/>
      <c r="F102" s="16"/>
      <c r="G102" s="16"/>
      <c r="H102" s="16"/>
      <c r="I102" s="9"/>
      <c r="J102" s="9"/>
      <c r="K102" s="9"/>
      <c r="L102" s="9"/>
      <c r="M102" s="9"/>
      <c r="N102" s="9"/>
      <c r="O102" s="46"/>
      <c r="P102" s="42"/>
      <c r="Q102" s="42"/>
      <c r="R102" s="50"/>
      <c r="S102" s="42"/>
      <c r="T102" s="42"/>
    </row>
    <row r="103" spans="5:20" ht="31.2" customHeight="1">
      <c r="E103" s="9"/>
      <c r="F103" s="16"/>
      <c r="G103" s="16"/>
      <c r="H103" s="16"/>
      <c r="I103" s="9"/>
      <c r="J103" s="9"/>
      <c r="K103" s="9"/>
      <c r="L103" s="9"/>
      <c r="M103" s="9"/>
      <c r="N103" s="9"/>
      <c r="O103" s="46"/>
      <c r="P103" s="42"/>
      <c r="Q103" s="42"/>
      <c r="R103" s="50"/>
      <c r="S103" s="42"/>
      <c r="T103" s="42"/>
    </row>
    <row r="104" spans="5:20" ht="31.2" customHeight="1">
      <c r="E104" s="9"/>
      <c r="F104" s="16"/>
      <c r="G104" s="16"/>
      <c r="H104" s="16"/>
      <c r="I104" s="9"/>
      <c r="J104" s="9"/>
      <c r="K104" s="9"/>
      <c r="L104" s="9"/>
      <c r="M104" s="9"/>
      <c r="N104" s="9"/>
      <c r="O104" s="46"/>
      <c r="P104" s="42"/>
      <c r="Q104" s="42"/>
      <c r="R104" s="50"/>
      <c r="S104" s="42"/>
      <c r="T104" s="42"/>
    </row>
    <row r="105" spans="5:20" ht="31.2" customHeight="1">
      <c r="E105" s="9"/>
      <c r="F105" s="16"/>
      <c r="G105" s="16"/>
      <c r="H105" s="16"/>
      <c r="I105" s="9"/>
      <c r="J105" s="9"/>
      <c r="K105" s="9"/>
      <c r="L105" s="9"/>
      <c r="M105" s="9"/>
      <c r="N105" s="9"/>
      <c r="O105" s="46"/>
      <c r="P105" s="42"/>
      <c r="Q105" s="42"/>
      <c r="R105" s="50"/>
      <c r="S105" s="42"/>
      <c r="T105" s="42"/>
    </row>
    <row r="106" spans="5:20" ht="31.2" customHeight="1">
      <c r="E106" s="9"/>
      <c r="F106" s="16"/>
      <c r="G106" s="16"/>
      <c r="H106" s="16"/>
      <c r="I106" s="9"/>
      <c r="J106" s="9"/>
      <c r="K106" s="9"/>
      <c r="L106" s="9"/>
      <c r="M106" s="9"/>
      <c r="N106" s="9"/>
      <c r="O106" s="46"/>
      <c r="P106" s="42"/>
      <c r="Q106" s="42"/>
      <c r="R106" s="50"/>
      <c r="S106" s="42"/>
      <c r="T106" s="42"/>
    </row>
    <row r="107" spans="5:20" ht="31.2" customHeight="1">
      <c r="E107" s="9"/>
      <c r="F107" s="16"/>
      <c r="G107" s="16"/>
      <c r="H107" s="16"/>
      <c r="I107" s="9"/>
      <c r="J107" s="9"/>
      <c r="K107" s="9"/>
      <c r="L107" s="9"/>
      <c r="M107" s="9"/>
      <c r="N107" s="9"/>
      <c r="O107" s="46"/>
      <c r="P107" s="42"/>
      <c r="Q107" s="42"/>
      <c r="R107" s="50"/>
      <c r="S107" s="42"/>
      <c r="T107" s="42"/>
    </row>
    <row r="108" spans="5:20" ht="31.2" customHeight="1">
      <c r="E108" s="9"/>
      <c r="F108" s="16"/>
      <c r="G108" s="16"/>
      <c r="H108" s="16"/>
      <c r="I108" s="9"/>
      <c r="J108" s="9"/>
      <c r="K108" s="9"/>
      <c r="L108" s="9"/>
      <c r="M108" s="9"/>
      <c r="N108" s="9"/>
      <c r="O108" s="46"/>
      <c r="P108" s="42"/>
      <c r="Q108" s="42"/>
      <c r="R108" s="50"/>
      <c r="S108" s="42"/>
      <c r="T108" s="42"/>
    </row>
    <row r="109" spans="5:20" ht="31.2" customHeight="1">
      <c r="E109" s="9"/>
      <c r="F109" s="16"/>
      <c r="G109" s="16"/>
      <c r="H109" s="16"/>
      <c r="I109" s="9"/>
      <c r="J109" s="9"/>
      <c r="K109" s="9"/>
      <c r="L109" s="9"/>
      <c r="M109" s="9"/>
      <c r="N109" s="9"/>
      <c r="O109" s="46"/>
      <c r="P109" s="42"/>
      <c r="Q109" s="42"/>
      <c r="R109" s="50"/>
      <c r="S109" s="42"/>
      <c r="T109" s="42"/>
    </row>
    <row r="110" spans="5:20" ht="31.2" customHeight="1">
      <c r="E110" s="9"/>
      <c r="F110" s="16"/>
      <c r="G110" s="16"/>
      <c r="H110" s="16"/>
      <c r="I110" s="9"/>
      <c r="J110" s="9"/>
      <c r="K110" s="9"/>
      <c r="L110" s="9"/>
      <c r="M110" s="9"/>
      <c r="N110" s="9"/>
      <c r="O110" s="46"/>
      <c r="P110" s="42"/>
      <c r="Q110" s="42"/>
      <c r="R110" s="50"/>
      <c r="S110" s="42"/>
      <c r="T110" s="42"/>
    </row>
    <row r="111" spans="5:20" ht="31.2" customHeight="1">
      <c r="E111" s="9"/>
      <c r="F111" s="16"/>
      <c r="G111" s="16"/>
      <c r="H111" s="16"/>
      <c r="I111" s="9"/>
      <c r="J111" s="9"/>
      <c r="K111" s="9"/>
      <c r="L111" s="9"/>
      <c r="M111" s="9"/>
      <c r="N111" s="9"/>
      <c r="O111" s="46"/>
      <c r="P111" s="42"/>
      <c r="Q111" s="42"/>
      <c r="R111" s="50"/>
      <c r="S111" s="42"/>
      <c r="T111" s="42"/>
    </row>
    <row r="112" spans="5:20" ht="31.2" customHeight="1">
      <c r="E112" s="9"/>
      <c r="F112" s="16"/>
      <c r="G112" s="16"/>
      <c r="H112" s="16"/>
      <c r="I112" s="9"/>
      <c r="J112" s="9"/>
      <c r="K112" s="9"/>
      <c r="L112" s="9"/>
      <c r="M112" s="9"/>
      <c r="N112" s="9"/>
      <c r="O112" s="46"/>
      <c r="P112" s="42"/>
      <c r="Q112" s="42"/>
      <c r="R112" s="50"/>
      <c r="S112" s="42"/>
      <c r="T112" s="42"/>
    </row>
    <row r="113" spans="5:20" ht="31.2" customHeight="1">
      <c r="E113" s="9"/>
      <c r="F113" s="16"/>
      <c r="G113" s="16"/>
      <c r="H113" s="16"/>
      <c r="I113" s="9"/>
      <c r="J113" s="9"/>
      <c r="K113" s="9"/>
      <c r="L113" s="9"/>
      <c r="M113" s="9"/>
      <c r="N113" s="9"/>
      <c r="O113" s="46"/>
      <c r="P113" s="42"/>
      <c r="Q113" s="42"/>
      <c r="R113" s="50"/>
      <c r="S113" s="42"/>
      <c r="T113" s="42"/>
    </row>
    <row r="114" spans="5:20" ht="31.2" customHeight="1">
      <c r="E114" s="9"/>
      <c r="F114" s="16"/>
      <c r="G114" s="16"/>
      <c r="H114" s="16"/>
      <c r="I114" s="9"/>
      <c r="J114" s="9"/>
      <c r="K114" s="9"/>
      <c r="L114" s="9"/>
      <c r="M114" s="9"/>
      <c r="N114" s="9"/>
      <c r="O114" s="46"/>
      <c r="P114" s="42"/>
      <c r="Q114" s="42"/>
      <c r="R114" s="50"/>
      <c r="S114" s="42"/>
      <c r="T114" s="42"/>
    </row>
    <row r="115" spans="5:20" ht="31.2" customHeight="1">
      <c r="E115" s="9"/>
      <c r="F115" s="16"/>
      <c r="G115" s="16"/>
      <c r="H115" s="16"/>
      <c r="I115" s="9"/>
      <c r="J115" s="9"/>
      <c r="K115" s="9"/>
      <c r="L115" s="9"/>
      <c r="M115" s="9"/>
      <c r="N115" s="9"/>
      <c r="O115" s="46"/>
      <c r="P115" s="42"/>
      <c r="Q115" s="42"/>
      <c r="R115" s="50"/>
      <c r="S115" s="42"/>
      <c r="T115" s="42"/>
    </row>
    <row r="116" spans="5:20" ht="31.2" customHeight="1">
      <c r="E116" s="9"/>
      <c r="F116" s="16"/>
      <c r="G116" s="16"/>
      <c r="H116" s="16"/>
      <c r="I116" s="9"/>
      <c r="J116" s="9"/>
      <c r="K116" s="9"/>
      <c r="L116" s="9"/>
      <c r="M116" s="9"/>
      <c r="N116" s="9"/>
      <c r="O116" s="46"/>
      <c r="P116" s="42"/>
      <c r="Q116" s="42"/>
      <c r="R116" s="50"/>
      <c r="S116" s="42"/>
      <c r="T116" s="42"/>
    </row>
    <row r="117" spans="5:20" ht="31.2" customHeight="1">
      <c r="E117" s="9"/>
      <c r="F117" s="16"/>
      <c r="G117" s="16"/>
      <c r="H117" s="16"/>
      <c r="I117" s="9"/>
      <c r="J117" s="9"/>
      <c r="K117" s="9"/>
      <c r="L117" s="9"/>
      <c r="M117" s="9"/>
      <c r="N117" s="9"/>
      <c r="O117" s="46"/>
      <c r="P117" s="42"/>
      <c r="Q117" s="42"/>
      <c r="R117" s="50"/>
      <c r="S117" s="42"/>
      <c r="T117" s="42"/>
    </row>
    <row r="118" spans="5:20" ht="31.2" customHeight="1">
      <c r="E118" s="9"/>
      <c r="F118" s="16"/>
      <c r="G118" s="16"/>
      <c r="H118" s="16"/>
      <c r="I118" s="9"/>
      <c r="J118" s="9"/>
      <c r="K118" s="9"/>
      <c r="L118" s="9"/>
      <c r="M118" s="9"/>
      <c r="N118" s="9"/>
      <c r="O118" s="46"/>
      <c r="P118" s="42"/>
      <c r="Q118" s="42"/>
      <c r="R118" s="50"/>
      <c r="S118" s="42"/>
      <c r="T118" s="42"/>
    </row>
    <row r="119" spans="5:20" ht="31.2" customHeight="1">
      <c r="E119" s="9"/>
      <c r="F119" s="16"/>
      <c r="G119" s="16"/>
      <c r="H119" s="16"/>
      <c r="I119" s="9"/>
      <c r="J119" s="9"/>
      <c r="K119" s="9"/>
      <c r="L119" s="9"/>
      <c r="M119" s="9"/>
      <c r="N119" s="9"/>
      <c r="O119" s="46"/>
      <c r="P119" s="42"/>
      <c r="Q119" s="42"/>
      <c r="R119" s="50"/>
      <c r="S119" s="42"/>
      <c r="T119" s="42"/>
    </row>
    <row r="120" spans="5:20" ht="31.2" customHeight="1">
      <c r="E120" s="9"/>
      <c r="F120" s="16"/>
      <c r="G120" s="16"/>
      <c r="H120" s="16"/>
      <c r="I120" s="9"/>
      <c r="J120" s="9"/>
      <c r="K120" s="9"/>
      <c r="L120" s="9"/>
      <c r="M120" s="9"/>
      <c r="N120" s="9"/>
      <c r="O120" s="46"/>
      <c r="P120" s="42"/>
      <c r="Q120" s="42"/>
      <c r="R120" s="50"/>
      <c r="S120" s="42"/>
      <c r="T120" s="42"/>
    </row>
    <row r="121" spans="5:20" ht="31.2" customHeight="1">
      <c r="E121" s="9"/>
      <c r="F121" s="16"/>
      <c r="G121" s="16"/>
      <c r="H121" s="16"/>
      <c r="I121" s="9"/>
      <c r="J121" s="9"/>
      <c r="K121" s="9"/>
      <c r="L121" s="9"/>
      <c r="M121" s="9"/>
      <c r="N121" s="9"/>
      <c r="O121" s="46"/>
      <c r="P121" s="42"/>
      <c r="Q121" s="42"/>
      <c r="R121" s="50"/>
      <c r="S121" s="42"/>
      <c r="T121" s="42"/>
    </row>
    <row r="122" spans="5:20" ht="31.2" customHeight="1">
      <c r="E122" s="9"/>
      <c r="F122" s="16"/>
      <c r="G122" s="16"/>
      <c r="H122" s="16"/>
      <c r="I122" s="9"/>
      <c r="J122" s="9"/>
      <c r="K122" s="9"/>
      <c r="L122" s="9"/>
      <c r="M122" s="9"/>
      <c r="N122" s="9"/>
      <c r="O122" s="46"/>
      <c r="P122" s="42"/>
      <c r="Q122" s="42"/>
      <c r="R122" s="50"/>
      <c r="S122" s="42"/>
      <c r="T122" s="42"/>
    </row>
    <row r="123" spans="5:20" ht="31.2" customHeight="1">
      <c r="E123" s="9"/>
      <c r="F123" s="16"/>
      <c r="G123" s="16"/>
      <c r="H123" s="16"/>
      <c r="I123" s="9"/>
      <c r="J123" s="9"/>
      <c r="K123" s="9"/>
      <c r="L123" s="9"/>
      <c r="M123" s="9"/>
      <c r="N123" s="9"/>
      <c r="O123" s="46"/>
      <c r="P123" s="42"/>
      <c r="Q123" s="42"/>
      <c r="R123" s="50"/>
      <c r="S123" s="42"/>
      <c r="T123" s="42"/>
    </row>
    <row r="124" spans="5:20" ht="31.2" customHeight="1">
      <c r="E124" s="9"/>
      <c r="F124" s="16"/>
      <c r="G124" s="16"/>
      <c r="H124" s="16"/>
      <c r="I124" s="9"/>
      <c r="J124" s="9"/>
      <c r="K124" s="9"/>
      <c r="L124" s="9"/>
      <c r="M124" s="9"/>
      <c r="N124" s="9"/>
      <c r="O124" s="46"/>
      <c r="P124" s="42"/>
      <c r="Q124" s="42"/>
      <c r="R124" s="50"/>
      <c r="S124" s="42"/>
      <c r="T124" s="42"/>
    </row>
    <row r="125" spans="5:20" ht="31.2" customHeight="1">
      <c r="E125" s="9"/>
      <c r="F125" s="16"/>
      <c r="G125" s="16"/>
      <c r="H125" s="16"/>
      <c r="I125" s="9"/>
      <c r="J125" s="9"/>
      <c r="K125" s="9"/>
      <c r="L125" s="9"/>
      <c r="M125" s="9"/>
      <c r="N125" s="9"/>
      <c r="O125" s="46"/>
      <c r="P125" s="42"/>
      <c r="Q125" s="42"/>
      <c r="R125" s="50"/>
      <c r="S125" s="42"/>
      <c r="T125" s="42"/>
    </row>
    <row r="126" spans="5:20" ht="31.2" customHeight="1">
      <c r="E126" s="9"/>
      <c r="F126" s="16"/>
      <c r="G126" s="16"/>
      <c r="H126" s="16"/>
      <c r="I126" s="9"/>
      <c r="J126" s="9"/>
      <c r="K126" s="9"/>
      <c r="L126" s="9"/>
      <c r="M126" s="9"/>
      <c r="N126" s="9"/>
      <c r="O126" s="46"/>
      <c r="P126" s="42"/>
      <c r="Q126" s="42"/>
      <c r="R126" s="50"/>
      <c r="S126" s="42"/>
      <c r="T126" s="42"/>
    </row>
    <row r="127" spans="5:20" ht="31.2" customHeight="1">
      <c r="E127" s="9"/>
      <c r="F127" s="16"/>
      <c r="G127" s="16"/>
      <c r="H127" s="16"/>
      <c r="I127" s="9"/>
      <c r="J127" s="9"/>
      <c r="K127" s="9"/>
      <c r="L127" s="9"/>
      <c r="M127" s="9"/>
      <c r="N127" s="9"/>
      <c r="O127" s="46"/>
      <c r="P127" s="42"/>
      <c r="Q127" s="42"/>
      <c r="R127" s="50"/>
      <c r="S127" s="42"/>
      <c r="T127" s="42"/>
    </row>
    <row r="128" spans="5:20" ht="31.2" customHeight="1">
      <c r="E128" s="9"/>
      <c r="F128" s="16"/>
      <c r="G128" s="16"/>
      <c r="H128" s="16"/>
      <c r="I128" s="9"/>
      <c r="J128" s="9"/>
      <c r="K128" s="9"/>
      <c r="L128" s="9"/>
      <c r="M128" s="9"/>
      <c r="N128" s="9"/>
      <c r="O128" s="46"/>
      <c r="P128" s="42"/>
      <c r="Q128" s="42"/>
      <c r="R128" s="50"/>
      <c r="S128" s="42"/>
      <c r="T128" s="42"/>
    </row>
    <row r="129" spans="5:20" ht="31.2" customHeight="1">
      <c r="E129" s="9"/>
      <c r="F129" s="16"/>
      <c r="G129" s="16"/>
      <c r="H129" s="16"/>
      <c r="I129" s="9"/>
      <c r="J129" s="9"/>
      <c r="K129" s="9"/>
      <c r="L129" s="9"/>
      <c r="M129" s="9"/>
      <c r="N129" s="9"/>
      <c r="O129" s="46"/>
      <c r="P129" s="42"/>
      <c r="Q129" s="42"/>
      <c r="R129" s="50"/>
      <c r="S129" s="42"/>
      <c r="T129" s="42"/>
    </row>
    <row r="130" spans="5:20" ht="31.2" customHeight="1">
      <c r="E130" s="9"/>
      <c r="F130" s="16"/>
      <c r="G130" s="16"/>
      <c r="H130" s="16"/>
      <c r="I130" s="9"/>
      <c r="J130" s="9"/>
      <c r="K130" s="9"/>
      <c r="L130" s="9"/>
      <c r="M130" s="9"/>
      <c r="N130" s="9"/>
      <c r="O130" s="46"/>
      <c r="P130" s="42"/>
      <c r="Q130" s="42"/>
      <c r="R130" s="50"/>
      <c r="S130" s="42"/>
      <c r="T130" s="42"/>
    </row>
    <row r="131" spans="5:20" ht="31.2" customHeight="1">
      <c r="E131" s="9"/>
      <c r="F131" s="16"/>
      <c r="G131" s="16"/>
      <c r="H131" s="16"/>
      <c r="I131" s="9"/>
      <c r="J131" s="9"/>
      <c r="K131" s="9"/>
      <c r="L131" s="9"/>
      <c r="M131" s="9"/>
      <c r="N131" s="9"/>
      <c r="O131" s="46"/>
      <c r="P131" s="42"/>
      <c r="Q131" s="42"/>
      <c r="R131" s="50"/>
      <c r="S131" s="42"/>
      <c r="T131" s="42"/>
    </row>
    <row r="132" spans="5:20" ht="31.2" customHeight="1">
      <c r="E132" s="9"/>
      <c r="F132" s="16"/>
      <c r="G132" s="16"/>
      <c r="H132" s="16"/>
      <c r="I132" s="9"/>
      <c r="J132" s="9"/>
      <c r="K132" s="9"/>
      <c r="L132" s="9"/>
      <c r="M132" s="9"/>
      <c r="N132" s="9"/>
      <c r="O132" s="46"/>
      <c r="P132" s="42"/>
      <c r="Q132" s="42"/>
      <c r="R132" s="50"/>
      <c r="S132" s="42"/>
      <c r="T132" s="42"/>
    </row>
    <row r="133" spans="5:20" ht="31.2" customHeight="1">
      <c r="E133" s="9"/>
      <c r="F133" s="16"/>
      <c r="G133" s="16"/>
      <c r="H133" s="16"/>
      <c r="I133" s="9"/>
      <c r="J133" s="9"/>
      <c r="K133" s="9"/>
      <c r="L133" s="9"/>
      <c r="M133" s="9"/>
      <c r="N133" s="9"/>
      <c r="O133" s="46"/>
      <c r="P133" s="42"/>
      <c r="Q133" s="42"/>
      <c r="R133" s="50"/>
      <c r="S133" s="42"/>
      <c r="T133" s="42"/>
    </row>
    <row r="134" spans="5:20" ht="31.2" customHeight="1">
      <c r="E134" s="9"/>
      <c r="F134" s="16"/>
      <c r="G134" s="16"/>
      <c r="H134" s="16"/>
      <c r="I134" s="9"/>
      <c r="J134" s="9"/>
      <c r="K134" s="9"/>
      <c r="L134" s="9"/>
      <c r="M134" s="9"/>
      <c r="N134" s="9"/>
      <c r="O134" s="46"/>
      <c r="P134" s="42"/>
      <c r="Q134" s="42"/>
      <c r="R134" s="50"/>
      <c r="S134" s="42"/>
      <c r="T134" s="42"/>
    </row>
    <row r="135" spans="5:20" ht="31.2" customHeight="1">
      <c r="E135" s="9"/>
      <c r="F135" s="16"/>
      <c r="G135" s="16"/>
      <c r="H135" s="16"/>
      <c r="I135" s="9"/>
      <c r="J135" s="9"/>
      <c r="K135" s="9"/>
      <c r="L135" s="9"/>
      <c r="M135" s="9"/>
      <c r="N135" s="9"/>
      <c r="O135" s="46"/>
      <c r="P135" s="42"/>
      <c r="Q135" s="42"/>
      <c r="R135" s="50"/>
      <c r="S135" s="42"/>
      <c r="T135" s="42"/>
    </row>
    <row r="136" spans="5:20" ht="31.2" customHeight="1">
      <c r="E136" s="9"/>
      <c r="F136" s="16"/>
      <c r="G136" s="16"/>
      <c r="H136" s="16"/>
      <c r="I136" s="9"/>
      <c r="J136" s="9"/>
      <c r="K136" s="9"/>
      <c r="L136" s="9"/>
      <c r="M136" s="9"/>
      <c r="N136" s="9"/>
      <c r="O136" s="46"/>
      <c r="P136" s="42"/>
      <c r="Q136" s="42"/>
      <c r="R136" s="50"/>
      <c r="S136" s="42"/>
      <c r="T136" s="42"/>
    </row>
    <row r="137" spans="5:20" ht="31.2" customHeight="1">
      <c r="E137" s="9"/>
      <c r="F137" s="16"/>
      <c r="G137" s="16"/>
      <c r="H137" s="16"/>
      <c r="I137" s="9"/>
      <c r="J137" s="9"/>
      <c r="K137" s="9"/>
      <c r="L137" s="9"/>
      <c r="M137" s="9"/>
      <c r="N137" s="9"/>
      <c r="O137" s="46"/>
      <c r="P137" s="42"/>
      <c r="Q137" s="42"/>
      <c r="R137" s="50"/>
      <c r="S137" s="42"/>
      <c r="T137" s="42"/>
    </row>
    <row r="138" spans="5:20" ht="31.2" customHeight="1">
      <c r="E138" s="9"/>
      <c r="F138" s="16"/>
      <c r="G138" s="16"/>
      <c r="H138" s="16"/>
      <c r="I138" s="9"/>
      <c r="J138" s="9"/>
      <c r="K138" s="9"/>
      <c r="L138" s="9"/>
      <c r="M138" s="9"/>
      <c r="N138" s="9"/>
      <c r="O138" s="46"/>
      <c r="P138" s="42"/>
      <c r="Q138" s="42"/>
      <c r="R138" s="50"/>
      <c r="S138" s="42"/>
      <c r="T138" s="42"/>
    </row>
    <row r="139" spans="5:20" ht="31.2" customHeight="1">
      <c r="E139" s="9"/>
      <c r="F139" s="16"/>
      <c r="G139" s="16"/>
      <c r="H139" s="16"/>
      <c r="I139" s="9"/>
      <c r="J139" s="9"/>
      <c r="K139" s="9"/>
      <c r="L139" s="9"/>
      <c r="M139" s="9"/>
      <c r="N139" s="9"/>
      <c r="O139" s="46"/>
      <c r="P139" s="42"/>
      <c r="Q139" s="42"/>
      <c r="R139" s="50"/>
      <c r="S139" s="42"/>
      <c r="T139" s="42"/>
    </row>
    <row r="140" spans="5:20" ht="31.2" customHeight="1">
      <c r="E140" s="9"/>
      <c r="F140" s="16"/>
      <c r="G140" s="16"/>
      <c r="H140" s="16"/>
      <c r="I140" s="9"/>
      <c r="J140" s="9"/>
      <c r="K140" s="9"/>
      <c r="L140" s="9"/>
      <c r="M140" s="9"/>
      <c r="N140" s="9"/>
      <c r="O140" s="46"/>
      <c r="P140" s="42"/>
      <c r="Q140" s="42"/>
      <c r="R140" s="50"/>
      <c r="S140" s="42"/>
      <c r="T140" s="42"/>
    </row>
    <row r="141" spans="5:20" ht="31.2" customHeight="1">
      <c r="E141" s="9"/>
      <c r="F141" s="16"/>
      <c r="G141" s="16"/>
      <c r="H141" s="16"/>
      <c r="I141" s="9"/>
      <c r="J141" s="9"/>
      <c r="K141" s="9"/>
      <c r="L141" s="9"/>
      <c r="M141" s="9"/>
      <c r="N141" s="9"/>
      <c r="O141" s="46"/>
      <c r="P141" s="42"/>
      <c r="Q141" s="42"/>
      <c r="R141" s="50"/>
      <c r="S141" s="42"/>
      <c r="T141" s="42"/>
    </row>
    <row r="142" spans="5:20" ht="31.2" customHeight="1">
      <c r="E142" s="9"/>
      <c r="F142" s="16"/>
      <c r="G142" s="16"/>
      <c r="H142" s="16"/>
      <c r="I142" s="9"/>
      <c r="J142" s="9"/>
      <c r="K142" s="9"/>
      <c r="L142" s="9"/>
      <c r="M142" s="9"/>
      <c r="N142" s="9"/>
      <c r="O142" s="46"/>
      <c r="P142" s="42"/>
      <c r="Q142" s="42"/>
      <c r="R142" s="50"/>
      <c r="S142" s="42"/>
      <c r="T142" s="42"/>
    </row>
    <row r="143" spans="5:20" ht="31.2" customHeight="1">
      <c r="E143" s="9"/>
      <c r="F143" s="16"/>
      <c r="G143" s="16"/>
      <c r="H143" s="16"/>
      <c r="I143" s="9"/>
      <c r="J143" s="9"/>
      <c r="K143" s="9"/>
      <c r="L143" s="9"/>
      <c r="M143" s="9"/>
      <c r="N143" s="9"/>
      <c r="O143" s="46"/>
      <c r="P143" s="42"/>
      <c r="Q143" s="42"/>
      <c r="R143" s="50"/>
      <c r="S143" s="42"/>
      <c r="T143" s="42"/>
    </row>
    <row r="144" spans="5:20" ht="31.2" customHeight="1">
      <c r="E144" s="9"/>
      <c r="F144" s="16"/>
      <c r="G144" s="16"/>
      <c r="H144" s="16"/>
      <c r="I144" s="9"/>
      <c r="J144" s="9"/>
      <c r="K144" s="9"/>
      <c r="L144" s="9"/>
      <c r="M144" s="9"/>
      <c r="N144" s="9"/>
      <c r="O144" s="46"/>
      <c r="P144" s="42"/>
      <c r="Q144" s="42"/>
      <c r="R144" s="50"/>
      <c r="S144" s="42"/>
      <c r="T144" s="42"/>
    </row>
    <row r="145" spans="5:20" ht="31.2" customHeight="1">
      <c r="E145" s="9"/>
      <c r="F145" s="16"/>
      <c r="G145" s="16"/>
      <c r="H145" s="16"/>
      <c r="I145" s="9"/>
      <c r="J145" s="9"/>
      <c r="K145" s="9"/>
      <c r="L145" s="9"/>
      <c r="M145" s="9"/>
      <c r="N145" s="9"/>
      <c r="O145" s="46"/>
      <c r="P145" s="42"/>
      <c r="Q145" s="42"/>
      <c r="R145" s="50"/>
      <c r="S145" s="42"/>
      <c r="T145" s="42"/>
    </row>
    <row r="146" spans="5:20" ht="31.2" customHeight="1">
      <c r="E146" s="9"/>
      <c r="F146" s="16"/>
      <c r="G146" s="16"/>
      <c r="H146" s="16"/>
      <c r="I146" s="9"/>
      <c r="J146" s="9"/>
      <c r="K146" s="9"/>
      <c r="L146" s="9"/>
      <c r="M146" s="9"/>
      <c r="N146" s="9"/>
      <c r="O146" s="46"/>
      <c r="P146" s="42"/>
      <c r="Q146" s="42"/>
      <c r="R146" s="50"/>
      <c r="S146" s="42"/>
      <c r="T146" s="42"/>
    </row>
    <row r="147" spans="5:20" ht="31.2" customHeight="1">
      <c r="E147" s="9"/>
      <c r="F147" s="16"/>
      <c r="G147" s="16"/>
      <c r="H147" s="16"/>
      <c r="I147" s="9"/>
      <c r="J147" s="9"/>
      <c r="K147" s="9"/>
      <c r="L147" s="9"/>
      <c r="M147" s="9"/>
      <c r="N147" s="9"/>
      <c r="O147" s="46"/>
      <c r="P147" s="42"/>
      <c r="Q147" s="42"/>
      <c r="R147" s="50"/>
      <c r="S147" s="42"/>
      <c r="T147" s="42"/>
    </row>
    <row r="148" spans="5:20" ht="31.2" customHeight="1">
      <c r="E148" s="9"/>
      <c r="F148" s="16"/>
      <c r="G148" s="16"/>
      <c r="H148" s="16"/>
      <c r="I148" s="9"/>
      <c r="J148" s="9"/>
      <c r="K148" s="9"/>
      <c r="L148" s="9"/>
      <c r="M148" s="9"/>
      <c r="N148" s="9"/>
      <c r="O148" s="46"/>
      <c r="P148" s="42"/>
      <c r="Q148" s="42"/>
      <c r="R148" s="50"/>
      <c r="S148" s="42"/>
      <c r="T148" s="42"/>
    </row>
    <row r="149" spans="5:20" ht="31.2" customHeight="1">
      <c r="E149" s="9"/>
      <c r="F149" s="16"/>
      <c r="G149" s="16"/>
      <c r="H149" s="16"/>
      <c r="I149" s="9"/>
      <c r="J149" s="9"/>
      <c r="K149" s="9"/>
      <c r="L149" s="9"/>
      <c r="M149" s="9"/>
      <c r="N149" s="9"/>
      <c r="O149" s="46"/>
      <c r="P149" s="42"/>
      <c r="Q149" s="42"/>
      <c r="R149" s="50"/>
      <c r="S149" s="42"/>
      <c r="T149" s="42"/>
    </row>
    <row r="150" spans="5:20" ht="31.2" customHeight="1">
      <c r="E150" s="9"/>
      <c r="F150" s="16"/>
      <c r="G150" s="16"/>
      <c r="H150" s="16"/>
      <c r="I150" s="9"/>
      <c r="J150" s="9"/>
      <c r="K150" s="9"/>
      <c r="L150" s="9"/>
      <c r="M150" s="9"/>
      <c r="N150" s="9"/>
      <c r="O150" s="46"/>
      <c r="P150" s="42"/>
      <c r="Q150" s="42"/>
      <c r="R150" s="50"/>
      <c r="S150" s="42"/>
      <c r="T150" s="42"/>
    </row>
    <row r="151" spans="5:20" ht="31.2" customHeight="1">
      <c r="E151" s="9"/>
      <c r="F151" s="16"/>
      <c r="G151" s="16"/>
      <c r="H151" s="16"/>
      <c r="I151" s="9"/>
      <c r="J151" s="9"/>
      <c r="K151" s="9"/>
      <c r="L151" s="9"/>
      <c r="M151" s="9"/>
      <c r="N151" s="9"/>
      <c r="O151" s="46"/>
      <c r="P151" s="42"/>
      <c r="Q151" s="42"/>
      <c r="R151" s="50"/>
      <c r="S151" s="42"/>
      <c r="T151" s="42"/>
    </row>
    <row r="152" spans="5:20" ht="31.2" customHeight="1">
      <c r="E152" s="9"/>
      <c r="F152" s="16"/>
      <c r="G152" s="16"/>
      <c r="H152" s="16"/>
      <c r="I152" s="9"/>
      <c r="J152" s="9"/>
      <c r="K152" s="9"/>
      <c r="L152" s="9"/>
      <c r="M152" s="9"/>
      <c r="N152" s="9"/>
      <c r="O152" s="46"/>
      <c r="P152" s="42"/>
      <c r="Q152" s="42"/>
      <c r="R152" s="50"/>
      <c r="S152" s="42"/>
      <c r="T152" s="42"/>
    </row>
    <row r="153" spans="5:20" ht="31.2" customHeight="1">
      <c r="E153" s="9"/>
      <c r="F153" s="16"/>
      <c r="G153" s="16"/>
      <c r="H153" s="16"/>
      <c r="I153" s="9"/>
      <c r="J153" s="9"/>
      <c r="K153" s="9"/>
      <c r="L153" s="9"/>
      <c r="M153" s="9"/>
      <c r="N153" s="9"/>
      <c r="O153" s="46"/>
      <c r="P153" s="42"/>
      <c r="Q153" s="42"/>
      <c r="R153" s="50"/>
      <c r="S153" s="42"/>
      <c r="T153" s="42"/>
    </row>
    <row r="154" spans="5:20" ht="31.2" customHeight="1">
      <c r="E154" s="9"/>
      <c r="F154" s="16"/>
      <c r="G154" s="16"/>
      <c r="H154" s="16"/>
      <c r="I154" s="9"/>
      <c r="J154" s="9"/>
      <c r="K154" s="9"/>
      <c r="L154" s="9"/>
      <c r="M154" s="9"/>
      <c r="N154" s="9"/>
      <c r="O154" s="46"/>
      <c r="P154" s="42"/>
      <c r="Q154" s="42"/>
      <c r="R154" s="50"/>
      <c r="S154" s="42"/>
      <c r="T154" s="42"/>
    </row>
    <row r="155" spans="5:20" ht="31.2" customHeight="1">
      <c r="E155" s="9"/>
      <c r="F155" s="16"/>
      <c r="G155" s="16"/>
      <c r="H155" s="16"/>
      <c r="I155" s="9"/>
      <c r="J155" s="9"/>
      <c r="K155" s="9"/>
      <c r="L155" s="9"/>
      <c r="M155" s="9"/>
      <c r="N155" s="9"/>
      <c r="O155" s="46"/>
      <c r="P155" s="42"/>
      <c r="Q155" s="42"/>
      <c r="R155" s="50"/>
      <c r="S155" s="42"/>
      <c r="T155" s="42"/>
    </row>
    <row r="156" spans="5:20" ht="31.2" customHeight="1">
      <c r="E156" s="9"/>
      <c r="F156" s="16"/>
      <c r="G156" s="16"/>
      <c r="H156" s="16"/>
      <c r="I156" s="9"/>
      <c r="J156" s="9"/>
      <c r="K156" s="9"/>
      <c r="L156" s="9"/>
      <c r="M156" s="9"/>
      <c r="N156" s="9"/>
      <c r="O156" s="46"/>
      <c r="P156" s="42"/>
      <c r="Q156" s="42"/>
      <c r="R156" s="50"/>
      <c r="S156" s="42"/>
      <c r="T156" s="42"/>
    </row>
    <row r="157" spans="5:20" ht="31.2" customHeight="1">
      <c r="E157" s="9"/>
      <c r="F157" s="16"/>
      <c r="G157" s="16"/>
      <c r="H157" s="16"/>
      <c r="I157" s="9"/>
      <c r="J157" s="9"/>
      <c r="K157" s="9"/>
      <c r="L157" s="9"/>
      <c r="M157" s="9"/>
      <c r="N157" s="9"/>
      <c r="O157" s="46"/>
      <c r="P157" s="42"/>
      <c r="Q157" s="42"/>
      <c r="R157" s="50"/>
      <c r="S157" s="42"/>
      <c r="T157" s="42"/>
    </row>
    <row r="158" spans="5:20" ht="31.2" customHeight="1">
      <c r="E158" s="9"/>
      <c r="F158" s="16"/>
      <c r="G158" s="16"/>
      <c r="H158" s="16"/>
      <c r="I158" s="9"/>
      <c r="J158" s="9"/>
      <c r="K158" s="9"/>
      <c r="L158" s="9"/>
      <c r="M158" s="9"/>
      <c r="N158" s="9"/>
      <c r="O158" s="46"/>
      <c r="P158" s="42"/>
      <c r="Q158" s="42"/>
      <c r="R158" s="50"/>
      <c r="S158" s="42"/>
      <c r="T158" s="42"/>
    </row>
    <row r="159" spans="5:20" ht="31.2" customHeight="1">
      <c r="E159" s="9"/>
      <c r="F159" s="16"/>
      <c r="G159" s="16"/>
      <c r="H159" s="16"/>
      <c r="I159" s="9"/>
      <c r="J159" s="9"/>
      <c r="K159" s="9"/>
      <c r="L159" s="9"/>
      <c r="M159" s="9"/>
      <c r="N159" s="9"/>
      <c r="O159" s="46"/>
      <c r="P159" s="42"/>
      <c r="Q159" s="42"/>
      <c r="R159" s="50"/>
      <c r="S159" s="42"/>
      <c r="T159" s="42"/>
    </row>
    <row r="160" spans="5:20" ht="31.2" customHeight="1">
      <c r="E160" s="9"/>
      <c r="F160" s="16"/>
      <c r="G160" s="16"/>
      <c r="H160" s="16"/>
      <c r="I160" s="9"/>
      <c r="J160" s="9"/>
      <c r="K160" s="9"/>
      <c r="L160" s="9"/>
      <c r="M160" s="9"/>
      <c r="N160" s="9"/>
      <c r="O160" s="46"/>
      <c r="P160" s="42"/>
      <c r="Q160" s="42"/>
      <c r="R160" s="50"/>
      <c r="S160" s="42"/>
      <c r="T160" s="42"/>
    </row>
    <row r="161" spans="5:20" ht="31.2" customHeight="1">
      <c r="E161" s="9"/>
      <c r="F161" s="16"/>
      <c r="G161" s="16"/>
      <c r="H161" s="16"/>
      <c r="I161" s="9"/>
      <c r="J161" s="9"/>
      <c r="K161" s="9"/>
      <c r="L161" s="9"/>
      <c r="M161" s="9"/>
      <c r="N161" s="9"/>
      <c r="O161" s="46"/>
      <c r="P161" s="42"/>
      <c r="Q161" s="42"/>
      <c r="R161" s="50"/>
      <c r="S161" s="42"/>
      <c r="T161" s="42"/>
    </row>
    <row r="162" spans="5:20" ht="31.2" customHeight="1">
      <c r="E162" s="9"/>
      <c r="F162" s="16"/>
      <c r="G162" s="16"/>
      <c r="H162" s="16"/>
      <c r="I162" s="9"/>
      <c r="J162" s="9"/>
      <c r="K162" s="9"/>
      <c r="L162" s="9"/>
      <c r="M162" s="9"/>
      <c r="N162" s="9"/>
      <c r="O162" s="46"/>
      <c r="P162" s="42"/>
      <c r="Q162" s="42"/>
      <c r="R162" s="50"/>
      <c r="S162" s="42"/>
      <c r="T162" s="42"/>
    </row>
    <row r="163" spans="5:20" ht="31.2" customHeight="1">
      <c r="E163" s="9"/>
      <c r="F163" s="16"/>
      <c r="G163" s="16"/>
      <c r="H163" s="16"/>
      <c r="I163" s="9"/>
      <c r="J163" s="9"/>
      <c r="K163" s="9"/>
      <c r="L163" s="9"/>
      <c r="M163" s="9"/>
      <c r="N163" s="9"/>
      <c r="O163" s="46"/>
      <c r="P163" s="42"/>
      <c r="Q163" s="42"/>
      <c r="R163" s="50"/>
      <c r="S163" s="42"/>
      <c r="T163" s="42"/>
    </row>
    <row r="164" spans="5:20" ht="31.2" customHeight="1">
      <c r="E164" s="9"/>
      <c r="F164" s="16"/>
      <c r="G164" s="16"/>
      <c r="H164" s="16"/>
      <c r="I164" s="9"/>
      <c r="J164" s="9"/>
      <c r="K164" s="9"/>
      <c r="L164" s="9"/>
      <c r="M164" s="9"/>
      <c r="N164" s="9"/>
      <c r="O164" s="46"/>
      <c r="P164" s="42"/>
      <c r="Q164" s="42"/>
      <c r="R164" s="50"/>
      <c r="S164" s="42"/>
      <c r="T164" s="42"/>
    </row>
    <row r="165" spans="5:20" ht="31.2" customHeight="1">
      <c r="E165" s="9"/>
      <c r="F165" s="16"/>
      <c r="G165" s="16"/>
      <c r="H165" s="16"/>
      <c r="I165" s="9"/>
      <c r="J165" s="9"/>
      <c r="K165" s="9"/>
      <c r="L165" s="9"/>
      <c r="M165" s="9"/>
      <c r="N165" s="9"/>
      <c r="O165" s="46"/>
      <c r="P165" s="42"/>
      <c r="Q165" s="42"/>
      <c r="R165" s="50"/>
      <c r="S165" s="42"/>
      <c r="T165" s="42"/>
    </row>
    <row r="166" spans="5:20" ht="31.2" customHeight="1">
      <c r="E166" s="9"/>
      <c r="F166" s="16"/>
      <c r="G166" s="16"/>
      <c r="H166" s="16"/>
      <c r="I166" s="9"/>
      <c r="J166" s="9"/>
      <c r="K166" s="9"/>
      <c r="L166" s="9"/>
      <c r="M166" s="9"/>
      <c r="N166" s="9"/>
      <c r="O166" s="46"/>
      <c r="P166" s="42"/>
      <c r="Q166" s="42"/>
      <c r="R166" s="50"/>
      <c r="S166" s="42"/>
      <c r="T166" s="42"/>
    </row>
    <row r="167" spans="5:20" ht="31.2" customHeight="1">
      <c r="E167" s="9"/>
      <c r="F167" s="16"/>
      <c r="G167" s="16"/>
      <c r="H167" s="16"/>
      <c r="I167" s="9"/>
      <c r="J167" s="9"/>
      <c r="K167" s="9"/>
      <c r="L167" s="9"/>
      <c r="M167" s="9"/>
      <c r="N167" s="9"/>
      <c r="O167" s="46"/>
      <c r="P167" s="42"/>
      <c r="Q167" s="42"/>
      <c r="R167" s="50"/>
      <c r="S167" s="42"/>
      <c r="T167" s="42"/>
    </row>
    <row r="168" spans="5:20" ht="31.2" customHeight="1">
      <c r="E168" s="9"/>
      <c r="F168" s="16"/>
      <c r="G168" s="16"/>
      <c r="H168" s="16"/>
      <c r="I168" s="9"/>
      <c r="J168" s="9"/>
      <c r="K168" s="9"/>
      <c r="L168" s="9"/>
      <c r="M168" s="9"/>
      <c r="N168" s="9"/>
      <c r="O168" s="46"/>
      <c r="P168" s="42"/>
      <c r="Q168" s="42"/>
      <c r="R168" s="50"/>
      <c r="S168" s="42"/>
      <c r="T168" s="42"/>
    </row>
    <row r="169" spans="5:20" ht="31.2" customHeight="1">
      <c r="E169" s="9"/>
      <c r="F169" s="16"/>
      <c r="G169" s="16"/>
      <c r="H169" s="16"/>
      <c r="I169" s="9"/>
      <c r="J169" s="9"/>
      <c r="K169" s="9"/>
      <c r="L169" s="9"/>
      <c r="M169" s="9"/>
      <c r="N169" s="9"/>
      <c r="O169" s="46"/>
      <c r="P169" s="42"/>
      <c r="Q169" s="42"/>
      <c r="R169" s="50"/>
      <c r="S169" s="42"/>
      <c r="T169" s="42"/>
    </row>
    <row r="170" spans="5:20" ht="31.2" customHeight="1">
      <c r="E170" s="9"/>
      <c r="F170" s="16"/>
      <c r="G170" s="16"/>
      <c r="H170" s="16"/>
      <c r="I170" s="9"/>
      <c r="J170" s="9"/>
      <c r="K170" s="9"/>
      <c r="L170" s="9"/>
      <c r="M170" s="9"/>
      <c r="N170" s="9"/>
      <c r="O170" s="46"/>
      <c r="P170" s="42"/>
      <c r="Q170" s="42"/>
      <c r="R170" s="50"/>
      <c r="S170" s="42"/>
      <c r="T170" s="42"/>
    </row>
    <row r="171" spans="5:20" ht="31.2" customHeight="1">
      <c r="E171" s="9"/>
      <c r="F171" s="16"/>
      <c r="G171" s="16"/>
      <c r="H171" s="16"/>
      <c r="I171" s="9"/>
      <c r="J171" s="9"/>
      <c r="K171" s="9"/>
      <c r="L171" s="9"/>
      <c r="M171" s="9"/>
      <c r="N171" s="9"/>
      <c r="O171" s="46"/>
      <c r="P171" s="42"/>
      <c r="Q171" s="42"/>
      <c r="R171" s="50"/>
      <c r="S171" s="42"/>
      <c r="T171" s="42"/>
    </row>
    <row r="172" spans="5:20" ht="31.2" customHeight="1">
      <c r="E172" s="9"/>
      <c r="F172" s="16"/>
      <c r="G172" s="16"/>
      <c r="H172" s="16"/>
      <c r="I172" s="9"/>
      <c r="J172" s="9"/>
      <c r="K172" s="9"/>
      <c r="L172" s="9"/>
      <c r="M172" s="9"/>
      <c r="N172" s="9"/>
      <c r="O172" s="46"/>
      <c r="P172" s="42"/>
      <c r="Q172" s="42"/>
      <c r="R172" s="50"/>
      <c r="S172" s="42"/>
      <c r="T172" s="42"/>
    </row>
    <row r="173" spans="5:20" ht="31.2" customHeight="1">
      <c r="E173" s="9"/>
      <c r="F173" s="16"/>
      <c r="G173" s="16"/>
      <c r="H173" s="16"/>
      <c r="I173" s="9"/>
      <c r="J173" s="9"/>
      <c r="K173" s="9"/>
      <c r="L173" s="9"/>
      <c r="M173" s="9"/>
      <c r="N173" s="9"/>
      <c r="O173" s="46"/>
      <c r="P173" s="42"/>
      <c r="Q173" s="42"/>
      <c r="R173" s="50"/>
      <c r="S173" s="42"/>
      <c r="T173" s="42"/>
    </row>
    <row r="174" spans="5:20" ht="31.2" customHeight="1">
      <c r="E174" s="9"/>
      <c r="F174" s="16"/>
      <c r="G174" s="16"/>
      <c r="H174" s="16"/>
      <c r="I174" s="9"/>
      <c r="J174" s="9"/>
      <c r="K174" s="9"/>
      <c r="L174" s="9"/>
      <c r="M174" s="9"/>
      <c r="N174" s="9"/>
      <c r="O174" s="46"/>
      <c r="P174" s="42"/>
      <c r="Q174" s="42"/>
      <c r="R174" s="50"/>
      <c r="S174" s="42"/>
      <c r="T174" s="42"/>
    </row>
    <row r="175" spans="5:20" ht="31.2" customHeight="1">
      <c r="E175" s="9"/>
      <c r="F175" s="16"/>
      <c r="G175" s="16"/>
      <c r="H175" s="16"/>
      <c r="I175" s="9"/>
      <c r="J175" s="9"/>
      <c r="K175" s="9"/>
      <c r="L175" s="9"/>
      <c r="M175" s="9"/>
      <c r="N175" s="9"/>
      <c r="O175" s="46"/>
      <c r="P175" s="42"/>
      <c r="Q175" s="42"/>
      <c r="R175" s="50"/>
      <c r="S175" s="42"/>
      <c r="T175" s="42"/>
    </row>
    <row r="176" spans="5:20" ht="31.2" customHeight="1">
      <c r="E176" s="9"/>
      <c r="F176" s="16"/>
      <c r="G176" s="16"/>
      <c r="H176" s="16"/>
      <c r="I176" s="9"/>
      <c r="J176" s="9"/>
      <c r="K176" s="9"/>
      <c r="L176" s="9"/>
      <c r="M176" s="9"/>
      <c r="N176" s="9"/>
      <c r="O176" s="46"/>
      <c r="P176" s="42"/>
      <c r="Q176" s="42"/>
      <c r="R176" s="50"/>
      <c r="S176" s="42"/>
      <c r="T176" s="42"/>
    </row>
    <row r="177" spans="5:20" ht="31.2" customHeight="1">
      <c r="E177" s="9"/>
      <c r="F177" s="16"/>
      <c r="G177" s="16"/>
      <c r="H177" s="16"/>
      <c r="I177" s="9"/>
      <c r="J177" s="9"/>
      <c r="K177" s="9"/>
      <c r="L177" s="9"/>
      <c r="M177" s="9"/>
      <c r="N177" s="9"/>
      <c r="O177" s="46"/>
      <c r="P177" s="42"/>
      <c r="Q177" s="42"/>
      <c r="R177" s="50"/>
      <c r="S177" s="42"/>
      <c r="T177" s="42"/>
    </row>
    <row r="178" spans="5:20" ht="31.2" customHeight="1">
      <c r="E178" s="9"/>
      <c r="F178" s="16"/>
      <c r="G178" s="16"/>
      <c r="H178" s="16"/>
      <c r="I178" s="9"/>
      <c r="J178" s="9"/>
      <c r="K178" s="9"/>
      <c r="L178" s="9"/>
      <c r="M178" s="9"/>
      <c r="N178" s="9"/>
      <c r="O178" s="46"/>
      <c r="P178" s="42"/>
      <c r="Q178" s="42"/>
      <c r="R178" s="50"/>
      <c r="S178" s="42"/>
      <c r="T178" s="42"/>
    </row>
    <row r="179" spans="5:20" ht="31.2" customHeight="1">
      <c r="E179" s="9"/>
      <c r="F179" s="16"/>
      <c r="G179" s="16"/>
      <c r="H179" s="16"/>
      <c r="I179" s="9"/>
      <c r="J179" s="9"/>
      <c r="K179" s="9"/>
      <c r="L179" s="9"/>
      <c r="M179" s="9"/>
      <c r="N179" s="9"/>
      <c r="O179" s="46"/>
      <c r="P179" s="42"/>
      <c r="Q179" s="42"/>
      <c r="R179" s="50"/>
      <c r="S179" s="42"/>
      <c r="T179" s="42"/>
    </row>
    <row r="180" spans="5:20" ht="31.2" customHeight="1">
      <c r="E180" s="9"/>
      <c r="F180" s="16"/>
      <c r="G180" s="16"/>
      <c r="H180" s="16"/>
      <c r="I180" s="9"/>
      <c r="J180" s="9"/>
      <c r="K180" s="9"/>
      <c r="L180" s="9"/>
      <c r="M180" s="9"/>
      <c r="N180" s="9"/>
      <c r="O180" s="46"/>
      <c r="P180" s="42"/>
      <c r="Q180" s="42"/>
      <c r="R180" s="50"/>
      <c r="S180" s="42"/>
      <c r="T180" s="42"/>
    </row>
    <row r="181" spans="5:20" ht="31.2" customHeight="1">
      <c r="E181" s="9"/>
      <c r="F181" s="16"/>
      <c r="G181" s="16"/>
      <c r="H181" s="16"/>
      <c r="I181" s="9"/>
      <c r="J181" s="9"/>
      <c r="K181" s="9"/>
      <c r="L181" s="9"/>
      <c r="M181" s="9"/>
      <c r="N181" s="9"/>
      <c r="O181" s="46"/>
      <c r="P181" s="42"/>
      <c r="Q181" s="42"/>
      <c r="R181" s="50"/>
      <c r="S181" s="42"/>
      <c r="T181" s="42"/>
    </row>
    <row r="182" spans="5:20" ht="31.2" customHeight="1">
      <c r="E182" s="9"/>
      <c r="F182" s="16"/>
      <c r="G182" s="16"/>
      <c r="H182" s="16"/>
      <c r="I182" s="9"/>
      <c r="J182" s="9"/>
      <c r="K182" s="9"/>
      <c r="L182" s="9"/>
      <c r="M182" s="9"/>
      <c r="N182" s="9"/>
      <c r="O182" s="46"/>
      <c r="P182" s="42"/>
      <c r="Q182" s="42"/>
      <c r="R182" s="50"/>
      <c r="S182" s="42"/>
      <c r="T182" s="42"/>
    </row>
    <row r="183" spans="5:20" ht="31.2" customHeight="1">
      <c r="E183" s="9"/>
      <c r="F183" s="16"/>
      <c r="G183" s="16"/>
      <c r="H183" s="16"/>
      <c r="I183" s="9"/>
      <c r="J183" s="9"/>
      <c r="K183" s="9"/>
      <c r="L183" s="9"/>
      <c r="M183" s="9"/>
      <c r="N183" s="9"/>
      <c r="O183" s="46"/>
      <c r="P183" s="42"/>
      <c r="Q183" s="42"/>
      <c r="R183" s="50"/>
      <c r="S183" s="42"/>
      <c r="T183" s="42"/>
    </row>
    <row r="184" spans="5:20" ht="31.2" customHeight="1">
      <c r="E184" s="9"/>
      <c r="F184" s="16"/>
      <c r="G184" s="16"/>
      <c r="H184" s="16"/>
      <c r="I184" s="9"/>
      <c r="J184" s="9"/>
      <c r="K184" s="9"/>
      <c r="L184" s="9"/>
      <c r="M184" s="9"/>
      <c r="N184" s="9"/>
      <c r="O184" s="46"/>
      <c r="P184" s="42"/>
      <c r="Q184" s="42"/>
      <c r="R184" s="50"/>
      <c r="S184" s="42"/>
      <c r="T184" s="42"/>
    </row>
    <row r="185" spans="5:20" ht="31.2" customHeight="1">
      <c r="E185" s="9"/>
      <c r="F185" s="16"/>
      <c r="G185" s="16"/>
      <c r="H185" s="16"/>
      <c r="I185" s="9"/>
      <c r="J185" s="9"/>
      <c r="K185" s="9"/>
      <c r="L185" s="9"/>
      <c r="M185" s="9"/>
      <c r="N185" s="9"/>
      <c r="O185" s="46"/>
      <c r="P185" s="42"/>
      <c r="Q185" s="42"/>
      <c r="R185" s="50"/>
      <c r="S185" s="42"/>
      <c r="T185" s="42"/>
    </row>
    <row r="186" spans="5:20" ht="31.2" customHeight="1">
      <c r="E186" s="9"/>
      <c r="F186" s="16"/>
      <c r="G186" s="16"/>
      <c r="H186" s="16"/>
      <c r="I186" s="9"/>
      <c r="J186" s="9"/>
      <c r="K186" s="9"/>
      <c r="L186" s="9"/>
      <c r="M186" s="9"/>
      <c r="N186" s="9"/>
      <c r="O186" s="46"/>
      <c r="P186" s="42"/>
      <c r="Q186" s="42"/>
      <c r="R186" s="50"/>
      <c r="S186" s="42"/>
      <c r="T186" s="42"/>
    </row>
    <row r="187" spans="5:20" ht="31.2" customHeight="1">
      <c r="E187" s="9"/>
      <c r="F187" s="16"/>
      <c r="G187" s="16"/>
      <c r="H187" s="16"/>
      <c r="I187" s="9"/>
      <c r="J187" s="9"/>
      <c r="K187" s="9"/>
      <c r="L187" s="9"/>
      <c r="M187" s="9"/>
      <c r="N187" s="9"/>
      <c r="O187" s="46"/>
      <c r="P187" s="42"/>
      <c r="Q187" s="42"/>
      <c r="R187" s="50"/>
      <c r="S187" s="42"/>
      <c r="T187" s="42"/>
    </row>
    <row r="188" spans="5:20" ht="31.2" customHeight="1">
      <c r="E188" s="9"/>
      <c r="F188" s="16"/>
      <c r="G188" s="16"/>
      <c r="H188" s="16"/>
      <c r="I188" s="9"/>
      <c r="J188" s="9"/>
      <c r="K188" s="9"/>
      <c r="L188" s="9"/>
      <c r="M188" s="9"/>
      <c r="N188" s="9"/>
      <c r="O188" s="46"/>
      <c r="P188" s="42"/>
      <c r="Q188" s="42"/>
      <c r="R188" s="50"/>
      <c r="S188" s="42"/>
      <c r="T188" s="42"/>
    </row>
    <row r="189" spans="5:20" ht="31.2" customHeight="1">
      <c r="E189" s="9"/>
      <c r="F189" s="16"/>
      <c r="G189" s="16"/>
      <c r="H189" s="16"/>
      <c r="I189" s="9"/>
      <c r="J189" s="9"/>
      <c r="K189" s="9"/>
      <c r="L189" s="9"/>
      <c r="M189" s="9"/>
      <c r="N189" s="9"/>
      <c r="O189" s="46"/>
      <c r="P189" s="42"/>
      <c r="Q189" s="42"/>
      <c r="R189" s="50"/>
      <c r="S189" s="42"/>
      <c r="T189" s="42"/>
    </row>
    <row r="190" spans="5:20" ht="31.2" customHeight="1">
      <c r="E190" s="9"/>
      <c r="F190" s="16"/>
      <c r="G190" s="16"/>
      <c r="H190" s="16"/>
      <c r="I190" s="9"/>
      <c r="J190" s="9"/>
      <c r="K190" s="9"/>
      <c r="L190" s="9"/>
      <c r="M190" s="9"/>
      <c r="N190" s="9"/>
      <c r="O190" s="46"/>
      <c r="P190" s="42"/>
      <c r="Q190" s="42"/>
      <c r="R190" s="50"/>
      <c r="S190" s="42"/>
      <c r="T190" s="42"/>
    </row>
    <row r="191" spans="5:20" ht="31.2" customHeight="1">
      <c r="E191" s="9"/>
      <c r="F191" s="16"/>
      <c r="G191" s="16"/>
      <c r="H191" s="16"/>
      <c r="I191" s="9"/>
      <c r="J191" s="9"/>
      <c r="K191" s="9"/>
      <c r="L191" s="9"/>
      <c r="M191" s="9"/>
      <c r="N191" s="9"/>
      <c r="O191" s="46"/>
      <c r="P191" s="42"/>
      <c r="Q191" s="42"/>
      <c r="R191" s="50"/>
      <c r="S191" s="42"/>
      <c r="T191" s="42"/>
    </row>
    <row r="192" spans="5:20" ht="31.2" customHeight="1">
      <c r="E192" s="9"/>
      <c r="F192" s="16"/>
      <c r="G192" s="16"/>
      <c r="H192" s="16"/>
      <c r="I192" s="9"/>
      <c r="J192" s="9"/>
      <c r="K192" s="9"/>
      <c r="L192" s="9"/>
      <c r="M192" s="9"/>
      <c r="N192" s="9"/>
      <c r="O192" s="46"/>
      <c r="P192" s="42"/>
      <c r="Q192" s="42"/>
      <c r="R192" s="50"/>
      <c r="S192" s="42"/>
      <c r="T192" s="42"/>
    </row>
    <row r="193" spans="5:20" ht="31.2" customHeight="1">
      <c r="E193" s="9"/>
      <c r="F193" s="16"/>
      <c r="G193" s="16"/>
      <c r="H193" s="16"/>
      <c r="I193" s="9"/>
      <c r="J193" s="9"/>
      <c r="K193" s="9"/>
      <c r="L193" s="9"/>
      <c r="M193" s="9"/>
      <c r="N193" s="9"/>
      <c r="O193" s="46"/>
      <c r="P193" s="42"/>
      <c r="Q193" s="42"/>
      <c r="R193" s="50"/>
      <c r="S193" s="42"/>
      <c r="T193" s="42"/>
    </row>
    <row r="194" spans="5:20" ht="31.2" customHeight="1">
      <c r="E194" s="9"/>
      <c r="F194" s="16"/>
      <c r="G194" s="16"/>
      <c r="H194" s="16"/>
      <c r="I194" s="9"/>
      <c r="J194" s="9"/>
      <c r="K194" s="9"/>
      <c r="L194" s="9"/>
      <c r="M194" s="9"/>
      <c r="N194" s="9"/>
      <c r="O194" s="46"/>
      <c r="P194" s="42"/>
      <c r="Q194" s="42"/>
      <c r="R194" s="50"/>
      <c r="S194" s="42"/>
      <c r="T194" s="42"/>
    </row>
    <row r="195" spans="5:20" ht="31.2" customHeight="1">
      <c r="E195" s="9"/>
      <c r="F195" s="16"/>
      <c r="G195" s="16"/>
      <c r="H195" s="16"/>
      <c r="I195" s="9"/>
      <c r="J195" s="9"/>
      <c r="K195" s="9"/>
      <c r="L195" s="9"/>
      <c r="M195" s="9"/>
      <c r="N195" s="9"/>
      <c r="O195" s="46"/>
      <c r="P195" s="42"/>
      <c r="Q195" s="42"/>
      <c r="R195" s="50"/>
      <c r="S195" s="42"/>
      <c r="T195" s="42"/>
    </row>
    <row r="196" spans="5:20" ht="31.2" customHeight="1">
      <c r="E196" s="9"/>
      <c r="F196" s="16"/>
      <c r="G196" s="16"/>
      <c r="H196" s="16"/>
      <c r="I196" s="9"/>
      <c r="J196" s="9"/>
      <c r="K196" s="9"/>
      <c r="L196" s="9"/>
      <c r="M196" s="9"/>
      <c r="N196" s="9"/>
      <c r="O196" s="46"/>
      <c r="P196" s="42"/>
      <c r="Q196" s="42"/>
      <c r="R196" s="50"/>
      <c r="S196" s="42"/>
      <c r="T196" s="42"/>
    </row>
    <row r="197" spans="5:20" ht="31.2" customHeight="1">
      <c r="E197" s="9"/>
      <c r="F197" s="16"/>
      <c r="G197" s="16"/>
      <c r="H197" s="16"/>
      <c r="I197" s="9"/>
      <c r="J197" s="9"/>
      <c r="K197" s="9"/>
      <c r="L197" s="9"/>
      <c r="M197" s="9"/>
      <c r="N197" s="9"/>
      <c r="O197" s="46"/>
      <c r="P197" s="42"/>
      <c r="Q197" s="42"/>
      <c r="R197" s="50"/>
      <c r="S197" s="42"/>
      <c r="T197" s="42"/>
    </row>
    <row r="198" spans="5:20" ht="31.2" customHeight="1">
      <c r="E198" s="9"/>
      <c r="F198" s="16"/>
      <c r="G198" s="16"/>
      <c r="H198" s="16"/>
      <c r="I198" s="9"/>
      <c r="J198" s="9"/>
      <c r="K198" s="9"/>
      <c r="L198" s="9"/>
      <c r="M198" s="9"/>
      <c r="N198" s="9"/>
      <c r="O198" s="46"/>
      <c r="P198" s="42"/>
      <c r="Q198" s="42"/>
      <c r="R198" s="50"/>
      <c r="S198" s="42"/>
      <c r="T198" s="42"/>
    </row>
    <row r="199" spans="5:20" ht="31.2" customHeight="1">
      <c r="E199" s="9"/>
      <c r="F199" s="16"/>
      <c r="G199" s="16"/>
      <c r="H199" s="16"/>
      <c r="I199" s="9"/>
      <c r="J199" s="9"/>
      <c r="K199" s="9"/>
      <c r="L199" s="9"/>
      <c r="M199" s="9"/>
      <c r="N199" s="9"/>
      <c r="O199" s="46"/>
      <c r="P199" s="42"/>
      <c r="Q199" s="42"/>
      <c r="R199" s="50"/>
      <c r="S199" s="42"/>
      <c r="T199" s="42"/>
    </row>
    <row r="200" spans="5:20" ht="31.2" customHeight="1">
      <c r="E200" s="9"/>
      <c r="F200" s="16"/>
      <c r="G200" s="16"/>
      <c r="H200" s="16"/>
      <c r="I200" s="9"/>
      <c r="J200" s="9"/>
      <c r="K200" s="9"/>
      <c r="L200" s="9"/>
      <c r="M200" s="9"/>
      <c r="N200" s="9"/>
      <c r="O200" s="46"/>
      <c r="P200" s="42"/>
      <c r="Q200" s="42"/>
      <c r="R200" s="50"/>
      <c r="S200" s="42"/>
      <c r="T200" s="42"/>
    </row>
    <row r="201" spans="5:20" ht="31.2" customHeight="1">
      <c r="E201" s="9"/>
      <c r="F201" s="16"/>
      <c r="G201" s="16"/>
      <c r="H201" s="16"/>
      <c r="I201" s="9"/>
      <c r="J201" s="9"/>
      <c r="K201" s="9"/>
      <c r="L201" s="9"/>
      <c r="M201" s="9"/>
      <c r="N201" s="9"/>
      <c r="O201" s="46"/>
      <c r="P201" s="42"/>
      <c r="Q201" s="42"/>
      <c r="R201" s="50"/>
      <c r="S201" s="42"/>
      <c r="T201" s="42"/>
    </row>
    <row r="202" spans="5:20" ht="31.2" customHeight="1">
      <c r="E202" s="9"/>
      <c r="F202" s="16"/>
      <c r="G202" s="16"/>
      <c r="H202" s="16"/>
      <c r="I202" s="9"/>
      <c r="J202" s="9"/>
      <c r="K202" s="9"/>
      <c r="L202" s="9"/>
      <c r="M202" s="9"/>
      <c r="N202" s="9"/>
      <c r="O202" s="46"/>
      <c r="P202" s="42"/>
      <c r="Q202" s="42"/>
      <c r="R202" s="50"/>
      <c r="S202" s="42"/>
      <c r="T202" s="42"/>
    </row>
    <row r="203" spans="5:20" ht="31.2" customHeight="1">
      <c r="E203" s="9"/>
      <c r="F203" s="16"/>
      <c r="G203" s="16"/>
      <c r="H203" s="16"/>
      <c r="I203" s="9"/>
      <c r="J203" s="9"/>
      <c r="K203" s="9"/>
      <c r="L203" s="9"/>
      <c r="M203" s="9"/>
      <c r="N203" s="9"/>
      <c r="O203" s="46"/>
      <c r="P203" s="42"/>
      <c r="Q203" s="42"/>
      <c r="R203" s="50"/>
      <c r="S203" s="42"/>
      <c r="T203" s="42"/>
    </row>
    <row r="204" spans="5:20" ht="31.2" customHeight="1">
      <c r="E204" s="9"/>
      <c r="F204" s="16"/>
      <c r="G204" s="16"/>
      <c r="H204" s="16"/>
      <c r="I204" s="9"/>
      <c r="J204" s="9"/>
      <c r="K204" s="9"/>
      <c r="L204" s="9"/>
      <c r="M204" s="9"/>
      <c r="N204" s="9"/>
      <c r="O204" s="46"/>
      <c r="P204" s="42"/>
      <c r="Q204" s="42"/>
      <c r="R204" s="50"/>
      <c r="S204" s="42"/>
      <c r="T204" s="42"/>
    </row>
    <row r="205" spans="5:20" ht="31.2" customHeight="1">
      <c r="E205" s="9"/>
      <c r="F205" s="16"/>
      <c r="G205" s="16"/>
      <c r="H205" s="16"/>
      <c r="I205" s="9"/>
      <c r="J205" s="9"/>
      <c r="K205" s="9"/>
      <c r="L205" s="9"/>
      <c r="M205" s="9"/>
      <c r="N205" s="9"/>
      <c r="O205" s="46"/>
      <c r="P205" s="42"/>
      <c r="Q205" s="42"/>
      <c r="R205" s="50"/>
      <c r="S205" s="42"/>
      <c r="T205" s="42"/>
    </row>
    <row r="206" spans="5:20" ht="31.2"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Rso+i4ZSZs2ilD4Oc0mfzoV8d0Qm4UygbJm7Dmn6q7F8P+SM0/Yv5y0MjvjEBVCnnhLbUzNPse8+kSFEcZs6aA==" saltValue="nMnk2ihoo2kEFIhQCiB67w==" spinCount="100000" sheet="1" selectLockedCells="1" selectUnlockedCells="1"/>
  <mergeCells count="17">
    <mergeCell ref="D15:D16"/>
    <mergeCell ref="C15:C19"/>
    <mergeCell ref="D17:D32"/>
    <mergeCell ref="D3:D4"/>
    <mergeCell ref="D5:D6"/>
    <mergeCell ref="D9:D10"/>
    <mergeCell ref="D11:D12"/>
    <mergeCell ref="C3:C7"/>
    <mergeCell ref="C9:C13"/>
    <mergeCell ref="L22:M23"/>
    <mergeCell ref="L25:M34"/>
    <mergeCell ref="L40:M42"/>
    <mergeCell ref="H39:K39"/>
    <mergeCell ref="O3:T3"/>
    <mergeCell ref="K3:K4"/>
    <mergeCell ref="H15:I15"/>
    <mergeCell ref="K19:K20"/>
  </mergeCells>
  <phoneticPr fontId="3" type="noConversion"/>
  <conditionalFormatting sqref="O31:T33">
    <cfRule type="containsText" dxfId="34" priority="46" operator="containsText" text="Correct">
      <formula>NOT(ISERROR(SEARCH("Correct",O31)))</formula>
    </cfRule>
    <cfRule type="containsText" dxfId="33" priority="47" operator="containsText" text="ERROR">
      <formula>NOT(ISERROR(SEARCH("ERROR",O31)))</formula>
    </cfRule>
  </conditionalFormatting>
  <conditionalFormatting sqref="K21:K22 J22 K40">
    <cfRule type="containsText" dxfId="32" priority="43" operator="containsText" text="Caution">
      <formula>NOT(ISERROR(SEARCH("Caution",J21)))</formula>
    </cfRule>
    <cfRule type="containsText" dxfId="31" priority="44" operator="containsText" text="Correct">
      <formula>NOT(ISERROR(SEARCH("Correct",J21)))</formula>
    </cfRule>
    <cfRule type="containsText" dxfId="30" priority="45" operator="containsText" text="ERROR">
      <formula>NOT(ISERROR(SEARCH("ERROR",J21)))</formula>
    </cfRule>
  </conditionalFormatting>
  <conditionalFormatting sqref="K5:K7 K9:K14 K16">
    <cfRule type="containsText" dxfId="29" priority="37" operator="containsText" text="Caution">
      <formula>NOT(ISERROR(SEARCH("Caution",K5)))</formula>
    </cfRule>
    <cfRule type="containsText" dxfId="28" priority="38" operator="containsText" text="Correct">
      <formula>NOT(ISERROR(SEARCH("Correct",K5)))</formula>
    </cfRule>
    <cfRule type="containsText" dxfId="27" priority="39" operator="containsText" text="ERROR">
      <formula>NOT(ISERROR(SEARCH("ERROR",K5)))</formula>
    </cfRule>
  </conditionalFormatting>
  <conditionalFormatting sqref="K25">
    <cfRule type="containsText" dxfId="26" priority="34" operator="containsText" text="Caution">
      <formula>NOT(ISERROR(SEARCH("Caution",K25)))</formula>
    </cfRule>
    <cfRule type="containsText" dxfId="25" priority="35" operator="containsText" text="Correct">
      <formula>NOT(ISERROR(SEARCH("Correct",K25)))</formula>
    </cfRule>
    <cfRule type="containsText" dxfId="24" priority="36" operator="containsText" text="ERROR">
      <formula>NOT(ISERROR(SEARCH("ERROR",K25)))</formula>
    </cfRule>
  </conditionalFormatting>
  <conditionalFormatting sqref="K26:K27">
    <cfRule type="containsText" dxfId="23" priority="31" operator="containsText" text="Caution">
      <formula>NOT(ISERROR(SEARCH("Caution",K26)))</formula>
    </cfRule>
    <cfRule type="containsText" dxfId="22" priority="32" operator="containsText" text="Correct">
      <formula>NOT(ISERROR(SEARCH("Correct",K26)))</formula>
    </cfRule>
    <cfRule type="containsText" dxfId="21" priority="33" operator="containsText" text="ERROR">
      <formula>NOT(ISERROR(SEARCH("ERROR",K26)))</formula>
    </cfRule>
  </conditionalFormatting>
  <conditionalFormatting sqref="J37:K37">
    <cfRule type="containsText" dxfId="20" priority="28" operator="containsText" text="Caution">
      <formula>NOT(ISERROR(SEARCH("Caution",J37)))</formula>
    </cfRule>
    <cfRule type="containsText" dxfId="19" priority="29" operator="containsText" text="Correct">
      <formula>NOT(ISERROR(SEARCH("Correct",J37)))</formula>
    </cfRule>
    <cfRule type="containsText" dxfId="18" priority="30" operator="containsText" text="ERROR">
      <formula>NOT(ISERROR(SEARCH("ERROR",J37)))</formula>
    </cfRule>
  </conditionalFormatting>
  <conditionalFormatting sqref="D3">
    <cfRule type="containsText" dxfId="17" priority="27" operator="containsText" text="Correct">
      <formula>NOT(ISERROR(SEARCH("Correct",D3)))</formula>
    </cfRule>
  </conditionalFormatting>
  <conditionalFormatting sqref="L22 L40">
    <cfRule type="containsText" dxfId="16" priority="26" operator="containsText" text="ERROR">
      <formula>NOT(ISERROR(SEARCH("ERROR",L22)))</formula>
    </cfRule>
  </conditionalFormatting>
  <conditionalFormatting sqref="L25:M34">
    <cfRule type="containsText" dxfId="15" priority="20" operator="containsText" text="Rebalance">
      <formula>NOT(ISERROR(SEARCH("Rebalance",L25)))</formula>
    </cfRule>
    <cfRule type="containsText" dxfId="14" priority="24" operator="containsText" text="ERROR">
      <formula>NOT(ISERROR(SEARCH("ERROR",L25)))</formula>
    </cfRule>
  </conditionalFormatting>
  <conditionalFormatting sqref="K40">
    <cfRule type="containsText" dxfId="13" priority="23" operator="containsText" text="Calculation">
      <formula>NOT(ISERROR(SEARCH("Calculation",K40)))</formula>
    </cfRule>
  </conditionalFormatting>
  <conditionalFormatting sqref="K22">
    <cfRule type="containsText" dxfId="12" priority="22" operator="containsText" text="high">
      <formula>NOT(ISERROR(SEARCH("high",K22)))</formula>
    </cfRule>
  </conditionalFormatting>
  <conditionalFormatting sqref="L22:M23">
    <cfRule type="containsText" dxfId="11" priority="21" operator="containsText" text="You">
      <formula>NOT(ISERROR(SEARCH("You",L22)))</formula>
    </cfRule>
  </conditionalFormatting>
  <conditionalFormatting sqref="D11">
    <cfRule type="containsText" dxfId="10" priority="19" operator="containsText" text="No">
      <formula>NOT(ISERROR(SEARCH("No",D11)))</formula>
    </cfRule>
  </conditionalFormatting>
  <conditionalFormatting sqref="K26">
    <cfRule type="containsText" dxfId="9" priority="16" operator="containsText" text="Did">
      <formula>NOT(ISERROR(SEARCH("Did",K26)))</formula>
    </cfRule>
  </conditionalFormatting>
  <conditionalFormatting sqref="K28:K34">
    <cfRule type="containsText" dxfId="8" priority="12" operator="containsText" text="Okay">
      <formula>NOT(ISERROR(SEARCH("Okay",K28)))</formula>
    </cfRule>
    <cfRule type="containsText" dxfId="7" priority="13" operator="containsText" text="ERROR">
      <formula>NOT(ISERROR(SEARCH("ERROR",K28)))</formula>
    </cfRule>
    <cfRule type="containsText" dxfId="6" priority="14" operator="containsText" text="Correct">
      <formula>NOT(ISERROR(SEARCH("Correct",K28)))</formula>
    </cfRule>
  </conditionalFormatting>
  <conditionalFormatting sqref="D5:D7">
    <cfRule type="cellIs" dxfId="5" priority="5" operator="between">
      <formula>20</formula>
      <formula>42</formula>
    </cfRule>
    <cfRule type="cellIs" dxfId="4" priority="6" operator="lessThan">
      <formula>20</formula>
    </cfRule>
  </conditionalFormatting>
  <conditionalFormatting sqref="D9">
    <cfRule type="containsText" dxfId="3" priority="4" operator="containsText" text="Correct">
      <formula>NOT(ISERROR(SEARCH("Correct",D9)))</formula>
    </cfRule>
  </conditionalFormatting>
  <conditionalFormatting sqref="D15">
    <cfRule type="containsText" dxfId="2" priority="3" operator="containsText" text="Correct">
      <formula>NOT(ISERROR(SEARCH("Correct",D15)))</formula>
    </cfRule>
  </conditionalFormatting>
  <conditionalFormatting sqref="D11:D12">
    <cfRule type="containsText" dxfId="1" priority="2" operator="containsText" text="Error">
      <formula>NOT(ISERROR(SEARCH("Error",D11)))</formula>
    </cfRule>
    <cfRule type="containsText" dxfId="0" priority="1" operator="containsText" text="Calculation">
      <formula>NOT(ISERROR(SEARCH("Calculation",D11)))</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453125" defaultRowHeight="20.399999999999999"/>
  <cols>
    <col min="1" max="2" width="1.90625" style="9" customWidth="1"/>
    <col min="3" max="3" width="8" style="1" customWidth="1"/>
    <col min="4" max="4" width="5.36328125" style="1" customWidth="1"/>
    <col min="5" max="5" width="5.6328125" style="1" customWidth="1"/>
    <col min="6" max="6" width="32" style="3" customWidth="1"/>
    <col min="7" max="8" width="20" style="3" customWidth="1"/>
    <col min="9" max="10" width="9.08984375" style="2" customWidth="1"/>
    <col min="11" max="11" width="9.453125" style="34" bestFit="1" customWidth="1"/>
    <col min="12" max="12" width="27.90625" style="8" customWidth="1"/>
    <col min="13" max="13" width="41.08984375" style="8" customWidth="1"/>
    <col min="14" max="14" width="13.36328125" style="41" customWidth="1"/>
    <col min="15" max="15" width="29.36328125" style="8" customWidth="1"/>
    <col min="16" max="16" width="43.08984375" style="8" customWidth="1"/>
    <col min="17" max="17" width="7.453125" style="9" customWidth="1"/>
    <col min="18" max="18" width="1.36328125" style="9" customWidth="1"/>
    <col min="19" max="107" width="7.453125" style="9"/>
    <col min="108" max="108" width="16.453125" style="9" customWidth="1"/>
    <col min="109" max="16384" width="7.45312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70" t="s">
        <v>60</v>
      </c>
      <c r="L3" s="371"/>
      <c r="M3" s="371"/>
      <c r="N3" s="371"/>
      <c r="O3" s="371"/>
      <c r="P3" s="37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73"/>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73"/>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david</cp:lastModifiedBy>
  <cp:lastPrinted>2012-12-31T20:03:10Z</cp:lastPrinted>
  <dcterms:created xsi:type="dcterms:W3CDTF">2005-09-30T20:57:35Z</dcterms:created>
  <dcterms:modified xsi:type="dcterms:W3CDTF">2023-01-25T20:59:07Z</dcterms:modified>
</cp:coreProperties>
</file>