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ticia Rios\Downloads\Excel com IA\"/>
    </mc:Choice>
  </mc:AlternateContent>
  <xr:revisionPtr revIDLastSave="0" documentId="13_ncr:1_{97243559-D36A-40D5-AFF7-07EE819F5FF1}" xr6:coauthVersionLast="47" xr6:coauthVersionMax="47" xr10:uidLastSave="{00000000-0000-0000-0000-000000000000}"/>
  <bookViews>
    <workbookView xWindow="-120" yWindow="-120" windowWidth="29040" windowHeight="15720" xr2:uid="{94C4C2D1-D8A4-4BE6-BCDA-3D6BB0793B93}"/>
  </bookViews>
  <sheets>
    <sheet name="Relatório" sheetId="1" r:id="rId1"/>
    <sheet name="Cálculo" sheetId="2" r:id="rId2"/>
  </sheets>
  <definedNames>
    <definedName name="aporte">Relatório!$C$11</definedName>
    <definedName name="aportr">Relatório!$C$11</definedName>
    <definedName name="divid_mensais">Relatório!$C$15</definedName>
    <definedName name="patrim_acumulado">Relatório!$C$14</definedName>
    <definedName name="patrimonio">Relatório!#REF!</definedName>
    <definedName name="qtd_anos">Relatório!#REF!</definedName>
    <definedName name="rend_carteira">Relatório!$C$9</definedName>
    <definedName name="rendimento_carteira">Relatório!$C$15</definedName>
    <definedName name="salário">Relatório!$C$8</definedName>
    <definedName name="sug_invest">Relatório!$C$10</definedName>
    <definedName name="taxa_mensal">Relatório!#REF!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D38" i="1" s="1"/>
  <c r="C39" i="1"/>
  <c r="D39" i="1" s="1"/>
  <c r="C40" i="1"/>
  <c r="D40" i="1" s="1"/>
  <c r="C35" i="1"/>
  <c r="D35" i="1" s="1"/>
  <c r="B15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C32" i="1"/>
  <c r="C2" i="2"/>
  <c r="C3" i="2"/>
  <c r="C14" i="1"/>
  <c r="C15" i="1" s="1"/>
  <c r="F13" i="1" s="1"/>
  <c r="C10" i="1"/>
  <c r="D37" i="1" l="1"/>
  <c r="D36" i="1"/>
  <c r="C11" i="2"/>
  <c r="D11" i="2" s="1"/>
  <c r="C8" i="2"/>
  <c r="D8" i="2" s="1"/>
  <c r="C9" i="2"/>
  <c r="D9" i="2" s="1"/>
  <c r="C7" i="2"/>
  <c r="D7" i="2" s="1"/>
  <c r="C10" i="2"/>
  <c r="D10" i="2" s="1"/>
  <c r="D41" i="1" l="1"/>
</calcChain>
</file>

<file path=xl/sharedStrings.xml><?xml version="1.0" encoding="utf-8"?>
<sst xmlns="http://schemas.openxmlformats.org/spreadsheetml/2006/main" count="71" uniqueCount="36">
  <si>
    <t>Salário</t>
  </si>
  <si>
    <t>Rendimento Carteira</t>
  </si>
  <si>
    <t>Sugestão de Investimento (30%)</t>
  </si>
  <si>
    <t>Taxa de Rendimento mensal?</t>
  </si>
  <si>
    <t>Dividendos mensais?</t>
  </si>
  <si>
    <t>Patrimônio acumulado?</t>
  </si>
  <si>
    <t>Por quantos anos?</t>
  </si>
  <si>
    <t>Quanto irei investir por mês?</t>
  </si>
  <si>
    <t>anos</t>
  </si>
  <si>
    <t>Tempo (anos)</t>
  </si>
  <si>
    <t>Patrimônio acumulado (R$)</t>
  </si>
  <si>
    <t>Dividendo mensal (R$)</t>
  </si>
  <si>
    <t>Aporte</t>
  </si>
  <si>
    <t>Taxa mensal</t>
  </si>
  <si>
    <t>Rendimento carteira</t>
  </si>
  <si>
    <t>PERFIL</t>
  </si>
  <si>
    <t>Moderado</t>
  </si>
  <si>
    <t>TIPO DE FII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</si>
  <si>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</si>
  <si>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</si>
  <si>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</si>
  <si>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</si>
  <si>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</si>
  <si>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</si>
  <si>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</si>
  <si>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</si>
  <si>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</si>
  <si>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</si>
  <si>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Agressivo</t>
  </si>
  <si>
    <t>Configurações de Investimentos</t>
  </si>
  <si>
    <t>% Sugerido</t>
  </si>
  <si>
    <t>Qual a duração do meu patrimônio após este período ao sacar mensalmente todo o dividendo?</t>
  </si>
  <si>
    <t>Perfil</t>
  </si>
  <si>
    <t>Aporte mensal</t>
  </si>
  <si>
    <t>Retorno Financeiro ao longo do tempo</t>
  </si>
  <si>
    <t>Distribuição em FII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</si>
</sst>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R$&quot;\ #,##0.00"/>
    <numFmt numFmtId="165" formatCode="[$R$-416]\ #,##0.00;\-[$R$-416]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Aptos Narrow"/>
      <family val="2"/>
      <scheme val="minor"/>
    </font>
    <font>
      <sz val="12"/>
      <color theme="3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9C57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2">
    <xf numFmtId="0" fontId="0" fillId="0" borderId="0" xfId="0"/>
    <xf numFmtId="10" fontId="0" fillId="0" borderId="2" xfId="0" applyNumberForma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0" fontId="5" fillId="0" borderId="0" xfId="0" applyFont="1"/>
    <xf numFmtId="0" fontId="0" fillId="0" borderId="2" xfId="0" applyBorder="1"/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4" xfId="0" applyNumberFormat="1" applyBorder="1"/>
    <xf numFmtId="0" fontId="5" fillId="0" borderId="5" xfId="0" applyFont="1" applyBorder="1" applyAlignment="1">
      <alignment horizontal="left" vertical="center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4" fillId="0" borderId="8" xfId="0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65" fontId="0" fillId="0" borderId="10" xfId="0" applyNumberFormat="1" applyBorder="1"/>
    <xf numFmtId="0" fontId="0" fillId="0" borderId="11" xfId="0" applyBorder="1"/>
    <xf numFmtId="2" fontId="0" fillId="0" borderId="0" xfId="0" applyNumberFormat="1"/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2" xfId="0" applyBorder="1"/>
    <xf numFmtId="9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0" fillId="0" borderId="20" xfId="0" applyBorder="1"/>
    <xf numFmtId="9" fontId="0" fillId="0" borderId="21" xfId="0" applyNumberFormat="1" applyBorder="1" applyAlignment="1">
      <alignment horizontal="center"/>
    </xf>
    <xf numFmtId="0" fontId="6" fillId="4" borderId="22" xfId="0" applyFont="1" applyFill="1" applyBorder="1"/>
    <xf numFmtId="0" fontId="6" fillId="4" borderId="23" xfId="0" applyFont="1" applyFill="1" applyBorder="1"/>
    <xf numFmtId="0" fontId="6" fillId="4" borderId="23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1" fontId="7" fillId="0" borderId="0" xfId="3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5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9" fillId="5" borderId="0" xfId="0" applyFont="1" applyFill="1"/>
    <xf numFmtId="164" fontId="9" fillId="5" borderId="0" xfId="0" applyNumberFormat="1" applyFont="1" applyFill="1" applyAlignment="1">
      <alignment horizontal="center"/>
    </xf>
    <xf numFmtId="0" fontId="9" fillId="4" borderId="25" xfId="0" applyFont="1" applyFill="1" applyBorder="1" applyAlignment="1">
      <alignment vertical="center"/>
    </xf>
    <xf numFmtId="0" fontId="9" fillId="4" borderId="25" xfId="0" applyFont="1" applyFill="1" applyBorder="1"/>
    <xf numFmtId="0" fontId="9" fillId="4" borderId="27" xfId="0" applyFont="1" applyFill="1" applyBorder="1"/>
    <xf numFmtId="0" fontId="5" fillId="3" borderId="0" xfId="0" applyFont="1" applyFill="1" applyAlignment="1">
      <alignment horizontal="center"/>
    </xf>
    <xf numFmtId="9" fontId="5" fillId="3" borderId="0" xfId="0" applyNumberFormat="1" applyFont="1" applyFill="1" applyAlignment="1">
      <alignment horizontal="center"/>
    </xf>
    <xf numFmtId="0" fontId="9" fillId="4" borderId="0" xfId="0" applyFont="1" applyFill="1"/>
    <xf numFmtId="164" fontId="9" fillId="4" borderId="0" xfId="1" applyNumberFormat="1" applyFont="1" applyFill="1" applyAlignment="1">
      <alignment horizontal="center"/>
    </xf>
    <xf numFmtId="0" fontId="10" fillId="8" borderId="0" xfId="4" applyFont="1" applyFill="1"/>
    <xf numFmtId="0" fontId="9" fillId="8" borderId="0" xfId="0" applyFont="1" applyFill="1" applyAlignment="1">
      <alignment horizontal="center" vertical="center"/>
    </xf>
    <xf numFmtId="0" fontId="8" fillId="7" borderId="3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165" fontId="5" fillId="4" borderId="28" xfId="0" applyNumberFormat="1" applyFont="1" applyFill="1" applyBorder="1" applyAlignment="1">
      <alignment horizontal="center" vertical="center"/>
    </xf>
    <xf numFmtId="165" fontId="5" fillId="4" borderId="2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6" borderId="2" xfId="0" applyFill="1" applyBorder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165" fontId="5" fillId="0" borderId="26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5" fillId="0" borderId="26" xfId="0" applyNumberFormat="1" applyFont="1" applyBorder="1" applyAlignment="1">
      <alignment horizontal="center" vertical="center"/>
    </xf>
    <xf numFmtId="164" fontId="5" fillId="4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1" fontId="5" fillId="0" borderId="26" xfId="0" applyNumberFormat="1" applyFont="1" applyBorder="1" applyAlignment="1">
      <alignment horizontal="center" vertical="center"/>
    </xf>
    <xf numFmtId="10" fontId="5" fillId="0" borderId="0" xfId="2" applyNumberFormat="1" applyFont="1" applyBorder="1" applyAlignment="1">
      <alignment horizontal="center" vertical="center"/>
    </xf>
    <xf numFmtId="10" fontId="5" fillId="0" borderId="26" xfId="2" applyNumberFormat="1" applyFont="1" applyBorder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165" fontId="5" fillId="4" borderId="26" xfId="0" applyNumberFormat="1" applyFont="1" applyFill="1" applyBorder="1" applyAlignment="1">
      <alignment horizontal="center" vertical="center"/>
    </xf>
  </cellXfs>
  <cellStyles count="5">
    <cellStyle name="Currency" xfId="1" builtinId="4"/>
    <cellStyle name="Heading 1" xfId="3" builtinId="16"/>
    <cellStyle name="Neutral" xfId="4" builtinId="28"/>
    <cellStyle name="Normal" xfId="0" builtinId="0"/>
    <cellStyle name="Percent" xfId="2" builtinId="5"/>
  </cellStyles>
  <dxfs count="6">
    <dxf>
      <numFmt numFmtId="165" formatCode="[$R$-416]\ #,##0.00;\-[$R$-416]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[$R$-416]\ #,##0.00;\-[$R$-416]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26883179591961"/>
          <c:y val="7.7130340829502736E-2"/>
          <c:w val="0.63100588687798276"/>
          <c:h val="0.659333192114815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Cálculo!$C$6</c:f>
              <c:strCache>
                <c:ptCount val="1"/>
                <c:pt idx="0">
                  <c:v>Patrimônio acumulado (R$)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Cálculo!$B$7:$B$11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Cálculo!$C$7:$C$11</c:f>
              <c:numCache>
                <c:formatCode>[$R$-416]\ #,##0.00;\-[$R$-416]\ #,##0.00</c:formatCode>
                <c:ptCount val="5"/>
                <c:pt idx="0">
                  <c:v>229871.60049564065</c:v>
                </c:pt>
                <c:pt idx="1">
                  <c:v>600652.40822975442</c:v>
                </c:pt>
                <c:pt idx="2">
                  <c:v>1198718.4898489534</c:v>
                </c:pt>
                <c:pt idx="3">
                  <c:v>2163393.6578253852</c:v>
                </c:pt>
                <c:pt idx="4">
                  <c:v>3719405.9586581974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F-49ED-87FA-06BC0AFC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1296463"/>
        <c:axId val="411297423"/>
      </c:barChart>
      <c:lineChart>
        <c:grouping val="standard"/>
        <c:varyColors val="0"/>
        <c:ser>
          <c:idx val="2"/>
          <c:order val="1"/>
          <c:tx>
            <c:strRef>
              <c:f>Cálculo!$D$6</c:f>
              <c:strCache>
                <c:ptCount val="1"/>
                <c:pt idx="0">
                  <c:v>Dividendo mensal (R$)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Cálculo!$B$7:$B$11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Cálculo!$D$7:$D$11</c:f>
              <c:numCache>
                <c:formatCode>[$R$-416]\ #,##0.00;\-[$R$-416]\ #,##0.00</c:formatCode>
                <c:ptCount val="5"/>
                <c:pt idx="0">
                  <c:v>2298.7160049564068</c:v>
                </c:pt>
                <c:pt idx="1">
                  <c:v>6006.5240822975447</c:v>
                </c:pt>
                <c:pt idx="2">
                  <c:v>11987.184898489535</c:v>
                </c:pt>
                <c:pt idx="3">
                  <c:v>21633.936578253852</c:v>
                </c:pt>
                <c:pt idx="4">
                  <c:v>37194.059586581978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F-49ED-87FA-06BC0AFC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64431"/>
        <c:axId val="414467791"/>
      </c:lineChart>
      <c:catAx>
        <c:axId val="41129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Tempo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 em anos</a:t>
                </a:r>
                <a:endParaRPr lang="en-US" sz="12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43254196544520146"/>
              <c:y val="0.819573257415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97423"/>
        <c:crosses val="autoZero"/>
        <c:auto val="1"/>
        <c:lblAlgn val="ctr"/>
        <c:lblOffset val="100"/>
        <c:noMultiLvlLbl val="0"/>
      </c:catAx>
      <c:valAx>
        <c:axId val="411297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Patrimônio acumulado</a:t>
                </a:r>
              </a:p>
            </c:rich>
          </c:tx>
          <c:layout>
            <c:manualLayout>
              <c:xMode val="edge"/>
              <c:yMode val="edge"/>
              <c:x val="3.6065435708640108E-3"/>
              <c:y val="2.63931848004994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[$R$-416]\ #,##0.00;\-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411296463"/>
        <c:crosses val="autoZero"/>
        <c:crossBetween val="between"/>
      </c:valAx>
      <c:valAx>
        <c:axId val="4144677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Dividendo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 mensal</a:t>
                </a:r>
                <a:endParaRPr lang="en-US" sz="12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82689412496237"/>
              <c:y val="5.566945225601219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[$R$-416]\ #,##0.00;\-[$R$-416]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414464431"/>
        <c:crosses val="max"/>
        <c:crossBetween val="between"/>
      </c:valAx>
      <c:catAx>
        <c:axId val="414464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467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903197819724087E-2"/>
          <c:y val="0.66891679080655464"/>
          <c:w val="0.92363041544825164"/>
          <c:h val="0.2950471731574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35-4058-A36A-B1237F808B50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35-4058-A36A-B1237F808B5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935-4058-A36A-B1237F808B50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35-4058-A36A-B1237F808B50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35-4058-A36A-B1237F808B50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935-4058-A36A-B1237F808B50}"/>
              </c:ext>
            </c:extLst>
          </c:dPt>
          <c:dLbls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Relatório!$B$35:$B$40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Relatório!$C$35:$C$40</c:f>
              <c:numCache>
                <c:formatCode>0%</c:formatCode>
                <c:ptCount val="6"/>
                <c:pt idx="0">
                  <c:v>0.3</c:v>
                </c:pt>
                <c:pt idx="1">
                  <c:v>0.35</c:v>
                </c:pt>
                <c:pt idx="2">
                  <c:v>0.1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5-4058-A36A-B1237F808B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920818555651607E-2"/>
          <c:y val="0.69794326394132244"/>
          <c:w val="0.97348097112860887"/>
          <c:h val="0.26918002372991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sv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0</xdr:row>
      <xdr:rowOff>0</xdr:rowOff>
    </xdr:from>
    <xdr:to>
      <xdr:col>8</xdr:col>
      <xdr:colOff>317499</xdr:colOff>
      <xdr:row>4</xdr:row>
      <xdr:rowOff>264582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F15DC6F-1BCF-2116-A938-51C928623061}"/>
            </a:ext>
          </a:extLst>
        </xdr:cNvPr>
        <xdr:cNvSpPr/>
      </xdr:nvSpPr>
      <xdr:spPr>
        <a:xfrm>
          <a:off x="1058333" y="0"/>
          <a:ext cx="6434666" cy="102658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SIMULAÇÃO</a:t>
          </a:r>
          <a:r>
            <a:rPr lang="en-US" sz="3200" b="1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DE INVESTIMENTO</a:t>
          </a:r>
          <a:endParaRPr lang="en-US" sz="3200" b="1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380999</xdr:colOff>
      <xdr:row>16</xdr:row>
      <xdr:rowOff>222249</xdr:rowOff>
    </xdr:from>
    <xdr:to>
      <xdr:col>8</xdr:col>
      <xdr:colOff>21166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E091C3-4496-410D-A4BC-97916EC52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29</xdr:row>
      <xdr:rowOff>105832</xdr:rowOff>
    </xdr:from>
    <xdr:to>
      <xdr:col>8</xdr:col>
      <xdr:colOff>296334</xdr:colOff>
      <xdr:row>41</xdr:row>
      <xdr:rowOff>42333</xdr:rowOff>
    </xdr:to>
    <xdr:graphicFrame macro="">
      <xdr:nvGraphicFramePr>
        <xdr:cNvPr id="4" name="Gráfico 5">
          <a:extLst>
            <a:ext uri="{FF2B5EF4-FFF2-40B4-BE49-F238E27FC236}">
              <a16:creationId xmlns:a16="http://schemas.microsoft.com/office/drawing/2014/main" id="{CFFF13F0-BE66-497A-99B2-7B96496EA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158750</xdr:colOff>
      <xdr:row>9</xdr:row>
      <xdr:rowOff>169333</xdr:rowOff>
    </xdr:from>
    <xdr:to>
      <xdr:col>4</xdr:col>
      <xdr:colOff>582084</xdr:colOff>
      <xdr:row>10</xdr:row>
      <xdr:rowOff>179917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C3C24A3D-99F5-BD85-98B7-B379EFA99ED7}"/>
            </a:ext>
          </a:extLst>
        </xdr:cNvPr>
        <xdr:cNvSpPr/>
      </xdr:nvSpPr>
      <xdr:spPr>
        <a:xfrm>
          <a:off x="4550833" y="2127250"/>
          <a:ext cx="423334" cy="211667"/>
        </a:xfrm>
        <a:prstGeom prst="rightArrow">
          <a:avLst/>
        </a:prstGeom>
        <a:solidFill>
          <a:schemeClr val="accent2"/>
        </a:solidFill>
        <a:ln w="127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571500</xdr:colOff>
      <xdr:row>4</xdr:row>
      <xdr:rowOff>195334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0D423B-28FE-E034-AB92-C8EE1B6356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98" t="2819" r="2827" b="3285"/>
        <a:stretch/>
      </xdr:blipFill>
      <xdr:spPr>
        <a:xfrm>
          <a:off x="0" y="0"/>
          <a:ext cx="963083" cy="957334"/>
        </a:xfrm>
        <a:prstGeom prst="ellipse">
          <a:avLst/>
        </a:prstGeom>
      </xdr:spPr>
    </xdr:pic>
    <xdr:clientData/>
  </xdr:twoCellAnchor>
  <xdr:twoCellAnchor editAs="oneCell">
    <xdr:from>
      <xdr:col>6</xdr:col>
      <xdr:colOff>397934</xdr:colOff>
      <xdr:row>10</xdr:row>
      <xdr:rowOff>169334</xdr:rowOff>
    </xdr:from>
    <xdr:to>
      <xdr:col>7</xdr:col>
      <xdr:colOff>338666</xdr:colOff>
      <xdr:row>14</xdr:row>
      <xdr:rowOff>25400</xdr:rowOff>
    </xdr:to>
    <xdr:pic>
      <xdr:nvPicPr>
        <xdr:cNvPr id="8" name="Graphic 7" descr="Piggy Bank with solid fill">
          <a:extLst>
            <a:ext uri="{FF2B5EF4-FFF2-40B4-BE49-F238E27FC236}">
              <a16:creationId xmlns:a16="http://schemas.microsoft.com/office/drawing/2014/main" id="{D3C4E22D-1E31-BAE0-6CAB-FA9708D15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239934" y="2243667"/>
          <a:ext cx="660399" cy="660399"/>
        </a:xfrm>
        <a:prstGeom prst="rect">
          <a:avLst/>
        </a:prstGeom>
      </xdr:spPr>
    </xdr:pic>
    <xdr:clientData/>
  </xdr:twoCellAnchor>
  <xdr:twoCellAnchor>
    <xdr:from>
      <xdr:col>2</xdr:col>
      <xdr:colOff>407459</xdr:colOff>
      <xdr:row>32</xdr:row>
      <xdr:rowOff>42337</xdr:rowOff>
    </xdr:from>
    <xdr:to>
      <xdr:col>2</xdr:col>
      <xdr:colOff>582083</xdr:colOff>
      <xdr:row>32</xdr:row>
      <xdr:rowOff>243421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1FCCF4BD-52C2-4632-88C2-A019EB1D1FEA}"/>
            </a:ext>
          </a:extLst>
        </xdr:cNvPr>
        <xdr:cNvSpPr/>
      </xdr:nvSpPr>
      <xdr:spPr>
        <a:xfrm rot="5400000">
          <a:off x="2838979" y="6670150"/>
          <a:ext cx="201084" cy="174624"/>
        </a:xfrm>
        <a:prstGeom prst="rightArrow">
          <a:avLst/>
        </a:prstGeom>
        <a:solidFill>
          <a:schemeClr val="accent2"/>
        </a:solidFill>
        <a:ln w="127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10585</xdr:colOff>
      <xdr:row>29</xdr:row>
      <xdr:rowOff>0</xdr:rowOff>
    </xdr:from>
    <xdr:to>
      <xdr:col>8</xdr:col>
      <xdr:colOff>275168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60D9A-3C82-C1D3-BF1B-C5DF727CA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179919</xdr:colOff>
      <xdr:row>30</xdr:row>
      <xdr:rowOff>5141</xdr:rowOff>
    </xdr:from>
    <xdr:to>
      <xdr:col>3</xdr:col>
      <xdr:colOff>402167</xdr:colOff>
      <xdr:row>31</xdr:row>
      <xdr:rowOff>7255</xdr:rowOff>
    </xdr:to>
    <xdr:pic>
      <xdr:nvPicPr>
        <xdr:cNvPr id="11" name="Graphic 10" descr="Filter with solid fill">
          <a:extLst>
            <a:ext uri="{FF2B5EF4-FFF2-40B4-BE49-F238E27FC236}">
              <a16:creationId xmlns:a16="http://schemas.microsoft.com/office/drawing/2014/main" id="{01B4261D-7E8B-3ACA-B69A-574A53F61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598336" y="6217558"/>
          <a:ext cx="222248" cy="2031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A9A4B1-0072-4264-AABC-E27F84B74B27}" name="Table1" displayName="Table1" ref="B6:D11" totalsRowShown="0" headerRowBorderDxfId="5" tableBorderDxfId="4" totalsRowBorderDxfId="3">
  <autoFilter ref="B6:D11" xr:uid="{A2A9A4B1-0072-4264-AABC-E27F84B74B27}"/>
  <tableColumns count="3">
    <tableColumn id="1" xr3:uid="{A5FF186C-AD90-4EE0-8257-CDC4855EA67B}" name="Tempo (anos)" dataDxfId="2"/>
    <tableColumn id="2" xr3:uid="{80D3A15E-AC76-43D7-B5B0-FDB680852125}" name="Patrimônio acumulado (R$)" dataDxfId="1">
      <calculatedColumnFormula>FV($C$3,$B7*12,$C$2*-1)</calculatedColumnFormula>
    </tableColumn>
    <tableColumn id="3" xr3:uid="{9705535B-6B81-452F-AFF9-56AA637F3A54}" name="Dividendo mensal (R$)" dataDxfId="0">
      <calculatedColumnFormula>C7*$C$4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1EF6-8E59-4CA8-84D9-AE961353CEAD}">
  <dimension ref="A1:I47"/>
  <sheetViews>
    <sheetView showGridLines="0" showRowColHeaders="0" tabSelected="1" topLeftCell="A4" zoomScale="90" zoomScaleNormal="90" workbookViewId="0">
      <selection activeCell="A47" sqref="A47"/>
    </sheetView>
  </sheetViews>
  <sheetFormatPr defaultColWidth="0" defaultRowHeight="15" zeroHeight="1" x14ac:dyDescent="0.25"/>
  <cols>
    <col min="1" max="1" width="5.85546875" customWidth="1"/>
    <col min="2" max="2" width="31.7109375" customWidth="1"/>
    <col min="3" max="4" width="14.5703125" customWidth="1"/>
    <col min="5" max="5" width="12.7109375" customWidth="1"/>
    <col min="6" max="6" width="9" customWidth="1"/>
    <col min="7" max="7" width="10.7109375" customWidth="1"/>
    <col min="8" max="8" width="9.140625" customWidth="1"/>
    <col min="9" max="9" width="4.7109375" customWidth="1"/>
    <col min="10" max="16384" width="9.140625" hidden="1"/>
  </cols>
  <sheetData>
    <row r="1" spans="1:9" x14ac:dyDescent="0.25">
      <c r="A1" s="60"/>
      <c r="B1" s="60"/>
      <c r="C1" s="60"/>
      <c r="D1" s="60"/>
      <c r="E1" s="60"/>
      <c r="F1" s="60"/>
      <c r="G1" s="60"/>
      <c r="H1" s="60"/>
      <c r="I1" s="60"/>
    </row>
    <row r="2" spans="1:9" x14ac:dyDescent="0.25">
      <c r="A2" s="60"/>
      <c r="B2" s="60"/>
      <c r="C2" s="60"/>
      <c r="D2" s="60"/>
      <c r="E2" s="60"/>
      <c r="F2" s="60"/>
      <c r="G2" s="60"/>
      <c r="H2" s="60"/>
      <c r="I2" s="60"/>
    </row>
    <row r="3" spans="1:9" x14ac:dyDescent="0.25">
      <c r="A3" s="60"/>
      <c r="B3" s="60"/>
      <c r="C3" s="60"/>
      <c r="D3" s="60"/>
      <c r="E3" s="60"/>
      <c r="F3" s="60"/>
      <c r="G3" s="60"/>
      <c r="H3" s="60"/>
      <c r="I3" s="60"/>
    </row>
    <row r="4" spans="1:9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21" customHeight="1" x14ac:dyDescent="0.25">
      <c r="A5" s="60"/>
      <c r="B5" s="60"/>
      <c r="C5" s="60"/>
      <c r="D5" s="60"/>
      <c r="E5" s="60"/>
      <c r="F5" s="60"/>
      <c r="G5" s="60"/>
      <c r="H5" s="60"/>
      <c r="I5" s="60"/>
    </row>
    <row r="6" spans="1:9" ht="22.5" customHeight="1" x14ac:dyDescent="0.25"/>
    <row r="7" spans="1:9" ht="18.75" x14ac:dyDescent="0.25">
      <c r="B7" s="54" t="s">
        <v>29</v>
      </c>
      <c r="C7" s="55"/>
      <c r="D7" s="56"/>
      <c r="F7" s="59" t="s">
        <v>31</v>
      </c>
      <c r="G7" s="59"/>
      <c r="H7" s="59"/>
    </row>
    <row r="8" spans="1:9" ht="15.75" x14ac:dyDescent="0.25">
      <c r="B8" s="43" t="s">
        <v>0</v>
      </c>
      <c r="C8" s="61">
        <v>9000</v>
      </c>
      <c r="D8" s="62"/>
      <c r="F8" s="59"/>
      <c r="G8" s="59"/>
      <c r="H8" s="59"/>
    </row>
    <row r="9" spans="1:9" ht="15.75" x14ac:dyDescent="0.25">
      <c r="B9" s="43" t="s">
        <v>1</v>
      </c>
      <c r="C9" s="63">
        <v>0.01</v>
      </c>
      <c r="D9" s="64"/>
      <c r="E9" s="16"/>
      <c r="F9" s="59"/>
      <c r="G9" s="59"/>
      <c r="H9" s="59"/>
    </row>
    <row r="10" spans="1:9" ht="15.75" x14ac:dyDescent="0.25">
      <c r="B10" s="43" t="s">
        <v>2</v>
      </c>
      <c r="C10" s="65">
        <f>C8*0.3</f>
        <v>2700</v>
      </c>
      <c r="D10" s="65"/>
      <c r="E10" s="15"/>
      <c r="F10" s="59"/>
      <c r="G10" s="59"/>
      <c r="H10" s="59"/>
    </row>
    <row r="11" spans="1:9" ht="15.75" customHeight="1" x14ac:dyDescent="0.25">
      <c r="B11" s="44" t="s">
        <v>7</v>
      </c>
      <c r="C11" s="61">
        <v>3000</v>
      </c>
      <c r="D11" s="62"/>
      <c r="F11" s="59"/>
      <c r="G11" s="59"/>
      <c r="H11" s="59"/>
    </row>
    <row r="12" spans="1:9" ht="15.75" x14ac:dyDescent="0.25">
      <c r="B12" s="44" t="s">
        <v>6</v>
      </c>
      <c r="C12" s="66">
        <v>15</v>
      </c>
      <c r="D12" s="67"/>
      <c r="E12" s="36"/>
      <c r="F12" s="59"/>
      <c r="G12" s="59"/>
      <c r="H12" s="59"/>
    </row>
    <row r="13" spans="1:9" ht="15.75" x14ac:dyDescent="0.25">
      <c r="B13" s="44" t="s">
        <v>3</v>
      </c>
      <c r="C13" s="68">
        <v>8.0000000000000002E-3</v>
      </c>
      <c r="D13" s="69"/>
      <c r="E13" s="36"/>
      <c r="F13" s="37">
        <f>NPER(C13,divid_mensais,-patrim_acumulado)/12</f>
        <v>16.831949110173586</v>
      </c>
      <c r="G13" s="38" t="s">
        <v>8</v>
      </c>
      <c r="H13" s="3"/>
    </row>
    <row r="14" spans="1:9" ht="15.75" x14ac:dyDescent="0.25">
      <c r="B14" s="44" t="s">
        <v>5</v>
      </c>
      <c r="C14" s="70">
        <f>FV(C13,C12*12,C11*-1)</f>
        <v>1198718.4898489534</v>
      </c>
      <c r="D14" s="71"/>
      <c r="E14" s="36"/>
      <c r="F14" s="14"/>
    </row>
    <row r="15" spans="1:9" ht="15.75" x14ac:dyDescent="0.25">
      <c r="B15" s="45" t="s">
        <v>4</v>
      </c>
      <c r="C15" s="57">
        <f>patrim_acumulado*rend_carteira</f>
        <v>11987.184898489535</v>
      </c>
      <c r="D15" s="58"/>
    </row>
    <row r="16" spans="1:9" x14ac:dyDescent="0.25"/>
    <row r="17" spans="2:8" ht="18.75" x14ac:dyDescent="0.25">
      <c r="B17" s="52" t="s">
        <v>34</v>
      </c>
      <c r="C17" s="53"/>
      <c r="D17" s="53"/>
      <c r="E17" s="53"/>
      <c r="F17" s="53"/>
      <c r="G17" s="53"/>
      <c r="H17" s="53"/>
    </row>
    <row r="18" spans="2:8" x14ac:dyDescent="0.25"/>
    <row r="19" spans="2:8" x14ac:dyDescent="0.25"/>
    <row r="20" spans="2:8" x14ac:dyDescent="0.25"/>
    <row r="21" spans="2:8" x14ac:dyDescent="0.25"/>
    <row r="22" spans="2:8" x14ac:dyDescent="0.25"/>
    <row r="23" spans="2:8" x14ac:dyDescent="0.25"/>
    <row r="24" spans="2:8" x14ac:dyDescent="0.25"/>
    <row r="25" spans="2:8" x14ac:dyDescent="0.25"/>
    <row r="26" spans="2:8" x14ac:dyDescent="0.25"/>
    <row r="27" spans="2:8" x14ac:dyDescent="0.25"/>
    <row r="28" spans="2:8" x14ac:dyDescent="0.25"/>
    <row r="29" spans="2:8" x14ac:dyDescent="0.25"/>
    <row r="30" spans="2:8" ht="18.75" x14ac:dyDescent="0.25">
      <c r="B30" s="54" t="s">
        <v>35</v>
      </c>
      <c r="C30" s="55"/>
      <c r="D30" s="56"/>
    </row>
    <row r="31" spans="2:8" ht="15.75" x14ac:dyDescent="0.25">
      <c r="B31" s="48" t="s">
        <v>32</v>
      </c>
      <c r="C31" s="51" t="s">
        <v>16</v>
      </c>
      <c r="D31" s="50"/>
    </row>
    <row r="32" spans="2:8" ht="15.75" x14ac:dyDescent="0.25">
      <c r="B32" s="48" t="s">
        <v>33</v>
      </c>
      <c r="C32" s="49">
        <f>aporte</f>
        <v>3000</v>
      </c>
      <c r="D32" s="48"/>
    </row>
    <row r="33" spans="2:4" ht="24" customHeight="1" x14ac:dyDescent="0.25">
      <c r="B33" s="3"/>
      <c r="C33" s="3"/>
      <c r="D33" s="3"/>
    </row>
    <row r="34" spans="2:4" ht="15.75" x14ac:dyDescent="0.25">
      <c r="B34" s="39" t="s">
        <v>17</v>
      </c>
      <c r="C34" s="39" t="s">
        <v>30</v>
      </c>
      <c r="D34" s="39" t="s">
        <v>18</v>
      </c>
    </row>
    <row r="35" spans="2:4" ht="15.75" x14ac:dyDescent="0.25">
      <c r="B35" s="46" t="s">
        <v>19</v>
      </c>
      <c r="C35" s="47">
        <f>VLOOKUP($C$31&amp;"-"&amp;B35,Cálculo!B15:E32,4,FALSE)</f>
        <v>0.3</v>
      </c>
      <c r="D35" s="40">
        <f>C35*$C$32</f>
        <v>900</v>
      </c>
    </row>
    <row r="36" spans="2:4" ht="15.75" x14ac:dyDescent="0.25">
      <c r="B36" s="46" t="s">
        <v>20</v>
      </c>
      <c r="C36" s="47">
        <f>VLOOKUP($C$31&amp;"-"&amp;B36,Cálculo!B16:E33,4,FALSE)</f>
        <v>0.35</v>
      </c>
      <c r="D36" s="40">
        <f t="shared" ref="D36:D40" si="0">C36*$C$32</f>
        <v>1050</v>
      </c>
    </row>
    <row r="37" spans="2:4" ht="15.75" x14ac:dyDescent="0.25">
      <c r="B37" s="46" t="s">
        <v>21</v>
      </c>
      <c r="C37" s="47">
        <f>VLOOKUP($C$31&amp;"-"&amp;B37,Cálculo!B17:E34,4,FALSE)</f>
        <v>0.1</v>
      </c>
      <c r="D37" s="40">
        <f t="shared" si="0"/>
        <v>300</v>
      </c>
    </row>
    <row r="38" spans="2:4" ht="15.75" x14ac:dyDescent="0.25">
      <c r="B38" s="46" t="s">
        <v>22</v>
      </c>
      <c r="C38" s="47">
        <f>VLOOKUP($C$31&amp;"-"&amp;B38,Cálculo!B18:E35,4,FALSE)</f>
        <v>0.05</v>
      </c>
      <c r="D38" s="40">
        <f t="shared" si="0"/>
        <v>150</v>
      </c>
    </row>
    <row r="39" spans="2:4" ht="15.75" x14ac:dyDescent="0.25">
      <c r="B39" s="46" t="s">
        <v>23</v>
      </c>
      <c r="C39" s="47">
        <f>VLOOKUP($C$31&amp;"-"&amp;B39,Cálculo!B19:E36,4,FALSE)</f>
        <v>0.1</v>
      </c>
      <c r="D39" s="40">
        <f t="shared" si="0"/>
        <v>300</v>
      </c>
    </row>
    <row r="40" spans="2:4" ht="15.75" x14ac:dyDescent="0.25">
      <c r="B40" s="46" t="s">
        <v>24</v>
      </c>
      <c r="C40" s="47">
        <f>VLOOKUP($C$31&amp;"-"&amp;B40,Cálculo!B20:E37,4,FALSE)</f>
        <v>0.1</v>
      </c>
      <c r="D40" s="40">
        <f t="shared" si="0"/>
        <v>300</v>
      </c>
    </row>
    <row r="41" spans="2:4" ht="15.75" x14ac:dyDescent="0.25">
      <c r="B41" s="41"/>
      <c r="C41" s="41"/>
      <c r="D41" s="42">
        <f>SUM(D35:D40)</f>
        <v>3000</v>
      </c>
    </row>
    <row r="42" spans="2:4" x14ac:dyDescent="0.25"/>
    <row r="47" spans="2:4" x14ac:dyDescent="0.25"/>
  </sheetData>
  <mergeCells count="13">
    <mergeCell ref="A1:I5"/>
    <mergeCell ref="C8:D8"/>
    <mergeCell ref="C9:D9"/>
    <mergeCell ref="C10:D10"/>
    <mergeCell ref="C11:D11"/>
    <mergeCell ref="B17:H17"/>
    <mergeCell ref="B30:D30"/>
    <mergeCell ref="C15:D15"/>
    <mergeCell ref="B7:D7"/>
    <mergeCell ref="F7:H12"/>
    <mergeCell ref="C12:D12"/>
    <mergeCell ref="C13:D13"/>
    <mergeCell ref="C14:D14"/>
  </mergeCells>
  <dataValidations count="1">
    <dataValidation type="list" allowBlank="1" showInputMessage="1" showErrorMessage="1" sqref="C31" xr:uid="{82E56552-B0D1-4D52-8097-7DB9C2B0F7F2}">
      <formula1>"Conservador, Moderado, 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1D2-E5BA-4216-951B-3B5947125943}">
  <dimension ref="B2:E32"/>
  <sheetViews>
    <sheetView workbookViewId="0">
      <selection activeCell="G28" sqref="G28"/>
    </sheetView>
  </sheetViews>
  <sheetFormatPr defaultRowHeight="15" x14ac:dyDescent="0.25"/>
  <cols>
    <col min="2" max="2" width="30.85546875" bestFit="1" customWidth="1"/>
    <col min="3" max="3" width="25.85546875" customWidth="1"/>
    <col min="4" max="4" width="23.5703125" customWidth="1"/>
  </cols>
  <sheetData>
    <row r="2" spans="2:5" ht="15.75" x14ac:dyDescent="0.25">
      <c r="B2" s="4" t="s">
        <v>12</v>
      </c>
      <c r="C2" s="2">
        <f>aporte</f>
        <v>3000</v>
      </c>
    </row>
    <row r="3" spans="2:5" x14ac:dyDescent="0.25">
      <c r="B3" s="4" t="s">
        <v>13</v>
      </c>
      <c r="C3" s="1">
        <f>Relatório!C13</f>
        <v>8.0000000000000002E-3</v>
      </c>
    </row>
    <row r="4" spans="2:5" x14ac:dyDescent="0.25">
      <c r="B4" s="4" t="s">
        <v>14</v>
      </c>
      <c r="C4" s="1">
        <v>0.01</v>
      </c>
    </row>
    <row r="6" spans="2:5" ht="30" customHeight="1" x14ac:dyDescent="0.25">
      <c r="B6" s="8" t="s">
        <v>9</v>
      </c>
      <c r="C6" s="9" t="s">
        <v>10</v>
      </c>
      <c r="D6" s="10" t="s">
        <v>11</v>
      </c>
    </row>
    <row r="7" spans="2:5" ht="15.75" x14ac:dyDescent="0.25">
      <c r="B7" s="5">
        <v>5</v>
      </c>
      <c r="C7" s="2">
        <f>FV($C$3,$B7*12,$C$2*-1)</f>
        <v>229871.60049564065</v>
      </c>
      <c r="D7" s="7">
        <f>C7*$C$4</f>
        <v>2298.7160049564068</v>
      </c>
    </row>
    <row r="8" spans="2:5" ht="15.75" x14ac:dyDescent="0.25">
      <c r="B8" s="6">
        <v>10</v>
      </c>
      <c r="C8" s="2">
        <f t="shared" ref="C8:C11" si="0">FV($C$3,$B8*12,$C$2*-1)</f>
        <v>600652.40822975442</v>
      </c>
      <c r="D8" s="7">
        <f t="shared" ref="D8:D11" si="1">C8*$C$4</f>
        <v>6006.5240822975447</v>
      </c>
    </row>
    <row r="9" spans="2:5" ht="15.75" x14ac:dyDescent="0.25">
      <c r="B9" s="6">
        <v>15</v>
      </c>
      <c r="C9" s="2">
        <f t="shared" si="0"/>
        <v>1198718.4898489534</v>
      </c>
      <c r="D9" s="7">
        <f t="shared" si="1"/>
        <v>11987.184898489535</v>
      </c>
    </row>
    <row r="10" spans="2:5" ht="15.75" x14ac:dyDescent="0.25">
      <c r="B10" s="6">
        <v>20</v>
      </c>
      <c r="C10" s="2">
        <f t="shared" si="0"/>
        <v>2163393.6578253852</v>
      </c>
      <c r="D10" s="7">
        <f t="shared" si="1"/>
        <v>21633.936578253852</v>
      </c>
    </row>
    <row r="11" spans="2:5" ht="15.75" x14ac:dyDescent="0.25">
      <c r="B11" s="11">
        <v>25</v>
      </c>
      <c r="C11" s="12">
        <f t="shared" si="0"/>
        <v>3719405.9586581974</v>
      </c>
      <c r="D11" s="13">
        <f t="shared" si="1"/>
        <v>37194.059586581978</v>
      </c>
    </row>
    <row r="13" spans="2:5" ht="15.75" thickBot="1" x14ac:dyDescent="0.3"/>
    <row r="14" spans="2:5" ht="15.75" thickBot="1" x14ac:dyDescent="0.3">
      <c r="B14" s="32" t="s">
        <v>25</v>
      </c>
      <c r="C14" s="33" t="s">
        <v>15</v>
      </c>
      <c r="D14" s="34" t="s">
        <v>17</v>
      </c>
      <c r="E14" s="35" t="s">
        <v>26</v>
      </c>
    </row>
    <row r="15" spans="2:5" x14ac:dyDescent="0.25">
      <c r="B15" s="30" t="str">
        <f>C15&amp;"-"&amp;D15</f>
        <v>Conservador-PAPEL</v>
      </c>
      <c r="C15" s="18" t="s">
        <v>27</v>
      </c>
      <c r="D15" s="19" t="s">
        <v>19</v>
      </c>
      <c r="E15" s="31">
        <v>0.25</v>
      </c>
    </row>
    <row r="16" spans="2:5" x14ac:dyDescent="0.25">
      <c r="B16" s="20" t="str">
        <f t="shared" ref="B16:B32" si="2">C16&amp;"-"&amp;D16</f>
        <v>Conservador-TIJOLO</v>
      </c>
      <c r="C16" s="4" t="s">
        <v>27</v>
      </c>
      <c r="D16" s="17" t="s">
        <v>20</v>
      </c>
      <c r="E16" s="21">
        <v>0.55000000000000004</v>
      </c>
    </row>
    <row r="17" spans="2:5" x14ac:dyDescent="0.25">
      <c r="B17" s="20" t="str">
        <f t="shared" si="2"/>
        <v>Conservador-HÍBRIDOS</v>
      </c>
      <c r="C17" s="4" t="s">
        <v>27</v>
      </c>
      <c r="D17" s="17" t="s">
        <v>21</v>
      </c>
      <c r="E17" s="21">
        <v>0.1</v>
      </c>
    </row>
    <row r="18" spans="2:5" x14ac:dyDescent="0.25">
      <c r="B18" s="20" t="str">
        <f t="shared" si="2"/>
        <v>Conservador-FOFs</v>
      </c>
      <c r="C18" s="4" t="s">
        <v>27</v>
      </c>
      <c r="D18" s="17" t="s">
        <v>22</v>
      </c>
      <c r="E18" s="21">
        <v>0.1</v>
      </c>
    </row>
    <row r="19" spans="2:5" x14ac:dyDescent="0.25">
      <c r="B19" s="20" t="str">
        <f t="shared" si="2"/>
        <v>Conservador-DESENVOLVIMENTO</v>
      </c>
      <c r="C19" s="4" t="s">
        <v>27</v>
      </c>
      <c r="D19" s="17" t="s">
        <v>23</v>
      </c>
      <c r="E19" s="21">
        <v>0</v>
      </c>
    </row>
    <row r="20" spans="2:5" ht="15.75" thickBot="1" x14ac:dyDescent="0.3">
      <c r="B20" s="22" t="str">
        <f t="shared" si="2"/>
        <v>Conservador-HOTELARIAS</v>
      </c>
      <c r="C20" s="23" t="s">
        <v>27</v>
      </c>
      <c r="D20" s="24" t="s">
        <v>24</v>
      </c>
      <c r="E20" s="25">
        <v>0</v>
      </c>
    </row>
    <row r="21" spans="2:5" x14ac:dyDescent="0.25">
      <c r="B21" s="26" t="str">
        <f t="shared" si="2"/>
        <v>Moderado-PAPEL</v>
      </c>
      <c r="C21" s="27" t="s">
        <v>16</v>
      </c>
      <c r="D21" s="28" t="s">
        <v>19</v>
      </c>
      <c r="E21" s="29">
        <v>0.3</v>
      </c>
    </row>
    <row r="22" spans="2:5" x14ac:dyDescent="0.25">
      <c r="B22" s="20" t="str">
        <f t="shared" si="2"/>
        <v>Moderado-TIJOLO</v>
      </c>
      <c r="C22" s="4" t="s">
        <v>16</v>
      </c>
      <c r="D22" s="17" t="s">
        <v>20</v>
      </c>
      <c r="E22" s="21">
        <v>0.35</v>
      </c>
    </row>
    <row r="23" spans="2:5" x14ac:dyDescent="0.25">
      <c r="B23" s="20" t="str">
        <f t="shared" si="2"/>
        <v>Moderado-HÍBRIDOS</v>
      </c>
      <c r="C23" s="4" t="s">
        <v>16</v>
      </c>
      <c r="D23" s="17" t="s">
        <v>21</v>
      </c>
      <c r="E23" s="21">
        <v>0.1</v>
      </c>
    </row>
    <row r="24" spans="2:5" x14ac:dyDescent="0.25">
      <c r="B24" s="20" t="str">
        <f t="shared" si="2"/>
        <v>Moderado-FOFs</v>
      </c>
      <c r="C24" s="4" t="s">
        <v>16</v>
      </c>
      <c r="D24" s="17" t="s">
        <v>22</v>
      </c>
      <c r="E24" s="21">
        <v>0.05</v>
      </c>
    </row>
    <row r="25" spans="2:5" x14ac:dyDescent="0.25">
      <c r="B25" s="20" t="str">
        <f t="shared" si="2"/>
        <v>Moderado-DESENVOLVIMENTO</v>
      </c>
      <c r="C25" s="4" t="s">
        <v>16</v>
      </c>
      <c r="D25" s="17" t="s">
        <v>23</v>
      </c>
      <c r="E25" s="21">
        <v>0.1</v>
      </c>
    </row>
    <row r="26" spans="2:5" ht="15.75" thickBot="1" x14ac:dyDescent="0.3">
      <c r="B26" s="22" t="str">
        <f t="shared" si="2"/>
        <v>Moderado-HOTELARIAS</v>
      </c>
      <c r="C26" s="23" t="s">
        <v>16</v>
      </c>
      <c r="D26" s="24" t="s">
        <v>24</v>
      </c>
      <c r="E26" s="25">
        <v>0.1</v>
      </c>
    </row>
    <row r="27" spans="2:5" x14ac:dyDescent="0.25">
      <c r="B27" s="26" t="str">
        <f t="shared" si="2"/>
        <v>Agressivo-PAPEL</v>
      </c>
      <c r="C27" s="27" t="s">
        <v>28</v>
      </c>
      <c r="D27" s="28" t="s">
        <v>19</v>
      </c>
      <c r="E27" s="29">
        <v>0.45</v>
      </c>
    </row>
    <row r="28" spans="2:5" x14ac:dyDescent="0.25">
      <c r="B28" s="20" t="str">
        <f t="shared" si="2"/>
        <v>Agressivo-TIJOLO</v>
      </c>
      <c r="C28" s="4" t="s">
        <v>28</v>
      </c>
      <c r="D28" s="17" t="s">
        <v>20</v>
      </c>
      <c r="E28" s="21">
        <v>0.1</v>
      </c>
    </row>
    <row r="29" spans="2:5" x14ac:dyDescent="0.25">
      <c r="B29" s="20" t="str">
        <f t="shared" si="2"/>
        <v>Agressivo-HÍBRIDOS</v>
      </c>
      <c r="C29" s="4" t="s">
        <v>28</v>
      </c>
      <c r="D29" s="17" t="s">
        <v>21</v>
      </c>
      <c r="E29" s="21">
        <v>0.05</v>
      </c>
    </row>
    <row r="30" spans="2:5" x14ac:dyDescent="0.25">
      <c r="B30" s="20" t="str">
        <f t="shared" si="2"/>
        <v>Agressivo-FOFs</v>
      </c>
      <c r="C30" s="4" t="s">
        <v>28</v>
      </c>
      <c r="D30" s="17" t="s">
        <v>22</v>
      </c>
      <c r="E30" s="21">
        <v>0.05</v>
      </c>
    </row>
    <row r="31" spans="2:5" x14ac:dyDescent="0.25">
      <c r="B31" s="20" t="str">
        <f t="shared" si="2"/>
        <v>Agressivo-DESENVOLVIMENTO</v>
      </c>
      <c r="C31" s="4" t="s">
        <v>28</v>
      </c>
      <c r="D31" s="17" t="s">
        <v>23</v>
      </c>
      <c r="E31" s="21">
        <v>0.25</v>
      </c>
    </row>
    <row r="32" spans="2:5" ht="15.75" thickBot="1" x14ac:dyDescent="0.3">
      <c r="B32" s="22" t="str">
        <f t="shared" si="2"/>
        <v>Agressivo-HOTELARIAS</v>
      </c>
      <c r="C32" s="23" t="s">
        <v>28</v>
      </c>
      <c r="D32" s="24" t="s">
        <v>24</v>
      </c>
      <c r="E32" s="25">
        <v>0.1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Relatório</vt:lpstr>
      <vt:lpstr>Cálculo</vt:lpstr>
      <vt:lpstr>aporte</vt:lpstr>
      <vt:lpstr>aportr</vt:lpstr>
      <vt:lpstr>divid_mensais</vt:lpstr>
      <vt:lpstr>patrim_acumulado</vt:lpstr>
      <vt:lpstr>rend_carteira</vt:lpstr>
      <vt:lpstr>rendimento_carteira</vt:lpstr>
      <vt:lpstr>salário</vt:lpstr>
      <vt:lpstr>sug_invest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Letícia Rios</dc:creator>
  <cp:lastModifiedBy>Letícia Rios</cp:lastModifiedBy>
  <dcterms:created xsi:type="dcterms:W3CDTF">2025-05-22T02:02:07Z</dcterms:created>
  <dcterms:modified xsi:type="dcterms:W3CDTF">2025-05-23T01:23:25Z</dcterms:modified>
</cp:coreProperties>
</file>