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aco\Google Drive\Cursos\BIMaster\PROJ\"/>
    </mc:Choice>
  </mc:AlternateContent>
  <xr:revisionPtr revIDLastSave="0" documentId="13_ncr:1_{A4C5198A-DDC8-4FB6-874F-FD8DDD6DAFA2}" xr6:coauthVersionLast="47" xr6:coauthVersionMax="47" xr10:uidLastSave="{00000000-0000-0000-0000-000000000000}"/>
  <bookViews>
    <workbookView xWindow="-120" yWindow="-120" windowWidth="20730" windowHeight="11160" tabRatio="742" xr2:uid="{15173F1B-9E01-4082-A4AB-C5E8D3DDA711}"/>
  </bookViews>
  <sheets>
    <sheet name="Modelagem" sheetId="16" r:id="rId1"/>
    <sheet name="Lista Remedios - Auxiliar Busca" sheetId="17" r:id="rId2"/>
    <sheet name="lista_Precos_2021-10-25" sheetId="20" r:id="rId3"/>
    <sheet name="Comparativo" sheetId="22" r:id="rId4"/>
  </sheets>
  <definedNames>
    <definedName name="solver_adj" localSheetId="3" hidden="1">Comparativo!$E$36:$F$47</definedName>
    <definedName name="solver_adj" localSheetId="0" hidden="1">Modelagem!$E$36:$F$47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3</definedName>
    <definedName name="solver_eng" localSheetId="0" hidden="1">3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1" localSheetId="3" hidden="1">Comparativo!$E$36:$E$47</definedName>
    <definedName name="solver_lhs1" localSheetId="0" hidden="1">Modelagem!$E$36:$E$47</definedName>
    <definedName name="solver_lhs2" localSheetId="3" hidden="1">Comparativo!$E$36:$E$47</definedName>
    <definedName name="solver_lhs2" localSheetId="0" hidden="1">Modelagem!$E$36:$E$47</definedName>
    <definedName name="solver_lhs3" localSheetId="3" hidden="1">Comparativo!$E$36:$F$47</definedName>
    <definedName name="solver_lhs3" localSheetId="0" hidden="1">Modelagem!$E$36:$F$47</definedName>
    <definedName name="solver_lhs4" localSheetId="3" hidden="1">Comparativo!$F$36:$F$47</definedName>
    <definedName name="solver_lhs4" localSheetId="0" hidden="1">Modelagem!$F$36:$F$47</definedName>
    <definedName name="solver_lhs5" localSheetId="3" hidden="1">Comparativo!$F$36:$F$47</definedName>
    <definedName name="solver_lhs5" localSheetId="0" hidden="1">Modelagem!$F$36:$F$47</definedName>
    <definedName name="solver_lhs6" localSheetId="3" hidden="1">Comparativo!$F$7:$F$15</definedName>
    <definedName name="solver_lhs6" localSheetId="0" hidden="1">Modelagem!$F$7:$F$15</definedName>
    <definedName name="solver_mip" localSheetId="3" hidden="1">2147483647</definedName>
    <definedName name="solver_mip" localSheetId="0" hidden="1">2147483647</definedName>
    <definedName name="solver_mni" localSheetId="3" hidden="1">60</definedName>
    <definedName name="solver_mni" localSheetId="0" hidden="1">60</definedName>
    <definedName name="solver_mrt" localSheetId="3" hidden="1">0.2</definedName>
    <definedName name="solver_mrt" localSheetId="0" hidden="1">0.2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6</definedName>
    <definedName name="solver_num" localSheetId="0" hidden="1">6</definedName>
    <definedName name="solver_nwt" localSheetId="3" hidden="1">1</definedName>
    <definedName name="solver_nwt" localSheetId="0" hidden="1">1</definedName>
    <definedName name="solver_opt" localSheetId="3" hidden="1">Comparativo!$C$51</definedName>
    <definedName name="solver_opt" localSheetId="0" hidden="1">Modelagem!$C$51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1</definedName>
    <definedName name="solver_rel1" localSheetId="0" hidden="1">1</definedName>
    <definedName name="solver_rel2" localSheetId="3" hidden="1">3</definedName>
    <definedName name="solver_rel2" localSheetId="0" hidden="1">3</definedName>
    <definedName name="solver_rel3" localSheetId="3" hidden="1">4</definedName>
    <definedName name="solver_rel3" localSheetId="0" hidden="1">4</definedName>
    <definedName name="solver_rel4" localSheetId="3" hidden="1">1</definedName>
    <definedName name="solver_rel4" localSheetId="0" hidden="1">1</definedName>
    <definedName name="solver_rel5" localSheetId="3" hidden="1">3</definedName>
    <definedName name="solver_rel5" localSheetId="0" hidden="1">3</definedName>
    <definedName name="solver_rel6" localSheetId="3" hidden="1">3</definedName>
    <definedName name="solver_rel6" localSheetId="0" hidden="1">3</definedName>
    <definedName name="solver_rhs1" localSheetId="3" hidden="1">10</definedName>
    <definedName name="solver_rhs1" localSheetId="0" hidden="1">10</definedName>
    <definedName name="solver_rhs2" localSheetId="3" hidden="1">0</definedName>
    <definedName name="solver_rhs2" localSheetId="0" hidden="1">0</definedName>
    <definedName name="solver_rhs3" localSheetId="3" hidden="1">"número inteiro"</definedName>
    <definedName name="solver_rhs3" localSheetId="0" hidden="1">"número inteiro"</definedName>
    <definedName name="solver_rhs4" localSheetId="3" hidden="1">5</definedName>
    <definedName name="solver_rhs4" localSheetId="0" hidden="1">5</definedName>
    <definedName name="solver_rhs5" localSheetId="3" hidden="1">1</definedName>
    <definedName name="solver_rhs5" localSheetId="0" hidden="1">1</definedName>
    <definedName name="solver_rhs6" localSheetId="3" hidden="1">Comparativo!$H$7:$H$15</definedName>
    <definedName name="solver_rhs6" localSheetId="0" hidden="1">Modelagem!$H$7:$H$15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400</definedName>
    <definedName name="solver_ssz" localSheetId="0" hidden="1">400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22" l="1"/>
  <c r="D53" i="22"/>
  <c r="L47" i="22"/>
  <c r="K47" i="22"/>
  <c r="J47" i="22"/>
  <c r="H47" i="22"/>
  <c r="G47" i="22"/>
  <c r="F15" i="22" s="1"/>
  <c r="L46" i="22"/>
  <c r="K46" i="22"/>
  <c r="J46" i="22"/>
  <c r="I46" i="22"/>
  <c r="G46" i="22"/>
  <c r="L45" i="22"/>
  <c r="K45" i="22"/>
  <c r="J45" i="22"/>
  <c r="H45" i="22"/>
  <c r="G45" i="22"/>
  <c r="K44" i="22"/>
  <c r="J44" i="22"/>
  <c r="I44" i="22"/>
  <c r="H44" i="22"/>
  <c r="G44" i="22"/>
  <c r="F13" i="22" s="1"/>
  <c r="K43" i="22"/>
  <c r="J43" i="22"/>
  <c r="I43" i="22"/>
  <c r="H43" i="22"/>
  <c r="G43" i="22"/>
  <c r="F12" i="22" s="1"/>
  <c r="K42" i="22"/>
  <c r="J42" i="22"/>
  <c r="I42" i="22"/>
  <c r="H42" i="22"/>
  <c r="G42" i="22"/>
  <c r="F11" i="22" s="1"/>
  <c r="K41" i="22"/>
  <c r="J41" i="22"/>
  <c r="I41" i="22"/>
  <c r="H41" i="22"/>
  <c r="G41" i="22"/>
  <c r="F10" i="22" s="1"/>
  <c r="L40" i="22"/>
  <c r="K40" i="22"/>
  <c r="I40" i="22"/>
  <c r="H40" i="22"/>
  <c r="G40" i="22"/>
  <c r="L39" i="22"/>
  <c r="K39" i="22"/>
  <c r="I39" i="22"/>
  <c r="H39" i="22"/>
  <c r="G39" i="22"/>
  <c r="L38" i="22"/>
  <c r="K38" i="22"/>
  <c r="J38" i="22"/>
  <c r="H38" i="22"/>
  <c r="G38" i="22"/>
  <c r="L37" i="22"/>
  <c r="K37" i="22"/>
  <c r="J37" i="22"/>
  <c r="H37" i="22"/>
  <c r="G37" i="22"/>
  <c r="F8" i="22" s="1"/>
  <c r="L36" i="22"/>
  <c r="J36" i="22"/>
  <c r="I36" i="22"/>
  <c r="H36" i="22"/>
  <c r="G36" i="22"/>
  <c r="F7" i="22" s="1"/>
  <c r="A30" i="22"/>
  <c r="H46" i="22"/>
  <c r="A29" i="22"/>
  <c r="A28" i="22"/>
  <c r="F28" i="22" s="1"/>
  <c r="I45" i="22" s="1"/>
  <c r="A27" i="22"/>
  <c r="A26" i="22"/>
  <c r="A25" i="22"/>
  <c r="L42" i="22" s="1"/>
  <c r="A24" i="22"/>
  <c r="A23" i="22"/>
  <c r="A22" i="22"/>
  <c r="J39" i="22" s="1"/>
  <c r="A21" i="22"/>
  <c r="A20" i="22"/>
  <c r="A19" i="22"/>
  <c r="E15" i="22"/>
  <c r="H15" i="22" s="1"/>
  <c r="E14" i="22"/>
  <c r="H14" i="22" s="1"/>
  <c r="H13" i="22"/>
  <c r="E13" i="22"/>
  <c r="H12" i="22"/>
  <c r="E12" i="22"/>
  <c r="E11" i="22"/>
  <c r="H11" i="22" s="1"/>
  <c r="E10" i="22"/>
  <c r="H10" i="22" s="1"/>
  <c r="H9" i="22"/>
  <c r="E9" i="22"/>
  <c r="H8" i="22"/>
  <c r="E8" i="22"/>
  <c r="E7" i="22"/>
  <c r="H7" i="22" s="1"/>
  <c r="E20" i="16"/>
  <c r="F20" i="16"/>
  <c r="G20" i="16"/>
  <c r="H20" i="16"/>
  <c r="I20" i="16"/>
  <c r="E21" i="16"/>
  <c r="F21" i="16"/>
  <c r="G21" i="16"/>
  <c r="H21" i="16"/>
  <c r="I21" i="16"/>
  <c r="E22" i="16"/>
  <c r="F22" i="16"/>
  <c r="G22" i="16"/>
  <c r="H22" i="16"/>
  <c r="I22" i="16"/>
  <c r="E23" i="16"/>
  <c r="F23" i="16"/>
  <c r="G23" i="16"/>
  <c r="H23" i="16"/>
  <c r="I23" i="16"/>
  <c r="E24" i="16"/>
  <c r="F24" i="16"/>
  <c r="G24" i="16"/>
  <c r="H24" i="16"/>
  <c r="I24" i="16"/>
  <c r="E25" i="16"/>
  <c r="F25" i="16"/>
  <c r="G25" i="16"/>
  <c r="J42" i="16" s="1"/>
  <c r="H25" i="16"/>
  <c r="I25" i="16"/>
  <c r="E26" i="16"/>
  <c r="F26" i="16"/>
  <c r="G26" i="16"/>
  <c r="J43" i="16" s="1"/>
  <c r="H26" i="16"/>
  <c r="I26" i="16"/>
  <c r="E27" i="16"/>
  <c r="F27" i="16"/>
  <c r="G27" i="16"/>
  <c r="J44" i="16" s="1"/>
  <c r="H27" i="16"/>
  <c r="I27" i="16"/>
  <c r="E28" i="16"/>
  <c r="F28" i="16"/>
  <c r="G28" i="16"/>
  <c r="H28" i="16"/>
  <c r="I28" i="16"/>
  <c r="E29" i="16"/>
  <c r="F29" i="16"/>
  <c r="G29" i="16"/>
  <c r="J46" i="16" s="1"/>
  <c r="H29" i="16"/>
  <c r="I29" i="16"/>
  <c r="E30" i="16"/>
  <c r="F30" i="16"/>
  <c r="G30" i="16"/>
  <c r="J47" i="16" s="1"/>
  <c r="H30" i="16"/>
  <c r="I30" i="16"/>
  <c r="I39" i="16"/>
  <c r="H45" i="16"/>
  <c r="J41" i="16"/>
  <c r="I19" i="16"/>
  <c r="H19" i="16"/>
  <c r="G19" i="16"/>
  <c r="J36" i="16" s="1"/>
  <c r="F19" i="16"/>
  <c r="E19" i="16"/>
  <c r="I44" i="16"/>
  <c r="I45" i="16"/>
  <c r="I40" i="16"/>
  <c r="I36" i="16"/>
  <c r="A20" i="16"/>
  <c r="A21" i="16"/>
  <c r="A22" i="16"/>
  <c r="A23" i="16"/>
  <c r="A24" i="16"/>
  <c r="A25" i="16"/>
  <c r="A26" i="16"/>
  <c r="A27" i="16"/>
  <c r="A28" i="16"/>
  <c r="A29" i="16"/>
  <c r="A30" i="16"/>
  <c r="A19" i="16"/>
  <c r="D3" i="17"/>
  <c r="D4" i="17"/>
  <c r="D5" i="17"/>
  <c r="D6" i="17"/>
  <c r="D7" i="17"/>
  <c r="D8" i="17"/>
  <c r="D9" i="17"/>
  <c r="D10" i="17"/>
  <c r="D11" i="17"/>
  <c r="D12" i="17"/>
  <c r="D13" i="17"/>
  <c r="D2" i="17"/>
  <c r="G37" i="16"/>
  <c r="F8" i="16" s="1"/>
  <c r="G38" i="16"/>
  <c r="G39" i="16"/>
  <c r="G40" i="16"/>
  <c r="G41" i="16"/>
  <c r="F10" i="16" s="1"/>
  <c r="G42" i="16"/>
  <c r="F11" i="16" s="1"/>
  <c r="G43" i="16"/>
  <c r="F12" i="16" s="1"/>
  <c r="G44" i="16"/>
  <c r="F13" i="16" s="1"/>
  <c r="G45" i="16"/>
  <c r="G46" i="16"/>
  <c r="G47" i="16"/>
  <c r="F15" i="16" s="1"/>
  <c r="G36" i="16"/>
  <c r="F7" i="16" s="1"/>
  <c r="H37" i="16"/>
  <c r="I37" i="16"/>
  <c r="J37" i="16"/>
  <c r="K37" i="16"/>
  <c r="L37" i="16"/>
  <c r="H38" i="16"/>
  <c r="I38" i="16"/>
  <c r="J38" i="16"/>
  <c r="K38" i="16"/>
  <c r="L38" i="16"/>
  <c r="H39" i="16"/>
  <c r="J39" i="16"/>
  <c r="K39" i="16"/>
  <c r="L39" i="16"/>
  <c r="H40" i="16"/>
  <c r="J40" i="16"/>
  <c r="K40" i="16"/>
  <c r="L40" i="16"/>
  <c r="H41" i="16"/>
  <c r="I41" i="16"/>
  <c r="K41" i="16"/>
  <c r="L41" i="16"/>
  <c r="H42" i="16"/>
  <c r="I42" i="16"/>
  <c r="K42" i="16"/>
  <c r="L42" i="16"/>
  <c r="H43" i="16"/>
  <c r="I43" i="16"/>
  <c r="K43" i="16"/>
  <c r="L43" i="16"/>
  <c r="H44" i="16"/>
  <c r="K44" i="16"/>
  <c r="L44" i="16"/>
  <c r="J45" i="16"/>
  <c r="K45" i="16"/>
  <c r="L45" i="16"/>
  <c r="H46" i="16"/>
  <c r="I46" i="16"/>
  <c r="K46" i="16"/>
  <c r="L46" i="16"/>
  <c r="H47" i="16"/>
  <c r="I47" i="16"/>
  <c r="K47" i="16"/>
  <c r="L47" i="16"/>
  <c r="L36" i="16"/>
  <c r="K36" i="16"/>
  <c r="H36" i="16"/>
  <c r="E15" i="16"/>
  <c r="H15" i="16" s="1"/>
  <c r="E14" i="16"/>
  <c r="H14" i="16" s="1"/>
  <c r="E13" i="16"/>
  <c r="H13" i="16" s="1"/>
  <c r="E12" i="16"/>
  <c r="H12" i="16" s="1"/>
  <c r="E11" i="16"/>
  <c r="H11" i="16" s="1"/>
  <c r="E10" i="16"/>
  <c r="H10" i="16" s="1"/>
  <c r="E9" i="16"/>
  <c r="H9" i="16" s="1"/>
  <c r="E8" i="16"/>
  <c r="H8" i="16" s="1"/>
  <c r="H7" i="16"/>
  <c r="E7" i="16"/>
  <c r="F9" i="22" l="1"/>
  <c r="F14" i="22"/>
  <c r="L44" i="22"/>
  <c r="H48" i="22"/>
  <c r="F19" i="22"/>
  <c r="F21" i="22"/>
  <c r="I38" i="22" s="1"/>
  <c r="F23" i="22"/>
  <c r="F25" i="22"/>
  <c r="F27" i="22"/>
  <c r="F29" i="22"/>
  <c r="J40" i="22"/>
  <c r="J48" i="22" s="1"/>
  <c r="J49" i="22" s="1"/>
  <c r="L41" i="22"/>
  <c r="L43" i="22"/>
  <c r="E30" i="22"/>
  <c r="F30" i="22"/>
  <c r="I47" i="22" s="1"/>
  <c r="K36" i="22"/>
  <c r="K48" i="22" s="1"/>
  <c r="K49" i="22" s="1"/>
  <c r="F20" i="22"/>
  <c r="I37" i="22" s="1"/>
  <c r="F22" i="22"/>
  <c r="F24" i="22"/>
  <c r="F26" i="22"/>
  <c r="L48" i="16"/>
  <c r="L49" i="16" s="1"/>
  <c r="J48" i="16"/>
  <c r="J49" i="16" s="1"/>
  <c r="K48" i="16"/>
  <c r="K49" i="16" s="1"/>
  <c r="F9" i="16"/>
  <c r="F14" i="16"/>
  <c r="H48" i="16"/>
  <c r="I48" i="16"/>
  <c r="I49" i="16" s="1"/>
  <c r="I48" i="22" l="1"/>
  <c r="I49" i="22" s="1"/>
  <c r="L48" i="22"/>
  <c r="L49" i="22" s="1"/>
  <c r="H49" i="22"/>
  <c r="H49" i="16"/>
  <c r="C51" i="16" s="1"/>
  <c r="C51" i="22" l="1"/>
</calcChain>
</file>

<file path=xl/sharedStrings.xml><?xml version="1.0" encoding="utf-8"?>
<sst xmlns="http://schemas.openxmlformats.org/spreadsheetml/2006/main" count="290" uniqueCount="68">
  <si>
    <t>Addera d3 7000 UI</t>
  </si>
  <si>
    <t>Xigduo XR 10mg/1000mg</t>
  </si>
  <si>
    <t>Livalo 2mg</t>
  </si>
  <si>
    <t>Ganfort</t>
  </si>
  <si>
    <t>Symbicort Spray 6/100 mcg</t>
  </si>
  <si>
    <t>Puran T4 75mcg</t>
  </si>
  <si>
    <t>Puran T4 88 mcg</t>
  </si>
  <si>
    <t>Dose Semanal</t>
  </si>
  <si>
    <t>Unidade</t>
  </si>
  <si>
    <t>comprimido</t>
  </si>
  <si>
    <t>ml</t>
  </si>
  <si>
    <t>dose</t>
  </si>
  <si>
    <t>Milgamma 150mg</t>
  </si>
  <si>
    <t>Nesina pio 25mg + 30mg</t>
  </si>
  <si>
    <t>Quantidade</t>
  </si>
  <si>
    <t>Frete Grátis</t>
  </si>
  <si>
    <t>&gt;=</t>
  </si>
  <si>
    <t>Valor total &gt;=</t>
  </si>
  <si>
    <t>Doses/caixa</t>
  </si>
  <si>
    <t>Quantidade necessária</t>
  </si>
  <si>
    <t>Periodo</t>
  </si>
  <si>
    <t>meses</t>
  </si>
  <si>
    <t>Dose mensal</t>
  </si>
  <si>
    <t>Caixas</t>
  </si>
  <si>
    <t>Qtde Doses</t>
  </si>
  <si>
    <t>Valor Total</t>
  </si>
  <si>
    <t>Valor Produtos</t>
  </si>
  <si>
    <t>-</t>
  </si>
  <si>
    <t>Medicamento</t>
  </si>
  <si>
    <t>Valor Frete</t>
  </si>
  <si>
    <t>Parâmetros:</t>
  </si>
  <si>
    <t>Restrições</t>
  </si>
  <si>
    <t>Frete Fixo</t>
  </si>
  <si>
    <t>Preços (R$)</t>
  </si>
  <si>
    <t>Preço de R$ 999999,00 foi utilizado para quando o medicamento estava em falta/indisponível.</t>
  </si>
  <si>
    <t>Caixas a Comprar (un)</t>
  </si>
  <si>
    <t>Farmacia 1</t>
  </si>
  <si>
    <t>Farmacia 2</t>
  </si>
  <si>
    <t>Farmacia 3</t>
  </si>
  <si>
    <t>Farmacia 4</t>
  </si>
  <si>
    <t>Farmacia 5</t>
  </si>
  <si>
    <t>Farmacia ID</t>
  </si>
  <si>
    <t>Valor (R$)</t>
  </si>
  <si>
    <t xml:space="preserve"> comprimidos</t>
  </si>
  <si>
    <t xml:space="preserve"> doses</t>
  </si>
  <si>
    <t>Remedio</t>
  </si>
  <si>
    <t>www.drogaraia.com.br</t>
  </si>
  <si>
    <t>www.drogariavenancio.com.br</t>
  </si>
  <si>
    <t>www.paguemenos.com.br</t>
  </si>
  <si>
    <t>Addera d3 7000 UI 10 comprimidos</t>
  </si>
  <si>
    <t>Addera d3 7000 UI 30 comprimidos</t>
  </si>
  <si>
    <t>Addera d3 7000 UI 4 comprimidos</t>
  </si>
  <si>
    <t>Ganfort 3ml</t>
  </si>
  <si>
    <t>Ganfort 5ml</t>
  </si>
  <si>
    <t>Livalo 2mg 30 comprimidos</t>
  </si>
  <si>
    <t>Milgamma 150mg 30 comprimidos</t>
  </si>
  <si>
    <t>Nesina pio 25mg + 30mg 30 comprimidos</t>
  </si>
  <si>
    <t>Puran T4 75mcg 30 comprimidos</t>
  </si>
  <si>
    <t>Puran T4 88 mcg 30 comprimidos</t>
  </si>
  <si>
    <t>Symbicort Spray 6/100 mcg 120 doses</t>
  </si>
  <si>
    <t>Xigduo XR 10mg/1000mg 30 comprimidos</t>
  </si>
  <si>
    <t>Termo de Busca</t>
  </si>
  <si>
    <t>www.drogariaspacheco.com.br</t>
  </si>
  <si>
    <t>www.farmadelivery.com.br</t>
  </si>
  <si>
    <t>ND</t>
  </si>
  <si>
    <t>Valor Total Otimizado</t>
  </si>
  <si>
    <t>Valor Total (uma farmácia)</t>
  </si>
  <si>
    <t>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</si>
</sst>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4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8" borderId="2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2" fontId="0" fillId="2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1" fillId="5" borderId="33" xfId="0" applyFont="1" applyFill="1" applyBorder="1" applyAlignment="1">
      <alignment horizontal="center" vertical="center"/>
    </xf>
    <xf numFmtId="0" fontId="0" fillId="0" borderId="3" xfId="0" applyBorder="1"/>
    <xf numFmtId="0" fontId="0" fillId="2" borderId="8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49" fontId="0" fillId="0" borderId="0" xfId="0" applyNumberFormat="1"/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9" fontId="5" fillId="2" borderId="0" xfId="1" applyNumberFormat="1" applyFont="1" applyFill="1" applyAlignment="1">
      <alignment horizontal="center"/>
    </xf>
    <xf numFmtId="0" fontId="5" fillId="2" borderId="0" xfId="0" applyFont="1" applyFill="1"/>
    <xf numFmtId="165" fontId="5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DB37-2F3B-4DB6-A2EC-9E6CF4E80DBF}">
  <sheetPr>
    <tabColor theme="7"/>
  </sheetPr>
  <dimension ref="A1:L51"/>
  <sheetViews>
    <sheetView tabSelected="1" topLeftCell="A40" zoomScale="91" workbookViewId="0">
      <selection activeCell="D50" sqref="D50"/>
    </sheetView>
  </sheetViews>
  <sheetFormatPr defaultRowHeight="15" x14ac:dyDescent="0.25"/>
  <cols>
    <col min="1" max="1" width="35.7109375" style="3" customWidth="1"/>
    <col min="2" max="2" width="29.140625" style="3" customWidth="1"/>
    <col min="3" max="3" width="20.28515625" style="3" customWidth="1"/>
    <col min="4" max="4" width="13.5703125" style="2" bestFit="1" customWidth="1"/>
    <col min="5" max="5" width="12" style="2" bestFit="1" customWidth="1"/>
    <col min="6" max="6" width="12.28515625" style="2" customWidth="1"/>
    <col min="7" max="7" width="11.5703125" style="2" customWidth="1"/>
    <col min="8" max="8" width="11.7109375" style="2" customWidth="1"/>
    <col min="9" max="9" width="12.7109375" style="2" customWidth="1"/>
    <col min="10" max="11" width="13.7109375" style="3" customWidth="1"/>
    <col min="12" max="12" width="15.42578125" style="3" customWidth="1"/>
    <col min="13" max="14" width="10.28515625" style="3" bestFit="1" customWidth="1"/>
    <col min="15" max="15" width="10.28515625" style="3" customWidth="1"/>
    <col min="16" max="16384" width="9.140625" style="3"/>
  </cols>
  <sheetData>
    <row r="1" spans="2:8" x14ac:dyDescent="0.25">
      <c r="B1" s="3" t="s">
        <v>30</v>
      </c>
    </row>
    <row r="2" spans="2:8" x14ac:dyDescent="0.25">
      <c r="B2" s="6" t="s">
        <v>20</v>
      </c>
      <c r="C2" s="4">
        <v>3</v>
      </c>
      <c r="D2" s="5" t="s">
        <v>21</v>
      </c>
    </row>
    <row r="3" spans="2:8" x14ac:dyDescent="0.25">
      <c r="B3" s="3" t="s">
        <v>34</v>
      </c>
    </row>
    <row r="5" spans="2:8" ht="15.75" thickBot="1" x14ac:dyDescent="0.3">
      <c r="G5" s="78" t="s">
        <v>31</v>
      </c>
      <c r="H5" s="78"/>
    </row>
    <row r="6" spans="2:8" ht="36.75" customHeight="1" thickBot="1" x14ac:dyDescent="0.3">
      <c r="B6" s="40" t="s">
        <v>28</v>
      </c>
      <c r="C6" s="51" t="s">
        <v>8</v>
      </c>
      <c r="D6" s="51" t="s">
        <v>7</v>
      </c>
      <c r="E6" s="51" t="s">
        <v>22</v>
      </c>
      <c r="F6" s="65" t="s">
        <v>14</v>
      </c>
      <c r="G6" s="51"/>
      <c r="H6" s="52" t="s">
        <v>19</v>
      </c>
    </row>
    <row r="7" spans="2:8" ht="19.5" customHeight="1" x14ac:dyDescent="0.25">
      <c r="B7" s="32" t="s">
        <v>5</v>
      </c>
      <c r="C7" s="9" t="s">
        <v>9</v>
      </c>
      <c r="D7" s="9">
        <v>4</v>
      </c>
      <c r="E7" s="10">
        <f t="shared" ref="E7:E15" si="0">30*D7/7</f>
        <v>17.142857142857142</v>
      </c>
      <c r="F7" s="66">
        <f t="shared" ref="F7:F15" si="1">SUMIF($B$36:$B$47,B7,$G$36:$G$47)</f>
        <v>60</v>
      </c>
      <c r="G7" s="49" t="s">
        <v>16</v>
      </c>
      <c r="H7" s="50">
        <f t="shared" ref="H7:H15" si="2">E7*$C$2</f>
        <v>51.428571428571431</v>
      </c>
    </row>
    <row r="8" spans="2:8" ht="19.5" customHeight="1" x14ac:dyDescent="0.25">
      <c r="B8" s="33" t="s">
        <v>6</v>
      </c>
      <c r="C8" s="7" t="s">
        <v>9</v>
      </c>
      <c r="D8" s="7">
        <v>3</v>
      </c>
      <c r="E8" s="8">
        <f t="shared" si="0"/>
        <v>12.857142857142858</v>
      </c>
      <c r="F8" s="67">
        <f t="shared" si="1"/>
        <v>60</v>
      </c>
      <c r="G8" s="12" t="s">
        <v>16</v>
      </c>
      <c r="H8" s="44">
        <f t="shared" si="2"/>
        <v>38.571428571428569</v>
      </c>
    </row>
    <row r="9" spans="2:8" ht="19.5" customHeight="1" x14ac:dyDescent="0.25">
      <c r="B9" s="33" t="s">
        <v>0</v>
      </c>
      <c r="C9" s="7" t="s">
        <v>9</v>
      </c>
      <c r="D9" s="7">
        <v>1</v>
      </c>
      <c r="E9" s="8">
        <f t="shared" si="0"/>
        <v>4.2857142857142856</v>
      </c>
      <c r="F9" s="67">
        <f t="shared" si="1"/>
        <v>14</v>
      </c>
      <c r="G9" s="12" t="s">
        <v>16</v>
      </c>
      <c r="H9" s="44">
        <f t="shared" si="2"/>
        <v>12.857142857142858</v>
      </c>
    </row>
    <row r="10" spans="2:8" ht="19.5" customHeight="1" x14ac:dyDescent="0.25">
      <c r="B10" s="33" t="s">
        <v>1</v>
      </c>
      <c r="C10" s="7" t="s">
        <v>9</v>
      </c>
      <c r="D10" s="7">
        <v>7</v>
      </c>
      <c r="E10" s="8">
        <f t="shared" si="0"/>
        <v>30</v>
      </c>
      <c r="F10" s="67">
        <f t="shared" si="1"/>
        <v>90</v>
      </c>
      <c r="G10" s="12" t="s">
        <v>16</v>
      </c>
      <c r="H10" s="44">
        <f t="shared" si="2"/>
        <v>90</v>
      </c>
    </row>
    <row r="11" spans="2:8" ht="19.5" customHeight="1" x14ac:dyDescent="0.25">
      <c r="B11" s="33" t="s">
        <v>2</v>
      </c>
      <c r="C11" s="7" t="s">
        <v>9</v>
      </c>
      <c r="D11" s="7">
        <v>7</v>
      </c>
      <c r="E11" s="8">
        <f t="shared" si="0"/>
        <v>30</v>
      </c>
      <c r="F11" s="67">
        <f t="shared" si="1"/>
        <v>90</v>
      </c>
      <c r="G11" s="12" t="s">
        <v>16</v>
      </c>
      <c r="H11" s="44">
        <f t="shared" si="2"/>
        <v>90</v>
      </c>
    </row>
    <row r="12" spans="2:8" ht="19.5" customHeight="1" x14ac:dyDescent="0.25">
      <c r="B12" s="33" t="s">
        <v>12</v>
      </c>
      <c r="C12" s="7" t="s">
        <v>9</v>
      </c>
      <c r="D12" s="7">
        <v>7</v>
      </c>
      <c r="E12" s="8">
        <f t="shared" si="0"/>
        <v>30</v>
      </c>
      <c r="F12" s="67">
        <f t="shared" si="1"/>
        <v>90</v>
      </c>
      <c r="G12" s="12" t="s">
        <v>16</v>
      </c>
      <c r="H12" s="44">
        <f t="shared" si="2"/>
        <v>90</v>
      </c>
    </row>
    <row r="13" spans="2:8" ht="19.5" customHeight="1" x14ac:dyDescent="0.25">
      <c r="B13" s="33" t="s">
        <v>13</v>
      </c>
      <c r="C13" s="7" t="s">
        <v>9</v>
      </c>
      <c r="D13" s="7">
        <v>7</v>
      </c>
      <c r="E13" s="8">
        <f t="shared" si="0"/>
        <v>30</v>
      </c>
      <c r="F13" s="67">
        <f t="shared" si="1"/>
        <v>90</v>
      </c>
      <c r="G13" s="12" t="s">
        <v>16</v>
      </c>
      <c r="H13" s="44">
        <f t="shared" si="2"/>
        <v>90</v>
      </c>
    </row>
    <row r="14" spans="2:8" ht="19.5" customHeight="1" x14ac:dyDescent="0.25">
      <c r="B14" s="33" t="s">
        <v>3</v>
      </c>
      <c r="C14" s="7" t="s">
        <v>10</v>
      </c>
      <c r="D14" s="7">
        <v>0.39</v>
      </c>
      <c r="E14" s="8">
        <f t="shared" si="0"/>
        <v>1.6714285714285715</v>
      </c>
      <c r="F14" s="67">
        <f t="shared" si="1"/>
        <v>6</v>
      </c>
      <c r="G14" s="12" t="s">
        <v>16</v>
      </c>
      <c r="H14" s="44">
        <f t="shared" si="2"/>
        <v>5.0142857142857142</v>
      </c>
    </row>
    <row r="15" spans="2:8" ht="19.5" customHeight="1" thickBot="1" x14ac:dyDescent="0.3">
      <c r="B15" s="45" t="s">
        <v>4</v>
      </c>
      <c r="C15" s="27" t="s">
        <v>11</v>
      </c>
      <c r="D15" s="27">
        <v>7</v>
      </c>
      <c r="E15" s="46">
        <f t="shared" si="0"/>
        <v>30</v>
      </c>
      <c r="F15" s="68">
        <f t="shared" si="1"/>
        <v>120</v>
      </c>
      <c r="G15" s="47" t="s">
        <v>16</v>
      </c>
      <c r="H15" s="48">
        <f t="shared" si="2"/>
        <v>90</v>
      </c>
    </row>
    <row r="16" spans="2:8" ht="15.75" thickBot="1" x14ac:dyDescent="0.3"/>
    <row r="17" spans="1:9" s="1" customFormat="1" ht="19.5" customHeight="1" thickBot="1" x14ac:dyDescent="0.3">
      <c r="B17" s="79" t="s">
        <v>33</v>
      </c>
      <c r="C17" s="80"/>
      <c r="D17" s="80"/>
      <c r="E17" s="80"/>
      <c r="F17" s="80"/>
      <c r="G17" s="80"/>
      <c r="H17" s="80"/>
      <c r="I17" s="81"/>
    </row>
    <row r="18" spans="1:9" s="1" customFormat="1" ht="19.5" customHeight="1" thickBot="1" x14ac:dyDescent="0.3">
      <c r="A18" s="76" t="s">
        <v>61</v>
      </c>
      <c r="B18" s="13" t="s">
        <v>28</v>
      </c>
      <c r="C18" s="14" t="s">
        <v>8</v>
      </c>
      <c r="D18" s="14" t="s">
        <v>18</v>
      </c>
      <c r="E18" s="15" t="s">
        <v>36</v>
      </c>
      <c r="F18" s="15" t="s">
        <v>37</v>
      </c>
      <c r="G18" s="15" t="s">
        <v>38</v>
      </c>
      <c r="H18" s="15" t="s">
        <v>39</v>
      </c>
      <c r="I18" s="16" t="s">
        <v>40</v>
      </c>
    </row>
    <row r="19" spans="1:9" s="1" customFormat="1" ht="19.5" customHeight="1" x14ac:dyDescent="0.25">
      <c r="A19" s="77" t="str">
        <f>B19&amp;" "&amp;D19&amp;SUBSTITUTE(SUBSTITUTE(C19,"comprimido"," comprimidos"),"dose"," doses")</f>
        <v>Puran T4 75mcg 30 comprimidos</v>
      </c>
      <c r="B19" s="73" t="s">
        <v>5</v>
      </c>
      <c r="C19" s="9" t="s">
        <v>9</v>
      </c>
      <c r="D19" s="18">
        <v>30</v>
      </c>
      <c r="E19" s="19">
        <f>IF(OR(VLOOKUP(A19,'lista_Precos_2021-10-25'!A:F,2,FALSE)=0,VLOOKUP(A19,'lista_Precos_2021-10-25'!A:F,2,FALSE)="ND"),999999,VLOOKUP(A19,'lista_Precos_2021-10-25'!A:F,2,FALSE))</f>
        <v>15.06</v>
      </c>
      <c r="F19" s="20">
        <f>IF(OR(VLOOKUP(A19,'lista_Precos_2021-10-25'!A:F,3,FALSE)=0,VLOOKUP(A19,'lista_Precos_2021-10-25'!A:F,3,FALSE)="ND"),999999,VLOOKUP(A19,'lista_Precos_2021-10-25'!A:F,3,FALSE))</f>
        <v>14.8</v>
      </c>
      <c r="G19" s="20">
        <f>IF(OR(VLOOKUP(A19,'lista_Precos_2021-10-25'!A:F,4,FALSE)=0,VLOOKUP(A19,'lista_Precos_2021-10-25'!A:F,4,FALSE)="ND"),999999,VLOOKUP(A19,'lista_Precos_2021-10-25'!A:F,4,FALSE))</f>
        <v>14.89</v>
      </c>
      <c r="H19" s="20">
        <f>IF(OR(VLOOKUP(A19,'lista_Precos_2021-10-25'!A:F,5,FALSE)=0,VLOOKUP(A19,'lista_Precos_2021-10-25'!A:F,5,FALSE)="ND"),999999,VLOOKUP(A19,'lista_Precos_2021-10-25'!A:F,5,FALSE))</f>
        <v>13.44</v>
      </c>
      <c r="I19" s="21">
        <f>IF(OR(VLOOKUP(A19,'lista_Precos_2021-10-25'!A:F,6,FALSE)=0,VLOOKUP(A19,'lista_Precos_2021-10-25'!A:F,6,FALSE)="ND"),999999,VLOOKUP(A19,'lista_Precos_2021-10-25'!A:F,6,FALSE))</f>
        <v>14.65</v>
      </c>
    </row>
    <row r="20" spans="1:9" s="1" customFormat="1" ht="19.5" customHeight="1" x14ac:dyDescent="0.25">
      <c r="A20" s="77" t="str">
        <f t="shared" ref="A20:A30" si="3">B20&amp;" "&amp;D20&amp;SUBSTITUTE(SUBSTITUTE(C20,"comprimido"," comprimidos"),"dose"," doses")</f>
        <v>Puran T4 88 mcg 30 comprimidos</v>
      </c>
      <c r="B20" s="74" t="s">
        <v>6</v>
      </c>
      <c r="C20" s="7" t="s">
        <v>9</v>
      </c>
      <c r="D20" s="22">
        <v>30</v>
      </c>
      <c r="E20" s="23">
        <f>IF(OR(VLOOKUP(A20,'lista_Precos_2021-10-25'!A:F,2,FALSE)=0,VLOOKUP(A20,'lista_Precos_2021-10-25'!A:F,2,FALSE)="ND"),999999,VLOOKUP(A20,'lista_Precos_2021-10-25'!A:F,2,FALSE))</f>
        <v>16.64</v>
      </c>
      <c r="F20" s="7">
        <f>IF(OR(VLOOKUP(A20,'lista_Precos_2021-10-25'!A:F,3,FALSE)=0,VLOOKUP(A20,'lista_Precos_2021-10-25'!A:F,3,FALSE)="ND"),999999,VLOOKUP(A20,'lista_Precos_2021-10-25'!A:F,3,FALSE))</f>
        <v>16.47</v>
      </c>
      <c r="G20" s="7">
        <f>IF(OR(VLOOKUP(A20,'lista_Precos_2021-10-25'!A:F,4,FALSE)=0,VLOOKUP(A20,'lista_Precos_2021-10-25'!A:F,4,FALSE)="ND"),999999,VLOOKUP(A20,'lista_Precos_2021-10-25'!A:F,4,FALSE))</f>
        <v>16.79</v>
      </c>
      <c r="H20" s="7">
        <f>IF(OR(VLOOKUP(A20,'lista_Precos_2021-10-25'!A:F,5,FALSE)=0,VLOOKUP(A20,'lista_Precos_2021-10-25'!A:F,5,FALSE)="ND"),999999,VLOOKUP(A20,'lista_Precos_2021-10-25'!A:F,5,FALSE))</f>
        <v>16.190000000000001</v>
      </c>
      <c r="I20" s="24">
        <f>IF(OR(VLOOKUP(A20,'lista_Precos_2021-10-25'!A:F,6,FALSE)=0,VLOOKUP(A20,'lista_Precos_2021-10-25'!A:F,6,FALSE)="ND"),999999,VLOOKUP(A20,'lista_Precos_2021-10-25'!A:F,6,FALSE))</f>
        <v>999999</v>
      </c>
    </row>
    <row r="21" spans="1:9" s="1" customFormat="1" ht="19.5" customHeight="1" x14ac:dyDescent="0.25">
      <c r="A21" s="77" t="str">
        <f t="shared" si="3"/>
        <v>Addera d3 7000 UI 4 comprimidos</v>
      </c>
      <c r="B21" s="74" t="s">
        <v>0</v>
      </c>
      <c r="C21" s="7" t="s">
        <v>9</v>
      </c>
      <c r="D21" s="22">
        <v>4</v>
      </c>
      <c r="E21" s="23">
        <f>IF(OR(VLOOKUP(A21,'lista_Precos_2021-10-25'!A:F,2,FALSE)=0,VLOOKUP(A21,'lista_Precos_2021-10-25'!A:F,2,FALSE)="ND"),999999,VLOOKUP(A21,'lista_Precos_2021-10-25'!A:F,2,FALSE))</f>
        <v>30.19</v>
      </c>
      <c r="F21" s="7">
        <f>IF(OR(VLOOKUP(A21,'lista_Precos_2021-10-25'!A:F,3,FALSE)=0,VLOOKUP(A21,'lista_Precos_2021-10-25'!A:F,3,FALSE)="ND"),999999,VLOOKUP(A21,'lista_Precos_2021-10-25'!A:F,3,FALSE))</f>
        <v>23.15</v>
      </c>
      <c r="G21" s="7">
        <f>IF(OR(VLOOKUP(A21,'lista_Precos_2021-10-25'!A:F,4,FALSE)=0,VLOOKUP(A21,'lista_Precos_2021-10-25'!A:F,4,FALSE)="ND"),999999,VLOOKUP(A21,'lista_Precos_2021-10-25'!A:F,4,FALSE))</f>
        <v>34.9</v>
      </c>
      <c r="H21" s="7">
        <f>IF(OR(VLOOKUP(A21,'lista_Precos_2021-10-25'!A:F,5,FALSE)=0,VLOOKUP(A21,'lista_Precos_2021-10-25'!A:F,5,FALSE)="ND"),999999,VLOOKUP(A21,'lista_Precos_2021-10-25'!A:F,5,FALSE))</f>
        <v>31.47</v>
      </c>
      <c r="I21" s="24">
        <f>IF(OR(VLOOKUP(A21,'lista_Precos_2021-10-25'!A:F,6,FALSE)=0,VLOOKUP(A21,'lista_Precos_2021-10-25'!A:F,6,FALSE)="ND"),999999,VLOOKUP(A21,'lista_Precos_2021-10-25'!A:F,6,FALSE))</f>
        <v>23.75</v>
      </c>
    </row>
    <row r="22" spans="1:9" s="1" customFormat="1" ht="19.5" customHeight="1" x14ac:dyDescent="0.25">
      <c r="A22" s="77" t="str">
        <f t="shared" si="3"/>
        <v>Addera d3 7000 UI 10 comprimidos</v>
      </c>
      <c r="B22" s="74" t="s">
        <v>0</v>
      </c>
      <c r="C22" s="7" t="s">
        <v>9</v>
      </c>
      <c r="D22" s="22">
        <v>10</v>
      </c>
      <c r="E22" s="23">
        <f>IF(OR(VLOOKUP(A22,'lista_Precos_2021-10-25'!A:F,2,FALSE)=0,VLOOKUP(A22,'lista_Precos_2021-10-25'!A:F,2,FALSE)="ND"),999999,VLOOKUP(A22,'lista_Precos_2021-10-25'!A:F,2,FALSE))</f>
        <v>61.99</v>
      </c>
      <c r="F22" s="7">
        <f>IF(OR(VLOOKUP(A22,'lista_Precos_2021-10-25'!A:F,3,FALSE)=0,VLOOKUP(A22,'lista_Precos_2021-10-25'!A:F,3,FALSE)="ND"),999999,VLOOKUP(A22,'lista_Precos_2021-10-25'!A:F,3,FALSE))</f>
        <v>999999</v>
      </c>
      <c r="G22" s="7">
        <f>IF(OR(VLOOKUP(A22,'lista_Precos_2021-10-25'!A:F,4,FALSE)=0,VLOOKUP(A22,'lista_Precos_2021-10-25'!A:F,4,FALSE)="ND"),999999,VLOOKUP(A22,'lista_Precos_2021-10-25'!A:F,4,FALSE))</f>
        <v>50.95</v>
      </c>
      <c r="H22" s="7">
        <f>IF(OR(VLOOKUP(A22,'lista_Precos_2021-10-25'!A:F,5,FALSE)=0,VLOOKUP(A22,'lista_Precos_2021-10-25'!A:F,5,FALSE)="ND"),999999,VLOOKUP(A22,'lista_Precos_2021-10-25'!A:F,5,FALSE))</f>
        <v>999999</v>
      </c>
      <c r="I22" s="24">
        <f>IF(OR(VLOOKUP(A22,'lista_Precos_2021-10-25'!A:F,6,FALSE)=0,VLOOKUP(A22,'lista_Precos_2021-10-25'!A:F,6,FALSE)="ND"),999999,VLOOKUP(A22,'lista_Precos_2021-10-25'!A:F,6,FALSE))</f>
        <v>50.45</v>
      </c>
    </row>
    <row r="23" spans="1:9" s="1" customFormat="1" ht="19.5" customHeight="1" x14ac:dyDescent="0.25">
      <c r="A23" s="77" t="str">
        <f t="shared" si="3"/>
        <v>Addera d3 7000 UI 30 comprimidos</v>
      </c>
      <c r="B23" s="74" t="s">
        <v>0</v>
      </c>
      <c r="C23" s="7" t="s">
        <v>9</v>
      </c>
      <c r="D23" s="22">
        <v>30</v>
      </c>
      <c r="E23" s="23">
        <f>IF(OR(VLOOKUP(A23,'lista_Precos_2021-10-25'!A:F,2,FALSE)=0,VLOOKUP(A23,'lista_Precos_2021-10-25'!A:F,2,FALSE)="ND"),999999,VLOOKUP(A23,'lista_Precos_2021-10-25'!A:F,2,FALSE))</f>
        <v>96.88</v>
      </c>
      <c r="F23" s="7">
        <f>IF(OR(VLOOKUP(A23,'lista_Precos_2021-10-25'!A:F,3,FALSE)=0,VLOOKUP(A23,'lista_Precos_2021-10-25'!A:F,3,FALSE)="ND"),999999,VLOOKUP(A23,'lista_Precos_2021-10-25'!A:F,3,FALSE))</f>
        <v>96.88</v>
      </c>
      <c r="G23" s="7">
        <f>IF(OR(VLOOKUP(A23,'lista_Precos_2021-10-25'!A:F,4,FALSE)=0,VLOOKUP(A23,'lista_Precos_2021-10-25'!A:F,4,FALSE)="ND"),999999,VLOOKUP(A23,'lista_Precos_2021-10-25'!A:F,4,FALSE))</f>
        <v>78.739999999999995</v>
      </c>
      <c r="H23" s="7">
        <f>IF(OR(VLOOKUP(A23,'lista_Precos_2021-10-25'!A:F,5,FALSE)=0,VLOOKUP(A23,'lista_Precos_2021-10-25'!A:F,5,FALSE)="ND"),999999,VLOOKUP(A23,'lista_Precos_2021-10-25'!A:F,5,FALSE))</f>
        <v>96.88</v>
      </c>
      <c r="I23" s="24">
        <f>IF(OR(VLOOKUP(A23,'lista_Precos_2021-10-25'!A:F,6,FALSE)=0,VLOOKUP(A23,'lista_Precos_2021-10-25'!A:F,6,FALSE)="ND"),999999,VLOOKUP(A23,'lista_Precos_2021-10-25'!A:F,6,FALSE))</f>
        <v>96.25</v>
      </c>
    </row>
    <row r="24" spans="1:9" s="1" customFormat="1" ht="19.5" customHeight="1" x14ac:dyDescent="0.25">
      <c r="A24" s="77" t="str">
        <f t="shared" si="3"/>
        <v>Xigduo XR 10mg/1000mg 30 comprimidos</v>
      </c>
      <c r="B24" s="74" t="s">
        <v>1</v>
      </c>
      <c r="C24" s="7" t="s">
        <v>9</v>
      </c>
      <c r="D24" s="22">
        <v>30</v>
      </c>
      <c r="E24" s="23">
        <f>IF(OR(VLOOKUP(A24,'lista_Precos_2021-10-25'!A:F,2,FALSE)=0,VLOOKUP(A24,'lista_Precos_2021-10-25'!A:F,2,FALSE)="ND"),999999,VLOOKUP(A24,'lista_Precos_2021-10-25'!A:F,2,FALSE))</f>
        <v>155.99</v>
      </c>
      <c r="F24" s="7">
        <f>IF(OR(VLOOKUP(A24,'lista_Precos_2021-10-25'!A:F,3,FALSE)=0,VLOOKUP(A24,'lista_Precos_2021-10-25'!A:F,3,FALSE)="ND"),999999,VLOOKUP(A24,'lista_Precos_2021-10-25'!A:F,3,FALSE))</f>
        <v>158.9</v>
      </c>
      <c r="G24" s="7">
        <f>IF(OR(VLOOKUP(A24,'lista_Precos_2021-10-25'!A:F,4,FALSE)=0,VLOOKUP(A24,'lista_Precos_2021-10-25'!A:F,4,FALSE)="ND"),999999,VLOOKUP(A24,'lista_Precos_2021-10-25'!A:F,4,FALSE))</f>
        <v>158.01</v>
      </c>
      <c r="H24" s="7">
        <f>IF(OR(VLOOKUP(A24,'lista_Precos_2021-10-25'!A:F,5,FALSE)=0,VLOOKUP(A24,'lista_Precos_2021-10-25'!A:F,5,FALSE)="ND"),999999,VLOOKUP(A24,'lista_Precos_2021-10-25'!A:F,5,FALSE))</f>
        <v>162.55000000000001</v>
      </c>
      <c r="I24" s="24">
        <f>IF(OR(VLOOKUP(A24,'lista_Precos_2021-10-25'!A:F,6,FALSE)=0,VLOOKUP(A24,'lista_Precos_2021-10-25'!A:F,6,FALSE)="ND"),999999,VLOOKUP(A24,'lista_Precos_2021-10-25'!A:F,6,FALSE))</f>
        <v>149.55000000000001</v>
      </c>
    </row>
    <row r="25" spans="1:9" s="1" customFormat="1" ht="19.5" customHeight="1" x14ac:dyDescent="0.25">
      <c r="A25" s="77" t="str">
        <f t="shared" si="3"/>
        <v>Livalo 2mg 30 comprimidos</v>
      </c>
      <c r="B25" s="74" t="s">
        <v>2</v>
      </c>
      <c r="C25" s="7" t="s">
        <v>9</v>
      </c>
      <c r="D25" s="22">
        <v>30</v>
      </c>
      <c r="E25" s="23">
        <f>IF(OR(VLOOKUP(A25,'lista_Precos_2021-10-25'!A:F,2,FALSE)=0,VLOOKUP(A25,'lista_Precos_2021-10-25'!A:F,2,FALSE)="ND"),999999,VLOOKUP(A25,'lista_Precos_2021-10-25'!A:F,2,FALSE))</f>
        <v>95.49</v>
      </c>
      <c r="F25" s="7">
        <f>IF(OR(VLOOKUP(A25,'lista_Precos_2021-10-25'!A:F,3,FALSE)=0,VLOOKUP(A25,'lista_Precos_2021-10-25'!A:F,3,FALSE)="ND"),999999,VLOOKUP(A25,'lista_Precos_2021-10-25'!A:F,3,FALSE))</f>
        <v>98.95</v>
      </c>
      <c r="G25" s="7">
        <f>IF(OR(VLOOKUP(A25,'lista_Precos_2021-10-25'!A:F,4,FALSE)=0,VLOOKUP(A25,'lista_Precos_2021-10-25'!A:F,4,FALSE)="ND"),999999,VLOOKUP(A25,'lista_Precos_2021-10-25'!A:F,4,FALSE))</f>
        <v>99.95</v>
      </c>
      <c r="H25" s="7">
        <f>IF(OR(VLOOKUP(A25,'lista_Precos_2021-10-25'!A:F,5,FALSE)=0,VLOOKUP(A25,'lista_Precos_2021-10-25'!A:F,5,FALSE)="ND"),999999,VLOOKUP(A25,'lista_Precos_2021-10-25'!A:F,5,FALSE))</f>
        <v>118.93</v>
      </c>
      <c r="I25" s="24">
        <f>IF(OR(VLOOKUP(A25,'lista_Precos_2021-10-25'!A:F,6,FALSE)=0,VLOOKUP(A25,'lista_Precos_2021-10-25'!A:F,6,FALSE)="ND"),999999,VLOOKUP(A25,'lista_Precos_2021-10-25'!A:F,6,FALSE))</f>
        <v>92.65</v>
      </c>
    </row>
    <row r="26" spans="1:9" s="1" customFormat="1" ht="19.5" customHeight="1" x14ac:dyDescent="0.25">
      <c r="A26" s="77" t="str">
        <f t="shared" si="3"/>
        <v>Milgamma 150mg 30 comprimidos</v>
      </c>
      <c r="B26" s="74" t="s">
        <v>12</v>
      </c>
      <c r="C26" s="7" t="s">
        <v>9</v>
      </c>
      <c r="D26" s="22">
        <v>30</v>
      </c>
      <c r="E26" s="23">
        <f>IF(OR(VLOOKUP(A26,'lista_Precos_2021-10-25'!A:F,2,FALSE)=0,VLOOKUP(A26,'lista_Precos_2021-10-25'!A:F,2,FALSE)="ND"),999999,VLOOKUP(A26,'lista_Precos_2021-10-25'!A:F,2,FALSE))</f>
        <v>59.99</v>
      </c>
      <c r="F26" s="7">
        <f>IF(OR(VLOOKUP(A26,'lista_Precos_2021-10-25'!A:F,3,FALSE)=0,VLOOKUP(A26,'lista_Precos_2021-10-25'!A:F,3,FALSE)="ND"),999999,VLOOKUP(A26,'lista_Precos_2021-10-25'!A:F,3,FALSE))</f>
        <v>59.39</v>
      </c>
      <c r="G26" s="7">
        <f>IF(OR(VLOOKUP(A26,'lista_Precos_2021-10-25'!A:F,4,FALSE)=0,VLOOKUP(A26,'lista_Precos_2021-10-25'!A:F,4,FALSE)="ND"),999999,VLOOKUP(A26,'lista_Precos_2021-10-25'!A:F,4,FALSE))</f>
        <v>63.29</v>
      </c>
      <c r="H26" s="7">
        <f>IF(OR(VLOOKUP(A26,'lista_Precos_2021-10-25'!A:F,5,FALSE)=0,VLOOKUP(A26,'lista_Precos_2021-10-25'!A:F,5,FALSE)="ND"),999999,VLOOKUP(A26,'lista_Precos_2021-10-25'!A:F,5,FALSE))</f>
        <v>57.51</v>
      </c>
      <c r="I26" s="24">
        <f>IF(OR(VLOOKUP(A26,'lista_Precos_2021-10-25'!A:F,6,FALSE)=0,VLOOKUP(A26,'lista_Precos_2021-10-25'!A:F,6,FALSE)="ND"),999999,VLOOKUP(A26,'lista_Precos_2021-10-25'!A:F,6,FALSE))</f>
        <v>56.15</v>
      </c>
    </row>
    <row r="27" spans="1:9" s="1" customFormat="1" ht="19.5" customHeight="1" x14ac:dyDescent="0.25">
      <c r="A27" s="77" t="str">
        <f t="shared" si="3"/>
        <v>Nesina pio 25mg + 30mg 30 comprimidos</v>
      </c>
      <c r="B27" s="74" t="s">
        <v>13</v>
      </c>
      <c r="C27" s="7" t="s">
        <v>9</v>
      </c>
      <c r="D27" s="22">
        <v>30</v>
      </c>
      <c r="E27" s="23">
        <f>IF(OR(VLOOKUP(A27,'lista_Precos_2021-10-25'!A:F,2,FALSE)=0,VLOOKUP(A27,'lista_Precos_2021-10-25'!A:F,2,FALSE)="ND"),999999,VLOOKUP(A27,'lista_Precos_2021-10-25'!A:F,2,FALSE))</f>
        <v>999999</v>
      </c>
      <c r="F27" s="7">
        <f>IF(OR(VLOOKUP(A27,'lista_Precos_2021-10-25'!A:F,3,FALSE)=0,VLOOKUP(A27,'lista_Precos_2021-10-25'!A:F,3,FALSE)="ND"),999999,VLOOKUP(A27,'lista_Precos_2021-10-25'!A:F,3,FALSE))</f>
        <v>158.38999999999999</v>
      </c>
      <c r="G27" s="7">
        <f>IF(OR(VLOOKUP(A27,'lista_Precos_2021-10-25'!A:F,4,FALSE)=0,VLOOKUP(A27,'lista_Precos_2021-10-25'!A:F,4,FALSE)="ND"),999999,VLOOKUP(A27,'lista_Precos_2021-10-25'!A:F,4,FALSE))</f>
        <v>159.99</v>
      </c>
      <c r="H27" s="7">
        <f>IF(OR(VLOOKUP(A27,'lista_Precos_2021-10-25'!A:F,5,FALSE)=0,VLOOKUP(A27,'lista_Precos_2021-10-25'!A:F,5,FALSE)="ND"),999999,VLOOKUP(A27,'lista_Precos_2021-10-25'!A:F,5,FALSE))</f>
        <v>148.47999999999999</v>
      </c>
      <c r="I27" s="24">
        <f>IF(OR(VLOOKUP(A27,'lista_Precos_2021-10-25'!A:F,6,FALSE)=0,VLOOKUP(A27,'lista_Precos_2021-10-25'!A:F,6,FALSE)="ND"),999999,VLOOKUP(A27,'lista_Precos_2021-10-25'!A:F,6,FALSE))</f>
        <v>141.75</v>
      </c>
    </row>
    <row r="28" spans="1:9" s="1" customFormat="1" ht="19.5" customHeight="1" x14ac:dyDescent="0.25">
      <c r="A28" s="77" t="str">
        <f t="shared" si="3"/>
        <v>Ganfort 3ml</v>
      </c>
      <c r="B28" s="74" t="s">
        <v>3</v>
      </c>
      <c r="C28" s="7" t="s">
        <v>10</v>
      </c>
      <c r="D28" s="22">
        <v>3</v>
      </c>
      <c r="E28" s="23">
        <f>IF(OR(VLOOKUP(A28,'lista_Precos_2021-10-25'!A:F,2,FALSE)=0,VLOOKUP(A28,'lista_Precos_2021-10-25'!A:F,2,FALSE)="ND"),999999,VLOOKUP(A28,'lista_Precos_2021-10-25'!A:F,2,FALSE))</f>
        <v>116.99</v>
      </c>
      <c r="F28" s="7">
        <f>IF(OR(VLOOKUP(A28,'lista_Precos_2021-10-25'!A:F,3,FALSE)=0,VLOOKUP(A28,'lista_Precos_2021-10-25'!A:F,3,FALSE)="ND"),999999,VLOOKUP(A28,'lista_Precos_2021-10-25'!A:F,3,FALSE))</f>
        <v>115.82</v>
      </c>
      <c r="G28" s="7">
        <f>IF(OR(VLOOKUP(A28,'lista_Precos_2021-10-25'!A:F,4,FALSE)=0,VLOOKUP(A28,'lista_Precos_2021-10-25'!A:F,4,FALSE)="ND"),999999,VLOOKUP(A28,'lista_Precos_2021-10-25'!A:F,4,FALSE))</f>
        <v>126.59</v>
      </c>
      <c r="H28" s="7">
        <f>IF(OR(VLOOKUP(A28,'lista_Precos_2021-10-25'!A:F,5,FALSE)=0,VLOOKUP(A28,'lista_Precos_2021-10-25'!A:F,5,FALSE)="ND"),999999,VLOOKUP(A28,'lista_Precos_2021-10-25'!A:F,5,FALSE))</f>
        <v>116.92</v>
      </c>
      <c r="I28" s="24">
        <f>IF(OR(VLOOKUP(A28,'lista_Precos_2021-10-25'!A:F,6,FALSE)=0,VLOOKUP(A28,'lista_Precos_2021-10-25'!A:F,6,FALSE)="ND"),999999,VLOOKUP(A28,'lista_Precos_2021-10-25'!A:F,6,FALSE))</f>
        <v>117.85</v>
      </c>
    </row>
    <row r="29" spans="1:9" s="1" customFormat="1" ht="19.5" customHeight="1" x14ac:dyDescent="0.25">
      <c r="A29" s="77" t="str">
        <f t="shared" si="3"/>
        <v>Ganfort 5ml</v>
      </c>
      <c r="B29" s="74" t="s">
        <v>3</v>
      </c>
      <c r="C29" s="7" t="s">
        <v>10</v>
      </c>
      <c r="D29" s="22">
        <v>5</v>
      </c>
      <c r="E29" s="23">
        <f>IF(OR(VLOOKUP(A29,'lista_Precos_2021-10-25'!A:F,2,FALSE)=0,VLOOKUP(A29,'lista_Precos_2021-10-25'!A:F,2,FALSE)="ND"),999999,VLOOKUP(A29,'lista_Precos_2021-10-25'!A:F,2,FALSE))</f>
        <v>191.99</v>
      </c>
      <c r="F29" s="7">
        <f>IF(OR(VLOOKUP(A29,'lista_Precos_2021-10-25'!A:F,3,FALSE)=0,VLOOKUP(A29,'lista_Precos_2021-10-25'!A:F,3,FALSE)="ND"),999999,VLOOKUP(A29,'lista_Precos_2021-10-25'!A:F,3,FALSE))</f>
        <v>190.07</v>
      </c>
      <c r="G29" s="7">
        <f>IF(OR(VLOOKUP(A29,'lista_Precos_2021-10-25'!A:F,4,FALSE)=0,VLOOKUP(A29,'lista_Precos_2021-10-25'!A:F,4,FALSE)="ND"),999999,VLOOKUP(A29,'lista_Precos_2021-10-25'!A:F,4,FALSE))</f>
        <v>206.09</v>
      </c>
      <c r="H29" s="7">
        <f>IF(OR(VLOOKUP(A29,'lista_Precos_2021-10-25'!A:F,5,FALSE)=0,VLOOKUP(A29,'lista_Precos_2021-10-25'!A:F,5,FALSE)="ND"),999999,VLOOKUP(A29,'lista_Precos_2021-10-25'!A:F,5,FALSE))</f>
        <v>188.27</v>
      </c>
      <c r="I29" s="24">
        <f>IF(OR(VLOOKUP(A29,'lista_Precos_2021-10-25'!A:F,6,FALSE)=0,VLOOKUP(A29,'lista_Precos_2021-10-25'!A:F,6,FALSE)="ND"),999999,VLOOKUP(A29,'lista_Precos_2021-10-25'!A:F,6,FALSE))</f>
        <v>191.55</v>
      </c>
    </row>
    <row r="30" spans="1:9" s="1" customFormat="1" ht="19.5" customHeight="1" thickBot="1" x14ac:dyDescent="0.3">
      <c r="A30" s="77" t="str">
        <f t="shared" si="3"/>
        <v>Symbicort Spray 6/100 mcg 120 doses</v>
      </c>
      <c r="B30" s="75" t="s">
        <v>4</v>
      </c>
      <c r="C30" s="11" t="s">
        <v>11</v>
      </c>
      <c r="D30" s="25">
        <v>120</v>
      </c>
      <c r="E30" s="26">
        <f>IF(OR(VLOOKUP(A30,'lista_Precos_2021-10-25'!A:F,2,FALSE)=0,VLOOKUP(A30,'lista_Precos_2021-10-25'!A:F,2,FALSE)="ND"),999999,VLOOKUP(A30,'lista_Precos_2021-10-25'!A:F,2,FALSE))</f>
        <v>999999</v>
      </c>
      <c r="F30" s="27">
        <f>IF(OR(VLOOKUP(A30,'lista_Precos_2021-10-25'!A:F,3,FALSE)=0,VLOOKUP(A30,'lista_Precos_2021-10-25'!A:F,3,FALSE)="ND"),999999,VLOOKUP(A30,'lista_Precos_2021-10-25'!A:F,3,FALSE))</f>
        <v>146.88999999999999</v>
      </c>
      <c r="G30" s="27">
        <f>IF(OR(VLOOKUP(A30,'lista_Precos_2021-10-25'!A:F,4,FALSE)=0,VLOOKUP(A30,'lista_Precos_2021-10-25'!A:F,4,FALSE)="ND"),999999,VLOOKUP(A30,'lista_Precos_2021-10-25'!A:F,4,FALSE))</f>
        <v>999999</v>
      </c>
      <c r="H30" s="27">
        <f>IF(OR(VLOOKUP(A30,'lista_Precos_2021-10-25'!A:F,5,FALSE)=0,VLOOKUP(A30,'lista_Precos_2021-10-25'!A:F,5,FALSE)="ND"),999999,VLOOKUP(A30,'lista_Precos_2021-10-25'!A:F,5,FALSE))</f>
        <v>999999</v>
      </c>
      <c r="I30" s="28">
        <f>IF(OR(VLOOKUP(A30,'lista_Precos_2021-10-25'!A:F,6,FALSE)=0,VLOOKUP(A30,'lista_Precos_2021-10-25'!A:F,6,FALSE)="ND"),999999,VLOOKUP(A30,'lista_Precos_2021-10-25'!A:F,6,FALSE))</f>
        <v>999999</v>
      </c>
    </row>
    <row r="31" spans="1:9" s="1" customFormat="1" ht="19.5" customHeight="1" x14ac:dyDescent="0.25">
      <c r="B31" s="30" t="s">
        <v>32</v>
      </c>
      <c r="C31" s="31"/>
      <c r="D31" s="29"/>
      <c r="E31" s="29">
        <v>0</v>
      </c>
      <c r="F31" s="20">
        <v>0</v>
      </c>
      <c r="G31" s="20">
        <v>0</v>
      </c>
      <c r="H31" s="20">
        <v>0</v>
      </c>
      <c r="I31" s="21">
        <v>0</v>
      </c>
    </row>
    <row r="32" spans="1:9" s="1" customFormat="1" ht="19.5" customHeight="1" thickBot="1" x14ac:dyDescent="0.3">
      <c r="B32" s="26" t="s">
        <v>15</v>
      </c>
      <c r="C32" s="82" t="s">
        <v>17</v>
      </c>
      <c r="D32" s="83"/>
      <c r="E32" s="27" t="s">
        <v>27</v>
      </c>
      <c r="F32" s="27" t="s">
        <v>27</v>
      </c>
      <c r="G32" s="27" t="s">
        <v>27</v>
      </c>
      <c r="H32" s="27" t="s">
        <v>27</v>
      </c>
      <c r="I32" s="28" t="s">
        <v>27</v>
      </c>
    </row>
    <row r="33" spans="2:12" ht="15.75" thickBot="1" x14ac:dyDescent="0.3"/>
    <row r="34" spans="2:12" s="1" customFormat="1" ht="20.25" customHeight="1" x14ac:dyDescent="0.25">
      <c r="B34" s="88" t="s">
        <v>35</v>
      </c>
      <c r="C34" s="89"/>
      <c r="D34" s="89"/>
      <c r="E34" s="89"/>
      <c r="F34" s="89"/>
      <c r="G34" s="89"/>
      <c r="H34" s="89" t="s">
        <v>42</v>
      </c>
      <c r="I34" s="89"/>
      <c r="J34" s="89"/>
      <c r="K34" s="89"/>
      <c r="L34" s="90"/>
    </row>
    <row r="35" spans="2:12" s="1" customFormat="1" ht="20.25" customHeight="1" thickBot="1" x14ac:dyDescent="0.3">
      <c r="B35" s="13" t="s">
        <v>28</v>
      </c>
      <c r="C35" s="14" t="s">
        <v>8</v>
      </c>
      <c r="D35" s="14" t="s">
        <v>18</v>
      </c>
      <c r="E35" s="15" t="s">
        <v>23</v>
      </c>
      <c r="F35" s="15" t="s">
        <v>41</v>
      </c>
      <c r="G35" s="17" t="s">
        <v>24</v>
      </c>
      <c r="H35" s="15" t="s">
        <v>36</v>
      </c>
      <c r="I35" s="15" t="s">
        <v>37</v>
      </c>
      <c r="J35" s="15" t="s">
        <v>38</v>
      </c>
      <c r="K35" s="15" t="s">
        <v>39</v>
      </c>
      <c r="L35" s="16" t="s">
        <v>40</v>
      </c>
    </row>
    <row r="36" spans="2:12" s="1" customFormat="1" ht="20.25" customHeight="1" x14ac:dyDescent="0.25">
      <c r="B36" s="57" t="s">
        <v>5</v>
      </c>
      <c r="C36" s="20" t="s">
        <v>9</v>
      </c>
      <c r="D36" s="31">
        <v>30</v>
      </c>
      <c r="E36" s="35">
        <v>2</v>
      </c>
      <c r="F36" s="36">
        <v>4</v>
      </c>
      <c r="G36" s="62">
        <f>E36*D36</f>
        <v>60</v>
      </c>
      <c r="H36" s="19">
        <f>IF(F36=1,E36*E19,0)</f>
        <v>0</v>
      </c>
      <c r="I36" s="20">
        <f>IF(F36=2,E36*F19,0)</f>
        <v>0</v>
      </c>
      <c r="J36" s="20">
        <f>IF(F36=3,E36*G19,0)</f>
        <v>0</v>
      </c>
      <c r="K36" s="20">
        <f>IF(F36=4,E36*H19,0)</f>
        <v>26.88</v>
      </c>
      <c r="L36" s="21">
        <f>IF(F36=5,E36*I19,0)</f>
        <v>0</v>
      </c>
    </row>
    <row r="37" spans="2:12" s="1" customFormat="1" ht="20.25" customHeight="1" x14ac:dyDescent="0.25">
      <c r="B37" s="33" t="s">
        <v>6</v>
      </c>
      <c r="C37" s="7" t="s">
        <v>9</v>
      </c>
      <c r="D37" s="22">
        <v>30</v>
      </c>
      <c r="E37" s="37">
        <v>2</v>
      </c>
      <c r="F37" s="38">
        <v>2</v>
      </c>
      <c r="G37" s="63">
        <f t="shared" ref="G37:G47" si="4">E37*D37</f>
        <v>60</v>
      </c>
      <c r="H37" s="23">
        <f t="shared" ref="H37:H47" si="5">IF(F37=1,E37*E20,0)</f>
        <v>0</v>
      </c>
      <c r="I37" s="7">
        <f t="shared" ref="I37:I47" si="6">IF(F37=2,E37*F20,0)</f>
        <v>32.94</v>
      </c>
      <c r="J37" s="7">
        <f t="shared" ref="J37:J47" si="7">IF(F37=3,E37*G20,0)</f>
        <v>0</v>
      </c>
      <c r="K37" s="7">
        <f t="shared" ref="K37:K47" si="8">IF(F37=4,E37*H20,0)</f>
        <v>0</v>
      </c>
      <c r="L37" s="24">
        <f t="shared" ref="L37:L47" si="9">IF(F37=5,E37*I20,0)</f>
        <v>0</v>
      </c>
    </row>
    <row r="38" spans="2:12" s="1" customFormat="1" ht="20.25" customHeight="1" x14ac:dyDescent="0.25">
      <c r="B38" s="33" t="s">
        <v>0</v>
      </c>
      <c r="C38" s="7" t="s">
        <v>9</v>
      </c>
      <c r="D38" s="22">
        <v>4</v>
      </c>
      <c r="E38" s="37">
        <v>1</v>
      </c>
      <c r="F38" s="38">
        <v>2</v>
      </c>
      <c r="G38" s="63">
        <f t="shared" si="4"/>
        <v>4</v>
      </c>
      <c r="H38" s="23">
        <f t="shared" si="5"/>
        <v>0</v>
      </c>
      <c r="I38" s="7">
        <f t="shared" si="6"/>
        <v>23.15</v>
      </c>
      <c r="J38" s="7">
        <f t="shared" si="7"/>
        <v>0</v>
      </c>
      <c r="K38" s="7">
        <f t="shared" si="8"/>
        <v>0</v>
      </c>
      <c r="L38" s="24">
        <f t="shared" si="9"/>
        <v>0</v>
      </c>
    </row>
    <row r="39" spans="2:12" s="1" customFormat="1" ht="20.25" customHeight="1" x14ac:dyDescent="0.25">
      <c r="B39" s="33" t="s">
        <v>0</v>
      </c>
      <c r="C39" s="7" t="s">
        <v>9</v>
      </c>
      <c r="D39" s="22">
        <v>10</v>
      </c>
      <c r="E39" s="37">
        <v>1</v>
      </c>
      <c r="F39" s="38">
        <v>3</v>
      </c>
      <c r="G39" s="63">
        <f t="shared" si="4"/>
        <v>10</v>
      </c>
      <c r="H39" s="23">
        <f t="shared" si="5"/>
        <v>0</v>
      </c>
      <c r="I39" s="7">
        <f t="shared" si="6"/>
        <v>0</v>
      </c>
      <c r="J39" s="7">
        <f t="shared" si="7"/>
        <v>50.95</v>
      </c>
      <c r="K39" s="7">
        <f t="shared" si="8"/>
        <v>0</v>
      </c>
      <c r="L39" s="24">
        <f t="shared" si="9"/>
        <v>0</v>
      </c>
    </row>
    <row r="40" spans="2:12" s="1" customFormat="1" ht="20.25" customHeight="1" x14ac:dyDescent="0.25">
      <c r="B40" s="33" t="s">
        <v>0</v>
      </c>
      <c r="C40" s="7" t="s">
        <v>9</v>
      </c>
      <c r="D40" s="22">
        <v>30</v>
      </c>
      <c r="E40" s="37">
        <v>0</v>
      </c>
      <c r="F40" s="38">
        <v>3</v>
      </c>
      <c r="G40" s="63">
        <f t="shared" si="4"/>
        <v>0</v>
      </c>
      <c r="H40" s="23">
        <f t="shared" si="5"/>
        <v>0</v>
      </c>
      <c r="I40" s="7">
        <f t="shared" si="6"/>
        <v>0</v>
      </c>
      <c r="J40" s="7">
        <f t="shared" si="7"/>
        <v>0</v>
      </c>
      <c r="K40" s="7">
        <f t="shared" si="8"/>
        <v>0</v>
      </c>
      <c r="L40" s="24">
        <f t="shared" si="9"/>
        <v>0</v>
      </c>
    </row>
    <row r="41" spans="2:12" s="1" customFormat="1" ht="20.25" customHeight="1" x14ac:dyDescent="0.25">
      <c r="B41" s="33" t="s">
        <v>1</v>
      </c>
      <c r="C41" s="7" t="s">
        <v>9</v>
      </c>
      <c r="D41" s="22">
        <v>30</v>
      </c>
      <c r="E41" s="37">
        <v>3</v>
      </c>
      <c r="F41" s="38">
        <v>5</v>
      </c>
      <c r="G41" s="63">
        <f t="shared" si="4"/>
        <v>90</v>
      </c>
      <c r="H41" s="23">
        <f t="shared" si="5"/>
        <v>0</v>
      </c>
      <c r="I41" s="7">
        <f t="shared" si="6"/>
        <v>0</v>
      </c>
      <c r="J41" s="7">
        <f t="shared" si="7"/>
        <v>0</v>
      </c>
      <c r="K41" s="7">
        <f t="shared" si="8"/>
        <v>0</v>
      </c>
      <c r="L41" s="24">
        <f t="shared" si="9"/>
        <v>448.65000000000003</v>
      </c>
    </row>
    <row r="42" spans="2:12" s="1" customFormat="1" ht="20.25" customHeight="1" x14ac:dyDescent="0.25">
      <c r="B42" s="33" t="s">
        <v>2</v>
      </c>
      <c r="C42" s="7" t="s">
        <v>9</v>
      </c>
      <c r="D42" s="22">
        <v>30</v>
      </c>
      <c r="E42" s="37">
        <v>3</v>
      </c>
      <c r="F42" s="38">
        <v>5</v>
      </c>
      <c r="G42" s="63">
        <f t="shared" si="4"/>
        <v>90</v>
      </c>
      <c r="H42" s="23">
        <f t="shared" si="5"/>
        <v>0</v>
      </c>
      <c r="I42" s="7">
        <f t="shared" si="6"/>
        <v>0</v>
      </c>
      <c r="J42" s="7">
        <f t="shared" si="7"/>
        <v>0</v>
      </c>
      <c r="K42" s="7">
        <f t="shared" si="8"/>
        <v>0</v>
      </c>
      <c r="L42" s="24">
        <f t="shared" si="9"/>
        <v>277.95000000000005</v>
      </c>
    </row>
    <row r="43" spans="2:12" s="1" customFormat="1" ht="20.25" customHeight="1" x14ac:dyDescent="0.25">
      <c r="B43" s="33" t="s">
        <v>12</v>
      </c>
      <c r="C43" s="7" t="s">
        <v>9</v>
      </c>
      <c r="D43" s="22">
        <v>30</v>
      </c>
      <c r="E43" s="37">
        <v>3</v>
      </c>
      <c r="F43" s="38">
        <v>5</v>
      </c>
      <c r="G43" s="63">
        <f t="shared" si="4"/>
        <v>90</v>
      </c>
      <c r="H43" s="23">
        <f t="shared" si="5"/>
        <v>0</v>
      </c>
      <c r="I43" s="7">
        <f t="shared" si="6"/>
        <v>0</v>
      </c>
      <c r="J43" s="7">
        <f t="shared" si="7"/>
        <v>0</v>
      </c>
      <c r="K43" s="7">
        <f t="shared" si="8"/>
        <v>0</v>
      </c>
      <c r="L43" s="24">
        <f t="shared" si="9"/>
        <v>168.45</v>
      </c>
    </row>
    <row r="44" spans="2:12" s="1" customFormat="1" ht="20.25" customHeight="1" x14ac:dyDescent="0.25">
      <c r="B44" s="33" t="s">
        <v>13</v>
      </c>
      <c r="C44" s="7" t="s">
        <v>9</v>
      </c>
      <c r="D44" s="22">
        <v>30</v>
      </c>
      <c r="E44" s="37">
        <v>3</v>
      </c>
      <c r="F44" s="38">
        <v>5</v>
      </c>
      <c r="G44" s="63">
        <f t="shared" si="4"/>
        <v>90</v>
      </c>
      <c r="H44" s="23">
        <f t="shared" si="5"/>
        <v>0</v>
      </c>
      <c r="I44" s="7">
        <f t="shared" si="6"/>
        <v>0</v>
      </c>
      <c r="J44" s="7">
        <f t="shared" si="7"/>
        <v>0</v>
      </c>
      <c r="K44" s="7">
        <f t="shared" si="8"/>
        <v>0</v>
      </c>
      <c r="L44" s="24">
        <f t="shared" si="9"/>
        <v>425.25</v>
      </c>
    </row>
    <row r="45" spans="2:12" s="1" customFormat="1" ht="20.25" customHeight="1" x14ac:dyDescent="0.25">
      <c r="B45" s="33" t="s">
        <v>3</v>
      </c>
      <c r="C45" s="7" t="s">
        <v>10</v>
      </c>
      <c r="D45" s="22">
        <v>3</v>
      </c>
      <c r="E45" s="37">
        <v>2</v>
      </c>
      <c r="F45" s="38">
        <v>2</v>
      </c>
      <c r="G45" s="63">
        <f t="shared" si="4"/>
        <v>6</v>
      </c>
      <c r="H45" s="23">
        <f t="shared" si="5"/>
        <v>0</v>
      </c>
      <c r="I45" s="7">
        <f t="shared" si="6"/>
        <v>231.64</v>
      </c>
      <c r="J45" s="7">
        <f t="shared" si="7"/>
        <v>0</v>
      </c>
      <c r="K45" s="7">
        <f t="shared" si="8"/>
        <v>0</v>
      </c>
      <c r="L45" s="24">
        <f t="shared" si="9"/>
        <v>0</v>
      </c>
    </row>
    <row r="46" spans="2:12" s="1" customFormat="1" ht="20.25" customHeight="1" x14ac:dyDescent="0.25">
      <c r="B46" s="33" t="s">
        <v>3</v>
      </c>
      <c r="C46" s="7" t="s">
        <v>10</v>
      </c>
      <c r="D46" s="22">
        <v>5</v>
      </c>
      <c r="E46" s="37">
        <v>0</v>
      </c>
      <c r="F46" s="38">
        <v>1</v>
      </c>
      <c r="G46" s="63">
        <f t="shared" si="4"/>
        <v>0</v>
      </c>
      <c r="H46" s="23">
        <f t="shared" si="5"/>
        <v>0</v>
      </c>
      <c r="I46" s="7">
        <f t="shared" si="6"/>
        <v>0</v>
      </c>
      <c r="J46" s="7">
        <f t="shared" si="7"/>
        <v>0</v>
      </c>
      <c r="K46" s="7">
        <f t="shared" si="8"/>
        <v>0</v>
      </c>
      <c r="L46" s="24">
        <f t="shared" si="9"/>
        <v>0</v>
      </c>
    </row>
    <row r="47" spans="2:12" s="1" customFormat="1" ht="20.25" customHeight="1" thickBot="1" x14ac:dyDescent="0.3">
      <c r="B47" s="45" t="s">
        <v>4</v>
      </c>
      <c r="C47" s="27" t="s">
        <v>11</v>
      </c>
      <c r="D47" s="58">
        <v>120</v>
      </c>
      <c r="E47" s="54">
        <v>1</v>
      </c>
      <c r="F47" s="61">
        <v>2</v>
      </c>
      <c r="G47" s="64">
        <f t="shared" si="4"/>
        <v>120</v>
      </c>
      <c r="H47" s="26">
        <f t="shared" si="5"/>
        <v>0</v>
      </c>
      <c r="I47" s="27">
        <f t="shared" si="6"/>
        <v>146.88999999999999</v>
      </c>
      <c r="J47" s="27">
        <f t="shared" si="7"/>
        <v>0</v>
      </c>
      <c r="K47" s="27">
        <f t="shared" si="8"/>
        <v>0</v>
      </c>
      <c r="L47" s="28">
        <f t="shared" si="9"/>
        <v>0</v>
      </c>
    </row>
    <row r="48" spans="2:12" s="1" customFormat="1" ht="20.25" customHeight="1" x14ac:dyDescent="0.25">
      <c r="C48" s="55"/>
      <c r="D48" s="55"/>
      <c r="E48" s="56"/>
      <c r="F48" s="86" t="s">
        <v>26</v>
      </c>
      <c r="G48" s="87"/>
      <c r="H48" s="59">
        <f>SUM(H36:H47)</f>
        <v>0</v>
      </c>
      <c r="I48" s="53">
        <f t="shared" ref="I48" si="10">SUM(I36:I47)</f>
        <v>434.61999999999995</v>
      </c>
      <c r="J48" s="53">
        <f t="shared" ref="J48:K48" si="11">SUM(J36:J47)</f>
        <v>50.95</v>
      </c>
      <c r="K48" s="53">
        <f t="shared" si="11"/>
        <v>26.88</v>
      </c>
      <c r="L48" s="53">
        <f>SUM(L36:L47)</f>
        <v>1320.3000000000002</v>
      </c>
    </row>
    <row r="49" spans="2:12" s="1" customFormat="1" ht="20.25" customHeight="1" thickBot="1" x14ac:dyDescent="0.3">
      <c r="C49" s="55"/>
      <c r="D49" s="55"/>
      <c r="E49" s="56"/>
      <c r="F49" s="84" t="s">
        <v>29</v>
      </c>
      <c r="G49" s="85"/>
      <c r="H49" s="60">
        <f>IF(H48=0,0,IF(E32="-",E31,IF(H48&gt;=E32,0,E31)))</f>
        <v>0</v>
      </c>
      <c r="I49" s="39">
        <f t="shared" ref="I49" si="12">IF(I48=0,0,IF(F32="-",F31,IF(I48&gt;=F32,0,F31)))</f>
        <v>0</v>
      </c>
      <c r="J49" s="39">
        <f t="shared" ref="J49" si="13">IF(J48=0,0,IF(G32="-",G31,IF(J48&gt;=G32,0,G31)))</f>
        <v>0</v>
      </c>
      <c r="K49" s="39">
        <f t="shared" ref="K49" si="14">IF(K48=0,0,IF(H32="-",H31,IF(K48&gt;=H32,0,H31)))</f>
        <v>0</v>
      </c>
      <c r="L49" s="39">
        <f t="shared" ref="L49" si="15">IF(L48=0,0,IF(I32="-",I31,IF(L48&gt;=I32,0,I31)))</f>
        <v>0</v>
      </c>
    </row>
    <row r="50" spans="2:12" ht="15.75" thickBot="1" x14ac:dyDescent="0.3"/>
    <row r="51" spans="2:12" ht="23.25" customHeight="1" thickBot="1" x14ac:dyDescent="0.3">
      <c r="B51" s="41" t="s">
        <v>25</v>
      </c>
      <c r="C51" s="42">
        <f>SUM(H48:L49)</f>
        <v>1832.75</v>
      </c>
    </row>
  </sheetData>
  <mergeCells count="7">
    <mergeCell ref="G5:H5"/>
    <mergeCell ref="B17:I17"/>
    <mergeCell ref="C32:D32"/>
    <mergeCell ref="F49:G49"/>
    <mergeCell ref="F48:G48"/>
    <mergeCell ref="B34:G34"/>
    <mergeCell ref="H34:L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9CA-D718-41BB-97E5-A01A727E9FBA}">
  <dimension ref="A1:D13"/>
  <sheetViews>
    <sheetView workbookViewId="0">
      <selection activeCell="D2" sqref="D2"/>
    </sheetView>
  </sheetViews>
  <sheetFormatPr defaultRowHeight="15" x14ac:dyDescent="0.25"/>
  <cols>
    <col min="1" max="1" width="26.28515625" customWidth="1"/>
    <col min="2" max="2" width="17.7109375" customWidth="1"/>
    <col min="3" max="3" width="18.28515625" customWidth="1"/>
    <col min="4" max="4" width="41.85546875" customWidth="1"/>
  </cols>
  <sheetData>
    <row r="1" spans="1:4" ht="15.75" thickBot="1" x14ac:dyDescent="0.3">
      <c r="A1" s="13" t="s">
        <v>28</v>
      </c>
      <c r="B1" s="14" t="s">
        <v>8</v>
      </c>
      <c r="C1" s="14" t="s">
        <v>18</v>
      </c>
    </row>
    <row r="2" spans="1:4" x14ac:dyDescent="0.25">
      <c r="A2" s="32" t="s">
        <v>5</v>
      </c>
      <c r="B2" s="9" t="s">
        <v>43</v>
      </c>
      <c r="C2" s="18">
        <v>30</v>
      </c>
      <c r="D2" t="str">
        <f>""""&amp;A2&amp;" "&amp;C2&amp;B2&amp;""","</f>
        <v>"Puran T4 75mcg 30 comprimidos",</v>
      </c>
    </row>
    <row r="3" spans="1:4" x14ac:dyDescent="0.25">
      <c r="A3" s="33" t="s">
        <v>6</v>
      </c>
      <c r="B3" s="9" t="s">
        <v>43</v>
      </c>
      <c r="C3" s="22">
        <v>30</v>
      </c>
      <c r="D3" t="str">
        <f t="shared" ref="D3:D13" si="0">""""&amp;A3&amp;" "&amp;C3&amp;B3&amp;""","</f>
        <v>"Puran T4 88 mcg 30 comprimidos",</v>
      </c>
    </row>
    <row r="4" spans="1:4" x14ac:dyDescent="0.25">
      <c r="A4" s="33" t="s">
        <v>0</v>
      </c>
      <c r="B4" s="9" t="s">
        <v>43</v>
      </c>
      <c r="C4" s="22">
        <v>4</v>
      </c>
      <c r="D4" t="str">
        <f t="shared" si="0"/>
        <v>"Addera d3 7000 UI 4 comprimidos",</v>
      </c>
    </row>
    <row r="5" spans="1:4" x14ac:dyDescent="0.25">
      <c r="A5" s="33" t="s">
        <v>0</v>
      </c>
      <c r="B5" s="9" t="s">
        <v>43</v>
      </c>
      <c r="C5" s="22">
        <v>10</v>
      </c>
      <c r="D5" t="str">
        <f t="shared" si="0"/>
        <v>"Addera d3 7000 UI 10 comprimidos",</v>
      </c>
    </row>
    <row r="6" spans="1:4" x14ac:dyDescent="0.25">
      <c r="A6" s="33" t="s">
        <v>0</v>
      </c>
      <c r="B6" s="9" t="s">
        <v>43</v>
      </c>
      <c r="C6" s="22">
        <v>30</v>
      </c>
      <c r="D6" t="str">
        <f t="shared" si="0"/>
        <v>"Addera d3 7000 UI 30 comprimidos",</v>
      </c>
    </row>
    <row r="7" spans="1:4" x14ac:dyDescent="0.25">
      <c r="A7" s="33" t="s">
        <v>1</v>
      </c>
      <c r="B7" s="9" t="s">
        <v>43</v>
      </c>
      <c r="C7" s="22">
        <v>30</v>
      </c>
      <c r="D7" t="str">
        <f t="shared" si="0"/>
        <v>"Xigduo XR 10mg/1000mg 30 comprimidos",</v>
      </c>
    </row>
    <row r="8" spans="1:4" x14ac:dyDescent="0.25">
      <c r="A8" s="33" t="s">
        <v>2</v>
      </c>
      <c r="B8" s="9" t="s">
        <v>43</v>
      </c>
      <c r="C8" s="22">
        <v>30</v>
      </c>
      <c r="D8" t="str">
        <f t="shared" si="0"/>
        <v>"Livalo 2mg 30 comprimidos",</v>
      </c>
    </row>
    <row r="9" spans="1:4" x14ac:dyDescent="0.25">
      <c r="A9" s="33" t="s">
        <v>12</v>
      </c>
      <c r="B9" s="9" t="s">
        <v>43</v>
      </c>
      <c r="C9" s="22">
        <v>30</v>
      </c>
      <c r="D9" t="str">
        <f t="shared" si="0"/>
        <v>"Milgamma 150mg 30 comprimidos",</v>
      </c>
    </row>
    <row r="10" spans="1:4" x14ac:dyDescent="0.25">
      <c r="A10" s="33" t="s">
        <v>13</v>
      </c>
      <c r="B10" s="9" t="s">
        <v>43</v>
      </c>
      <c r="C10" s="22">
        <v>30</v>
      </c>
      <c r="D10" t="str">
        <f t="shared" si="0"/>
        <v>"Nesina pio 25mg + 30mg 30 comprimidos",</v>
      </c>
    </row>
    <row r="11" spans="1:4" x14ac:dyDescent="0.25">
      <c r="A11" s="33" t="s">
        <v>3</v>
      </c>
      <c r="B11" s="7" t="s">
        <v>10</v>
      </c>
      <c r="C11" s="22">
        <v>3</v>
      </c>
      <c r="D11" t="str">
        <f t="shared" si="0"/>
        <v>"Ganfort 3ml",</v>
      </c>
    </row>
    <row r="12" spans="1:4" x14ac:dyDescent="0.25">
      <c r="A12" s="33" t="s">
        <v>3</v>
      </c>
      <c r="B12" s="7" t="s">
        <v>10</v>
      </c>
      <c r="C12" s="22">
        <v>5</v>
      </c>
      <c r="D12" t="str">
        <f t="shared" si="0"/>
        <v>"Ganfort 5ml",</v>
      </c>
    </row>
    <row r="13" spans="1:4" x14ac:dyDescent="0.25">
      <c r="A13" s="34" t="s">
        <v>4</v>
      </c>
      <c r="B13" s="43" t="s">
        <v>44</v>
      </c>
      <c r="C13" s="25">
        <v>120</v>
      </c>
      <c r="D13" t="str">
        <f t="shared" si="0"/>
        <v>"Symbicort Spray 6/100 mcg 120 doses",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A1ED-8AD5-4782-99D7-0C7349A3206E}">
  <dimension ref="A1:F13"/>
  <sheetViews>
    <sheetView workbookViewId="0">
      <selection activeCell="B19" sqref="B19"/>
    </sheetView>
  </sheetViews>
  <sheetFormatPr defaultRowHeight="15" x14ac:dyDescent="0.25"/>
  <cols>
    <col min="1" max="1" width="38" bestFit="1" customWidth="1"/>
    <col min="2" max="2" width="21.7109375" bestFit="1" customWidth="1"/>
    <col min="3" max="3" width="29" bestFit="1" customWidth="1"/>
    <col min="4" max="4" width="28.85546875" bestFit="1" customWidth="1"/>
    <col min="5" max="5" width="26" bestFit="1" customWidth="1"/>
    <col min="6" max="6" width="24.85546875" bestFit="1" customWidth="1"/>
  </cols>
  <sheetData>
    <row r="1" spans="1:6" x14ac:dyDescent="0.25">
      <c r="A1" s="91" t="s">
        <v>45</v>
      </c>
      <c r="B1" t="s">
        <v>46</v>
      </c>
      <c r="C1" t="s">
        <v>62</v>
      </c>
      <c r="D1" t="s">
        <v>47</v>
      </c>
      <c r="E1" t="s">
        <v>63</v>
      </c>
      <c r="F1" t="s">
        <v>48</v>
      </c>
    </row>
    <row r="2" spans="1:6" x14ac:dyDescent="0.25">
      <c r="A2" s="91" t="s">
        <v>49</v>
      </c>
      <c r="B2">
        <v>61.99</v>
      </c>
      <c r="D2">
        <v>50.95</v>
      </c>
      <c r="E2" t="s">
        <v>64</v>
      </c>
      <c r="F2">
        <v>50.45</v>
      </c>
    </row>
    <row r="3" spans="1:6" x14ac:dyDescent="0.25">
      <c r="A3" s="91" t="s">
        <v>50</v>
      </c>
      <c r="B3">
        <v>96.88</v>
      </c>
      <c r="C3">
        <v>96.88</v>
      </c>
      <c r="D3">
        <v>78.739999999999995</v>
      </c>
      <c r="E3">
        <v>96.88</v>
      </c>
      <c r="F3">
        <v>96.25</v>
      </c>
    </row>
    <row r="4" spans="1:6" x14ac:dyDescent="0.25">
      <c r="A4" s="91" t="s">
        <v>51</v>
      </c>
      <c r="B4">
        <v>30.19</v>
      </c>
      <c r="C4">
        <v>23.15</v>
      </c>
      <c r="D4">
        <v>34.9</v>
      </c>
      <c r="E4">
        <v>31.47</v>
      </c>
      <c r="F4">
        <v>23.75</v>
      </c>
    </row>
    <row r="5" spans="1:6" x14ac:dyDescent="0.25">
      <c r="A5" s="91" t="s">
        <v>52</v>
      </c>
      <c r="B5">
        <v>116.99</v>
      </c>
      <c r="C5">
        <v>115.82</v>
      </c>
      <c r="D5">
        <v>126.59</v>
      </c>
      <c r="E5">
        <v>116.92</v>
      </c>
      <c r="F5">
        <v>117.85</v>
      </c>
    </row>
    <row r="6" spans="1:6" x14ac:dyDescent="0.25">
      <c r="A6" s="91" t="s">
        <v>53</v>
      </c>
      <c r="B6">
        <v>191.99</v>
      </c>
      <c r="C6">
        <v>190.07</v>
      </c>
      <c r="D6">
        <v>206.09</v>
      </c>
      <c r="E6">
        <v>188.27</v>
      </c>
      <c r="F6">
        <v>191.55</v>
      </c>
    </row>
    <row r="7" spans="1:6" x14ac:dyDescent="0.25">
      <c r="A7" s="91" t="s">
        <v>54</v>
      </c>
      <c r="B7">
        <v>95.49</v>
      </c>
      <c r="C7">
        <v>98.95</v>
      </c>
      <c r="D7">
        <v>99.95</v>
      </c>
      <c r="E7">
        <v>118.93</v>
      </c>
      <c r="F7">
        <v>92.65</v>
      </c>
    </row>
    <row r="8" spans="1:6" x14ac:dyDescent="0.25">
      <c r="A8" s="91" t="s">
        <v>55</v>
      </c>
      <c r="B8">
        <v>59.99</v>
      </c>
      <c r="C8">
        <v>59.39</v>
      </c>
      <c r="D8">
        <v>63.29</v>
      </c>
      <c r="E8">
        <v>57.51</v>
      </c>
      <c r="F8">
        <v>56.15</v>
      </c>
    </row>
    <row r="9" spans="1:6" x14ac:dyDescent="0.25">
      <c r="A9" s="91" t="s">
        <v>56</v>
      </c>
      <c r="B9" t="s">
        <v>64</v>
      </c>
      <c r="C9">
        <v>158.38999999999999</v>
      </c>
      <c r="D9">
        <v>159.99</v>
      </c>
      <c r="E9">
        <v>148.47999999999999</v>
      </c>
      <c r="F9">
        <v>141.75</v>
      </c>
    </row>
    <row r="10" spans="1:6" x14ac:dyDescent="0.25">
      <c r="A10" s="91" t="s">
        <v>57</v>
      </c>
      <c r="B10">
        <v>15.06</v>
      </c>
      <c r="C10">
        <v>14.8</v>
      </c>
      <c r="D10">
        <v>14.89</v>
      </c>
      <c r="E10">
        <v>13.44</v>
      </c>
      <c r="F10">
        <v>14.65</v>
      </c>
    </row>
    <row r="11" spans="1:6" x14ac:dyDescent="0.25">
      <c r="A11" s="91" t="s">
        <v>58</v>
      </c>
      <c r="B11">
        <v>16.64</v>
      </c>
      <c r="C11">
        <v>16.47</v>
      </c>
      <c r="D11">
        <v>16.79</v>
      </c>
      <c r="E11">
        <v>16.190000000000001</v>
      </c>
    </row>
    <row r="12" spans="1:6" x14ac:dyDescent="0.25">
      <c r="A12" s="91" t="s">
        <v>59</v>
      </c>
      <c r="B12" t="s">
        <v>64</v>
      </c>
      <c r="C12">
        <v>146.88999999999999</v>
      </c>
    </row>
    <row r="13" spans="1:6" x14ac:dyDescent="0.25">
      <c r="A13" s="91" t="s">
        <v>60</v>
      </c>
      <c r="B13">
        <v>155.99</v>
      </c>
      <c r="C13">
        <v>158.9</v>
      </c>
      <c r="D13">
        <v>158.01</v>
      </c>
      <c r="E13">
        <v>162.55000000000001</v>
      </c>
      <c r="F13">
        <v>149.55000000000001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2062-3D77-4B6A-9731-62551CC702CE}">
  <dimension ref="A1:L53"/>
  <sheetViews>
    <sheetView topLeftCell="A42" workbookViewId="0">
      <selection activeCell="A44" sqref="A44"/>
    </sheetView>
  </sheetViews>
  <sheetFormatPr defaultRowHeight="15" x14ac:dyDescent="0.25"/>
  <cols>
    <col min="1" max="1" width="35.7109375" style="3" customWidth="1"/>
    <col min="2" max="2" width="29.140625" style="3" customWidth="1"/>
    <col min="3" max="3" width="20.28515625" style="3" customWidth="1"/>
    <col min="4" max="4" width="13.5703125" style="2" bestFit="1" customWidth="1"/>
    <col min="5" max="5" width="12" style="2" bestFit="1" customWidth="1"/>
    <col min="6" max="6" width="12.28515625" style="2" customWidth="1"/>
    <col min="7" max="7" width="11.5703125" style="2" customWidth="1"/>
    <col min="8" max="8" width="11.7109375" style="2" customWidth="1"/>
    <col min="9" max="9" width="12.7109375" style="2" customWidth="1"/>
    <col min="10" max="11" width="13.7109375" style="3" customWidth="1"/>
    <col min="12" max="12" width="11.5703125" style="3" customWidth="1"/>
    <col min="13" max="14" width="10.28515625" style="3" bestFit="1" customWidth="1"/>
    <col min="15" max="15" width="10.28515625" style="3" customWidth="1"/>
    <col min="16" max="16384" width="9.140625" style="3"/>
  </cols>
  <sheetData>
    <row r="1" spans="2:8" x14ac:dyDescent="0.25">
      <c r="B1" s="3" t="s">
        <v>30</v>
      </c>
    </row>
    <row r="2" spans="2:8" x14ac:dyDescent="0.25">
      <c r="B2" s="6" t="s">
        <v>20</v>
      </c>
      <c r="C2" s="4">
        <v>3</v>
      </c>
      <c r="D2" s="5" t="s">
        <v>21</v>
      </c>
    </row>
    <row r="3" spans="2:8" x14ac:dyDescent="0.25">
      <c r="B3" s="3" t="s">
        <v>34</v>
      </c>
    </row>
    <row r="5" spans="2:8" ht="15.75" thickBot="1" x14ac:dyDescent="0.3">
      <c r="G5" s="78" t="s">
        <v>31</v>
      </c>
      <c r="H5" s="78"/>
    </row>
    <row r="6" spans="2:8" ht="36.75" customHeight="1" thickBot="1" x14ac:dyDescent="0.3">
      <c r="B6" s="40" t="s">
        <v>28</v>
      </c>
      <c r="C6" s="51" t="s">
        <v>8</v>
      </c>
      <c r="D6" s="51" t="s">
        <v>7</v>
      </c>
      <c r="E6" s="51" t="s">
        <v>22</v>
      </c>
      <c r="F6" s="65" t="s">
        <v>14</v>
      </c>
      <c r="G6" s="51"/>
      <c r="H6" s="52" t="s">
        <v>19</v>
      </c>
    </row>
    <row r="7" spans="2:8" ht="19.5" customHeight="1" x14ac:dyDescent="0.25">
      <c r="B7" s="32" t="s">
        <v>5</v>
      </c>
      <c r="C7" s="9" t="s">
        <v>9</v>
      </c>
      <c r="D7" s="9">
        <v>4</v>
      </c>
      <c r="E7" s="10">
        <f t="shared" ref="E7:E15" si="0">30*D7/7</f>
        <v>17.142857142857142</v>
      </c>
      <c r="F7" s="66">
        <f t="shared" ref="F7:F15" si="1">SUMIF($B$36:$B$47,B7,$G$36:$G$47)</f>
        <v>60</v>
      </c>
      <c r="G7" s="49" t="s">
        <v>16</v>
      </c>
      <c r="H7" s="50">
        <f t="shared" ref="H7:H15" si="2">E7*$C$2</f>
        <v>51.428571428571431</v>
      </c>
    </row>
    <row r="8" spans="2:8" ht="19.5" customHeight="1" x14ac:dyDescent="0.25">
      <c r="B8" s="33" t="s">
        <v>6</v>
      </c>
      <c r="C8" s="7" t="s">
        <v>9</v>
      </c>
      <c r="D8" s="7">
        <v>3</v>
      </c>
      <c r="E8" s="8">
        <f t="shared" si="0"/>
        <v>12.857142857142858</v>
      </c>
      <c r="F8" s="67">
        <f t="shared" si="1"/>
        <v>60</v>
      </c>
      <c r="G8" s="12" t="s">
        <v>16</v>
      </c>
      <c r="H8" s="44">
        <f t="shared" si="2"/>
        <v>38.571428571428569</v>
      </c>
    </row>
    <row r="9" spans="2:8" ht="19.5" customHeight="1" x14ac:dyDescent="0.25">
      <c r="B9" s="33" t="s">
        <v>0</v>
      </c>
      <c r="C9" s="7" t="s">
        <v>9</v>
      </c>
      <c r="D9" s="7">
        <v>1</v>
      </c>
      <c r="E9" s="8">
        <f t="shared" si="0"/>
        <v>4.2857142857142856</v>
      </c>
      <c r="F9" s="67">
        <f t="shared" si="1"/>
        <v>16</v>
      </c>
      <c r="G9" s="12" t="s">
        <v>16</v>
      </c>
      <c r="H9" s="44">
        <f t="shared" si="2"/>
        <v>12.857142857142858</v>
      </c>
    </row>
    <row r="10" spans="2:8" ht="19.5" customHeight="1" x14ac:dyDescent="0.25">
      <c r="B10" s="33" t="s">
        <v>1</v>
      </c>
      <c r="C10" s="7" t="s">
        <v>9</v>
      </c>
      <c r="D10" s="7">
        <v>7</v>
      </c>
      <c r="E10" s="8">
        <f t="shared" si="0"/>
        <v>30</v>
      </c>
      <c r="F10" s="67">
        <f t="shared" si="1"/>
        <v>90</v>
      </c>
      <c r="G10" s="12" t="s">
        <v>16</v>
      </c>
      <c r="H10" s="44">
        <f t="shared" si="2"/>
        <v>90</v>
      </c>
    </row>
    <row r="11" spans="2:8" ht="19.5" customHeight="1" x14ac:dyDescent="0.25">
      <c r="B11" s="33" t="s">
        <v>2</v>
      </c>
      <c r="C11" s="7" t="s">
        <v>9</v>
      </c>
      <c r="D11" s="7">
        <v>7</v>
      </c>
      <c r="E11" s="8">
        <f t="shared" si="0"/>
        <v>30</v>
      </c>
      <c r="F11" s="67">
        <f t="shared" si="1"/>
        <v>90</v>
      </c>
      <c r="G11" s="12" t="s">
        <v>16</v>
      </c>
      <c r="H11" s="44">
        <f t="shared" si="2"/>
        <v>90</v>
      </c>
    </row>
    <row r="12" spans="2:8" ht="19.5" customHeight="1" x14ac:dyDescent="0.25">
      <c r="B12" s="33" t="s">
        <v>12</v>
      </c>
      <c r="C12" s="7" t="s">
        <v>9</v>
      </c>
      <c r="D12" s="7">
        <v>7</v>
      </c>
      <c r="E12" s="8">
        <f t="shared" si="0"/>
        <v>30</v>
      </c>
      <c r="F12" s="67">
        <f t="shared" si="1"/>
        <v>90</v>
      </c>
      <c r="G12" s="12" t="s">
        <v>16</v>
      </c>
      <c r="H12" s="44">
        <f t="shared" si="2"/>
        <v>90</v>
      </c>
    </row>
    <row r="13" spans="2:8" ht="19.5" customHeight="1" x14ac:dyDescent="0.25">
      <c r="B13" s="33" t="s">
        <v>13</v>
      </c>
      <c r="C13" s="7" t="s">
        <v>9</v>
      </c>
      <c r="D13" s="7">
        <v>7</v>
      </c>
      <c r="E13" s="8">
        <f t="shared" si="0"/>
        <v>30</v>
      </c>
      <c r="F13" s="67">
        <f t="shared" si="1"/>
        <v>90</v>
      </c>
      <c r="G13" s="12" t="s">
        <v>16</v>
      </c>
      <c r="H13" s="44">
        <f t="shared" si="2"/>
        <v>90</v>
      </c>
    </row>
    <row r="14" spans="2:8" ht="19.5" customHeight="1" x14ac:dyDescent="0.25">
      <c r="B14" s="33" t="s">
        <v>3</v>
      </c>
      <c r="C14" s="7" t="s">
        <v>10</v>
      </c>
      <c r="D14" s="7">
        <v>0.39</v>
      </c>
      <c r="E14" s="8">
        <f t="shared" si="0"/>
        <v>1.6714285714285715</v>
      </c>
      <c r="F14" s="67">
        <f t="shared" si="1"/>
        <v>6</v>
      </c>
      <c r="G14" s="12" t="s">
        <v>16</v>
      </c>
      <c r="H14" s="44">
        <f t="shared" si="2"/>
        <v>5.0142857142857142</v>
      </c>
    </row>
    <row r="15" spans="2:8" ht="19.5" customHeight="1" thickBot="1" x14ac:dyDescent="0.3">
      <c r="B15" s="45" t="s">
        <v>4</v>
      </c>
      <c r="C15" s="27" t="s">
        <v>11</v>
      </c>
      <c r="D15" s="27">
        <v>7</v>
      </c>
      <c r="E15" s="46">
        <f t="shared" si="0"/>
        <v>30</v>
      </c>
      <c r="F15" s="68">
        <f t="shared" si="1"/>
        <v>120</v>
      </c>
      <c r="G15" s="47" t="s">
        <v>16</v>
      </c>
      <c r="H15" s="48">
        <f t="shared" si="2"/>
        <v>90</v>
      </c>
    </row>
    <row r="16" spans="2:8" ht="15.75" thickBot="1" x14ac:dyDescent="0.3"/>
    <row r="17" spans="1:9" s="1" customFormat="1" ht="19.5" customHeight="1" thickBot="1" x14ac:dyDescent="0.3">
      <c r="B17" s="79" t="s">
        <v>33</v>
      </c>
      <c r="C17" s="80"/>
      <c r="D17" s="80"/>
      <c r="E17" s="80"/>
      <c r="F17" s="80"/>
      <c r="G17" s="80"/>
      <c r="H17" s="80"/>
      <c r="I17" s="81"/>
    </row>
    <row r="18" spans="1:9" s="1" customFormat="1" ht="19.5" customHeight="1" thickBot="1" x14ac:dyDescent="0.3">
      <c r="A18" s="76" t="s">
        <v>61</v>
      </c>
      <c r="B18" s="13" t="s">
        <v>28</v>
      </c>
      <c r="C18" s="14" t="s">
        <v>8</v>
      </c>
      <c r="D18" s="14" t="s">
        <v>18</v>
      </c>
      <c r="E18" s="15" t="s">
        <v>36</v>
      </c>
      <c r="F18" s="15" t="s">
        <v>37</v>
      </c>
      <c r="G18" s="15" t="s">
        <v>38</v>
      </c>
      <c r="H18" s="15" t="s">
        <v>39</v>
      </c>
      <c r="I18" s="16" t="s">
        <v>40</v>
      </c>
    </row>
    <row r="19" spans="1:9" s="1" customFormat="1" ht="19.5" customHeight="1" x14ac:dyDescent="0.25">
      <c r="A19" s="77" t="str">
        <f>B19&amp;" "&amp;D19&amp;SUBSTITUTE(SUBSTITUTE(C19,"comprimido"," comprimidos"),"dose"," doses")</f>
        <v>Puran T4 75mcg 30 comprimidos</v>
      </c>
      <c r="B19" s="73" t="s">
        <v>5</v>
      </c>
      <c r="C19" s="9" t="s">
        <v>9</v>
      </c>
      <c r="D19" s="18">
        <v>30</v>
      </c>
      <c r="E19" s="98">
        <v>999999</v>
      </c>
      <c r="F19" s="20">
        <f>IF(OR(VLOOKUP(A19,'lista_Precos_2021-10-25'!A:F,3,FALSE)=0,VLOOKUP(A19,'lista_Precos_2021-10-25'!A:F,3,FALSE)="ND"),999999,VLOOKUP(A19,'lista_Precos_2021-10-25'!A:F,3,FALSE))</f>
        <v>14.8</v>
      </c>
      <c r="G19" s="92">
        <v>999999</v>
      </c>
      <c r="H19" s="92">
        <v>999999</v>
      </c>
      <c r="I19" s="93">
        <v>999999</v>
      </c>
    </row>
    <row r="20" spans="1:9" s="1" customFormat="1" ht="19.5" customHeight="1" x14ac:dyDescent="0.25">
      <c r="A20" s="77" t="str">
        <f t="shared" ref="A20:A30" si="3">B20&amp;" "&amp;D20&amp;SUBSTITUTE(SUBSTITUTE(C20,"comprimido"," comprimidos"),"dose"," doses")</f>
        <v>Puran T4 88 mcg 30 comprimidos</v>
      </c>
      <c r="B20" s="74" t="s">
        <v>6</v>
      </c>
      <c r="C20" s="7" t="s">
        <v>9</v>
      </c>
      <c r="D20" s="22">
        <v>30</v>
      </c>
      <c r="E20" s="99">
        <v>999999</v>
      </c>
      <c r="F20" s="7">
        <f>IF(OR(VLOOKUP(A20,'lista_Precos_2021-10-25'!A:F,3,FALSE)=0,VLOOKUP(A20,'lista_Precos_2021-10-25'!A:F,3,FALSE)="ND"),999999,VLOOKUP(A20,'lista_Precos_2021-10-25'!A:F,3,FALSE))</f>
        <v>16.47</v>
      </c>
      <c r="G20" s="94">
        <v>999999</v>
      </c>
      <c r="H20" s="94">
        <v>999999</v>
      </c>
      <c r="I20" s="95">
        <v>999999</v>
      </c>
    </row>
    <row r="21" spans="1:9" s="1" customFormat="1" ht="19.5" customHeight="1" x14ac:dyDescent="0.25">
      <c r="A21" s="77" t="str">
        <f t="shared" si="3"/>
        <v>Addera d3 7000 UI 4 comprimidos</v>
      </c>
      <c r="B21" s="74" t="s">
        <v>0</v>
      </c>
      <c r="C21" s="7" t="s">
        <v>9</v>
      </c>
      <c r="D21" s="22">
        <v>4</v>
      </c>
      <c r="E21" s="99">
        <v>999999</v>
      </c>
      <c r="F21" s="7">
        <f>IF(OR(VLOOKUP(A21,'lista_Precos_2021-10-25'!A:F,3,FALSE)=0,VLOOKUP(A21,'lista_Precos_2021-10-25'!A:F,3,FALSE)="ND"),999999,VLOOKUP(A21,'lista_Precos_2021-10-25'!A:F,3,FALSE))</f>
        <v>23.15</v>
      </c>
      <c r="G21" s="94">
        <v>999999</v>
      </c>
      <c r="H21" s="94">
        <v>999999</v>
      </c>
      <c r="I21" s="95">
        <v>999999</v>
      </c>
    </row>
    <row r="22" spans="1:9" s="1" customFormat="1" ht="19.5" customHeight="1" x14ac:dyDescent="0.25">
      <c r="A22" s="77" t="str">
        <f t="shared" si="3"/>
        <v>Addera d3 7000 UI 10 comprimidos</v>
      </c>
      <c r="B22" s="74" t="s">
        <v>0</v>
      </c>
      <c r="C22" s="7" t="s">
        <v>9</v>
      </c>
      <c r="D22" s="22">
        <v>10</v>
      </c>
      <c r="E22" s="99">
        <v>999999</v>
      </c>
      <c r="F22" s="7">
        <f>IF(OR(VLOOKUP(A22,'lista_Precos_2021-10-25'!A:F,3,FALSE)=0,VLOOKUP(A22,'lista_Precos_2021-10-25'!A:F,3,FALSE)="ND"),999999,VLOOKUP(A22,'lista_Precos_2021-10-25'!A:F,3,FALSE))</f>
        <v>999999</v>
      </c>
      <c r="G22" s="94">
        <v>999999</v>
      </c>
      <c r="H22" s="94">
        <v>999999</v>
      </c>
      <c r="I22" s="95">
        <v>999999</v>
      </c>
    </row>
    <row r="23" spans="1:9" s="1" customFormat="1" ht="19.5" customHeight="1" x14ac:dyDescent="0.25">
      <c r="A23" s="77" t="str">
        <f t="shared" si="3"/>
        <v>Addera d3 7000 UI 30 comprimidos</v>
      </c>
      <c r="B23" s="74" t="s">
        <v>0</v>
      </c>
      <c r="C23" s="7" t="s">
        <v>9</v>
      </c>
      <c r="D23" s="22">
        <v>30</v>
      </c>
      <c r="E23" s="99">
        <v>999999</v>
      </c>
      <c r="F23" s="7">
        <f>IF(OR(VLOOKUP(A23,'lista_Precos_2021-10-25'!A:F,3,FALSE)=0,VLOOKUP(A23,'lista_Precos_2021-10-25'!A:F,3,FALSE)="ND"),999999,VLOOKUP(A23,'lista_Precos_2021-10-25'!A:F,3,FALSE))</f>
        <v>96.88</v>
      </c>
      <c r="G23" s="94">
        <v>999999</v>
      </c>
      <c r="H23" s="94">
        <v>999999</v>
      </c>
      <c r="I23" s="95">
        <v>999999</v>
      </c>
    </row>
    <row r="24" spans="1:9" s="1" customFormat="1" ht="19.5" customHeight="1" x14ac:dyDescent="0.25">
      <c r="A24" s="77" t="str">
        <f t="shared" si="3"/>
        <v>Xigduo XR 10mg/1000mg 30 comprimidos</v>
      </c>
      <c r="B24" s="74" t="s">
        <v>1</v>
      </c>
      <c r="C24" s="7" t="s">
        <v>9</v>
      </c>
      <c r="D24" s="22">
        <v>30</v>
      </c>
      <c r="E24" s="99">
        <v>999999</v>
      </c>
      <c r="F24" s="7">
        <f>IF(OR(VLOOKUP(A24,'lista_Precos_2021-10-25'!A:F,3,FALSE)=0,VLOOKUP(A24,'lista_Precos_2021-10-25'!A:F,3,FALSE)="ND"),999999,VLOOKUP(A24,'lista_Precos_2021-10-25'!A:F,3,FALSE))</f>
        <v>158.9</v>
      </c>
      <c r="G24" s="94">
        <v>999999</v>
      </c>
      <c r="H24" s="94">
        <v>999999</v>
      </c>
      <c r="I24" s="95">
        <v>999999</v>
      </c>
    </row>
    <row r="25" spans="1:9" s="1" customFormat="1" ht="19.5" customHeight="1" x14ac:dyDescent="0.25">
      <c r="A25" s="77" t="str">
        <f t="shared" si="3"/>
        <v>Livalo 2mg 30 comprimidos</v>
      </c>
      <c r="B25" s="74" t="s">
        <v>2</v>
      </c>
      <c r="C25" s="7" t="s">
        <v>9</v>
      </c>
      <c r="D25" s="22">
        <v>30</v>
      </c>
      <c r="E25" s="99">
        <v>999999</v>
      </c>
      <c r="F25" s="7">
        <f>IF(OR(VLOOKUP(A25,'lista_Precos_2021-10-25'!A:F,3,FALSE)=0,VLOOKUP(A25,'lista_Precos_2021-10-25'!A:F,3,FALSE)="ND"),999999,VLOOKUP(A25,'lista_Precos_2021-10-25'!A:F,3,FALSE))</f>
        <v>98.95</v>
      </c>
      <c r="G25" s="94">
        <v>999999</v>
      </c>
      <c r="H25" s="94">
        <v>999999</v>
      </c>
      <c r="I25" s="95">
        <v>999999</v>
      </c>
    </row>
    <row r="26" spans="1:9" s="1" customFormat="1" ht="19.5" customHeight="1" x14ac:dyDescent="0.25">
      <c r="A26" s="77" t="str">
        <f t="shared" si="3"/>
        <v>Milgamma 150mg 30 comprimidos</v>
      </c>
      <c r="B26" s="74" t="s">
        <v>12</v>
      </c>
      <c r="C26" s="7" t="s">
        <v>9</v>
      </c>
      <c r="D26" s="22">
        <v>30</v>
      </c>
      <c r="E26" s="99">
        <v>999999</v>
      </c>
      <c r="F26" s="7">
        <f>IF(OR(VLOOKUP(A26,'lista_Precos_2021-10-25'!A:F,3,FALSE)=0,VLOOKUP(A26,'lista_Precos_2021-10-25'!A:F,3,FALSE)="ND"),999999,VLOOKUP(A26,'lista_Precos_2021-10-25'!A:F,3,FALSE))</f>
        <v>59.39</v>
      </c>
      <c r="G26" s="94">
        <v>999999</v>
      </c>
      <c r="H26" s="94">
        <v>999999</v>
      </c>
      <c r="I26" s="95">
        <v>999999</v>
      </c>
    </row>
    <row r="27" spans="1:9" s="1" customFormat="1" ht="19.5" customHeight="1" x14ac:dyDescent="0.25">
      <c r="A27" s="77" t="str">
        <f t="shared" si="3"/>
        <v>Nesina pio 25mg + 30mg 30 comprimidos</v>
      </c>
      <c r="B27" s="74" t="s">
        <v>13</v>
      </c>
      <c r="C27" s="7" t="s">
        <v>9</v>
      </c>
      <c r="D27" s="22">
        <v>30</v>
      </c>
      <c r="E27" s="99">
        <v>999999</v>
      </c>
      <c r="F27" s="7">
        <f>IF(OR(VLOOKUP(A27,'lista_Precos_2021-10-25'!A:F,3,FALSE)=0,VLOOKUP(A27,'lista_Precos_2021-10-25'!A:F,3,FALSE)="ND"),999999,VLOOKUP(A27,'lista_Precos_2021-10-25'!A:F,3,FALSE))</f>
        <v>158.38999999999999</v>
      </c>
      <c r="G27" s="94">
        <v>999999</v>
      </c>
      <c r="H27" s="94">
        <v>999999</v>
      </c>
      <c r="I27" s="95">
        <v>999999</v>
      </c>
    </row>
    <row r="28" spans="1:9" s="1" customFormat="1" ht="19.5" customHeight="1" x14ac:dyDescent="0.25">
      <c r="A28" s="77" t="str">
        <f t="shared" si="3"/>
        <v>Ganfort 3ml</v>
      </c>
      <c r="B28" s="74" t="s">
        <v>3</v>
      </c>
      <c r="C28" s="7" t="s">
        <v>10</v>
      </c>
      <c r="D28" s="22">
        <v>3</v>
      </c>
      <c r="E28" s="99">
        <v>999999</v>
      </c>
      <c r="F28" s="7">
        <f>IF(OR(VLOOKUP(A28,'lista_Precos_2021-10-25'!A:F,3,FALSE)=0,VLOOKUP(A28,'lista_Precos_2021-10-25'!A:F,3,FALSE)="ND"),999999,VLOOKUP(A28,'lista_Precos_2021-10-25'!A:F,3,FALSE))</f>
        <v>115.82</v>
      </c>
      <c r="G28" s="94">
        <v>999999</v>
      </c>
      <c r="H28" s="94">
        <v>999999</v>
      </c>
      <c r="I28" s="95">
        <v>999999</v>
      </c>
    </row>
    <row r="29" spans="1:9" s="1" customFormat="1" ht="19.5" customHeight="1" x14ac:dyDescent="0.25">
      <c r="A29" s="77" t="str">
        <f t="shared" si="3"/>
        <v>Ganfort 5ml</v>
      </c>
      <c r="B29" s="74" t="s">
        <v>3</v>
      </c>
      <c r="C29" s="7" t="s">
        <v>10</v>
      </c>
      <c r="D29" s="22">
        <v>5</v>
      </c>
      <c r="E29" s="99">
        <v>999999</v>
      </c>
      <c r="F29" s="7">
        <f>IF(OR(VLOOKUP(A29,'lista_Precos_2021-10-25'!A:F,3,FALSE)=0,VLOOKUP(A29,'lista_Precos_2021-10-25'!A:F,3,FALSE)="ND"),999999,VLOOKUP(A29,'lista_Precos_2021-10-25'!A:F,3,FALSE))</f>
        <v>190.07</v>
      </c>
      <c r="G29" s="94">
        <v>999999</v>
      </c>
      <c r="H29" s="94">
        <v>999999</v>
      </c>
      <c r="I29" s="95">
        <v>999999</v>
      </c>
    </row>
    <row r="30" spans="1:9" s="1" customFormat="1" ht="19.5" customHeight="1" thickBot="1" x14ac:dyDescent="0.3">
      <c r="A30" s="77" t="str">
        <f t="shared" si="3"/>
        <v>Symbicort Spray 6/100 mcg 120 doses</v>
      </c>
      <c r="B30" s="75" t="s">
        <v>4</v>
      </c>
      <c r="C30" s="69" t="s">
        <v>11</v>
      </c>
      <c r="D30" s="25">
        <v>120</v>
      </c>
      <c r="E30" s="100">
        <f>IF(OR(VLOOKUP(A30,'lista_Precos_2021-10-25'!A:F,2,FALSE)=0,VLOOKUP(A30,'lista_Precos_2021-10-25'!A:F,2,FALSE)="ND"),999999,VLOOKUP(A30,'lista_Precos_2021-10-25'!A:F,2,FALSE))</f>
        <v>999999</v>
      </c>
      <c r="F30" s="27">
        <f>IF(OR(VLOOKUP(A30,'lista_Precos_2021-10-25'!A:F,3,FALSE)=0,VLOOKUP(A30,'lista_Precos_2021-10-25'!A:F,3,FALSE)="ND"),999999,VLOOKUP(A30,'lista_Precos_2021-10-25'!A:F,3,FALSE))</f>
        <v>146.88999999999999</v>
      </c>
      <c r="G30" s="96">
        <v>999999</v>
      </c>
      <c r="H30" s="96">
        <v>999999</v>
      </c>
      <c r="I30" s="97">
        <v>999999</v>
      </c>
    </row>
    <row r="31" spans="1:9" s="1" customFormat="1" ht="19.5" customHeight="1" x14ac:dyDescent="0.25">
      <c r="B31" s="30" t="s">
        <v>32</v>
      </c>
      <c r="C31" s="31"/>
      <c r="D31" s="29"/>
      <c r="E31" s="29">
        <v>0</v>
      </c>
      <c r="F31" s="20">
        <v>0</v>
      </c>
      <c r="G31" s="20">
        <v>0</v>
      </c>
      <c r="H31" s="20">
        <v>0</v>
      </c>
      <c r="I31" s="21">
        <v>0</v>
      </c>
    </row>
    <row r="32" spans="1:9" s="1" customFormat="1" ht="19.5" customHeight="1" thickBot="1" x14ac:dyDescent="0.3">
      <c r="B32" s="71" t="s">
        <v>15</v>
      </c>
      <c r="C32" s="82" t="s">
        <v>17</v>
      </c>
      <c r="D32" s="83"/>
      <c r="E32" s="27" t="s">
        <v>27</v>
      </c>
      <c r="F32" s="27" t="s">
        <v>27</v>
      </c>
      <c r="G32" s="27" t="s">
        <v>27</v>
      </c>
      <c r="H32" s="27" t="s">
        <v>27</v>
      </c>
      <c r="I32" s="72" t="s">
        <v>27</v>
      </c>
    </row>
    <row r="33" spans="2:12" ht="15.75" thickBot="1" x14ac:dyDescent="0.3"/>
    <row r="34" spans="2:12" s="1" customFormat="1" ht="20.25" customHeight="1" x14ac:dyDescent="0.25">
      <c r="B34" s="88" t="s">
        <v>35</v>
      </c>
      <c r="C34" s="89"/>
      <c r="D34" s="89"/>
      <c r="E34" s="89"/>
      <c r="F34" s="89"/>
      <c r="G34" s="89"/>
      <c r="H34" s="89" t="s">
        <v>42</v>
      </c>
      <c r="I34" s="89"/>
      <c r="J34" s="89"/>
      <c r="K34" s="89"/>
      <c r="L34" s="90"/>
    </row>
    <row r="35" spans="2:12" s="1" customFormat="1" ht="20.25" customHeight="1" thickBot="1" x14ac:dyDescent="0.3">
      <c r="B35" s="13" t="s">
        <v>28</v>
      </c>
      <c r="C35" s="14" t="s">
        <v>8</v>
      </c>
      <c r="D35" s="14" t="s">
        <v>18</v>
      </c>
      <c r="E35" s="15" t="s">
        <v>23</v>
      </c>
      <c r="F35" s="15" t="s">
        <v>41</v>
      </c>
      <c r="G35" s="17" t="s">
        <v>24</v>
      </c>
      <c r="H35" s="15" t="s">
        <v>36</v>
      </c>
      <c r="I35" s="15" t="s">
        <v>37</v>
      </c>
      <c r="J35" s="15" t="s">
        <v>38</v>
      </c>
      <c r="K35" s="15" t="s">
        <v>39</v>
      </c>
      <c r="L35" s="16" t="s">
        <v>40</v>
      </c>
    </row>
    <row r="36" spans="2:12" s="1" customFormat="1" ht="20.25" customHeight="1" x14ac:dyDescent="0.25">
      <c r="B36" s="57" t="s">
        <v>5</v>
      </c>
      <c r="C36" s="20" t="s">
        <v>9</v>
      </c>
      <c r="D36" s="31">
        <v>30</v>
      </c>
      <c r="E36" s="35">
        <v>2</v>
      </c>
      <c r="F36" s="36">
        <v>2</v>
      </c>
      <c r="G36" s="62">
        <f>E36*D36</f>
        <v>60</v>
      </c>
      <c r="H36" s="19">
        <f>IF(F36=1,E36*E19,0)</f>
        <v>0</v>
      </c>
      <c r="I36" s="20">
        <f>IF(F36=2,E36*F19,0)</f>
        <v>29.6</v>
      </c>
      <c r="J36" s="20">
        <f>IF(F36=3,E36*G19,0)</f>
        <v>0</v>
      </c>
      <c r="K36" s="20">
        <f>IF(F36=4,E36*H19,0)</f>
        <v>0</v>
      </c>
      <c r="L36" s="21">
        <f>IF(F36=5,E36*I19,0)</f>
        <v>0</v>
      </c>
    </row>
    <row r="37" spans="2:12" s="1" customFormat="1" ht="20.25" customHeight="1" x14ac:dyDescent="0.25">
      <c r="B37" s="33" t="s">
        <v>6</v>
      </c>
      <c r="C37" s="7" t="s">
        <v>9</v>
      </c>
      <c r="D37" s="22">
        <v>30</v>
      </c>
      <c r="E37" s="37">
        <v>2</v>
      </c>
      <c r="F37" s="38">
        <v>2</v>
      </c>
      <c r="G37" s="63">
        <f t="shared" ref="G37:G47" si="4">E37*D37</f>
        <v>60</v>
      </c>
      <c r="H37" s="23">
        <f t="shared" ref="H37:H47" si="5">IF(F37=1,E37*E20,0)</f>
        <v>0</v>
      </c>
      <c r="I37" s="7">
        <f t="shared" ref="I37:I47" si="6">IF(F37=2,E37*F20,0)</f>
        <v>32.94</v>
      </c>
      <c r="J37" s="7">
        <f t="shared" ref="J37:J47" si="7">IF(F37=3,E37*G20,0)</f>
        <v>0</v>
      </c>
      <c r="K37" s="7">
        <f t="shared" ref="K37:K47" si="8">IF(F37=4,E37*H20,0)</f>
        <v>0</v>
      </c>
      <c r="L37" s="24">
        <f t="shared" ref="L37:L47" si="9">IF(F37=5,E37*I20,0)</f>
        <v>0</v>
      </c>
    </row>
    <row r="38" spans="2:12" s="1" customFormat="1" ht="20.25" customHeight="1" x14ac:dyDescent="0.25">
      <c r="B38" s="33" t="s">
        <v>0</v>
      </c>
      <c r="C38" s="7" t="s">
        <v>9</v>
      </c>
      <c r="D38" s="22">
        <v>4</v>
      </c>
      <c r="E38" s="37">
        <v>4</v>
      </c>
      <c r="F38" s="38">
        <v>2</v>
      </c>
      <c r="G38" s="63">
        <f t="shared" si="4"/>
        <v>16</v>
      </c>
      <c r="H38" s="23">
        <f t="shared" si="5"/>
        <v>0</v>
      </c>
      <c r="I38" s="7">
        <f t="shared" si="6"/>
        <v>92.6</v>
      </c>
      <c r="J38" s="7">
        <f t="shared" si="7"/>
        <v>0</v>
      </c>
      <c r="K38" s="7">
        <f t="shared" si="8"/>
        <v>0</v>
      </c>
      <c r="L38" s="24">
        <f t="shared" si="9"/>
        <v>0</v>
      </c>
    </row>
    <row r="39" spans="2:12" s="1" customFormat="1" ht="20.25" customHeight="1" x14ac:dyDescent="0.25">
      <c r="B39" s="33" t="s">
        <v>0</v>
      </c>
      <c r="C39" s="7" t="s">
        <v>9</v>
      </c>
      <c r="D39" s="22">
        <v>10</v>
      </c>
      <c r="E39" s="37">
        <v>0</v>
      </c>
      <c r="F39" s="38">
        <v>3</v>
      </c>
      <c r="G39" s="63">
        <f t="shared" si="4"/>
        <v>0</v>
      </c>
      <c r="H39" s="23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24">
        <f t="shared" si="9"/>
        <v>0</v>
      </c>
    </row>
    <row r="40" spans="2:12" s="1" customFormat="1" ht="20.25" customHeight="1" x14ac:dyDescent="0.25">
      <c r="B40" s="33" t="s">
        <v>0</v>
      </c>
      <c r="C40" s="7" t="s">
        <v>9</v>
      </c>
      <c r="D40" s="22">
        <v>30</v>
      </c>
      <c r="E40" s="37">
        <v>0</v>
      </c>
      <c r="F40" s="38">
        <v>2</v>
      </c>
      <c r="G40" s="63">
        <f t="shared" si="4"/>
        <v>0</v>
      </c>
      <c r="H40" s="23">
        <f t="shared" si="5"/>
        <v>0</v>
      </c>
      <c r="I40" s="7">
        <f t="shared" si="6"/>
        <v>0</v>
      </c>
      <c r="J40" s="7">
        <f t="shared" si="7"/>
        <v>0</v>
      </c>
      <c r="K40" s="7">
        <f t="shared" si="8"/>
        <v>0</v>
      </c>
      <c r="L40" s="24">
        <f t="shared" si="9"/>
        <v>0</v>
      </c>
    </row>
    <row r="41" spans="2:12" s="1" customFormat="1" ht="20.25" customHeight="1" x14ac:dyDescent="0.25">
      <c r="B41" s="33" t="s">
        <v>1</v>
      </c>
      <c r="C41" s="7" t="s">
        <v>9</v>
      </c>
      <c r="D41" s="22">
        <v>30</v>
      </c>
      <c r="E41" s="37">
        <v>3</v>
      </c>
      <c r="F41" s="38">
        <v>2</v>
      </c>
      <c r="G41" s="63">
        <f t="shared" si="4"/>
        <v>90</v>
      </c>
      <c r="H41" s="23">
        <f t="shared" si="5"/>
        <v>0</v>
      </c>
      <c r="I41" s="7">
        <f t="shared" si="6"/>
        <v>476.70000000000005</v>
      </c>
      <c r="J41" s="7">
        <f t="shared" si="7"/>
        <v>0</v>
      </c>
      <c r="K41" s="7">
        <f t="shared" si="8"/>
        <v>0</v>
      </c>
      <c r="L41" s="24">
        <f t="shared" si="9"/>
        <v>0</v>
      </c>
    </row>
    <row r="42" spans="2:12" s="1" customFormat="1" ht="20.25" customHeight="1" x14ac:dyDescent="0.25">
      <c r="B42" s="33" t="s">
        <v>2</v>
      </c>
      <c r="C42" s="7" t="s">
        <v>9</v>
      </c>
      <c r="D42" s="22">
        <v>30</v>
      </c>
      <c r="E42" s="37">
        <v>3</v>
      </c>
      <c r="F42" s="38">
        <v>2</v>
      </c>
      <c r="G42" s="63">
        <f t="shared" si="4"/>
        <v>90</v>
      </c>
      <c r="H42" s="23">
        <f t="shared" si="5"/>
        <v>0</v>
      </c>
      <c r="I42" s="7">
        <f t="shared" si="6"/>
        <v>296.85000000000002</v>
      </c>
      <c r="J42" s="7">
        <f t="shared" si="7"/>
        <v>0</v>
      </c>
      <c r="K42" s="7">
        <f t="shared" si="8"/>
        <v>0</v>
      </c>
      <c r="L42" s="24">
        <f t="shared" si="9"/>
        <v>0</v>
      </c>
    </row>
    <row r="43" spans="2:12" s="1" customFormat="1" ht="20.25" customHeight="1" x14ac:dyDescent="0.25">
      <c r="B43" s="33" t="s">
        <v>12</v>
      </c>
      <c r="C43" s="7" t="s">
        <v>9</v>
      </c>
      <c r="D43" s="22">
        <v>30</v>
      </c>
      <c r="E43" s="37">
        <v>3</v>
      </c>
      <c r="F43" s="38">
        <v>2</v>
      </c>
      <c r="G43" s="63">
        <f t="shared" si="4"/>
        <v>90</v>
      </c>
      <c r="H43" s="23">
        <f t="shared" si="5"/>
        <v>0</v>
      </c>
      <c r="I43" s="7">
        <f t="shared" si="6"/>
        <v>178.17000000000002</v>
      </c>
      <c r="J43" s="7">
        <f t="shared" si="7"/>
        <v>0</v>
      </c>
      <c r="K43" s="7">
        <f t="shared" si="8"/>
        <v>0</v>
      </c>
      <c r="L43" s="24">
        <f t="shared" si="9"/>
        <v>0</v>
      </c>
    </row>
    <row r="44" spans="2:12" s="1" customFormat="1" ht="20.25" customHeight="1" x14ac:dyDescent="0.25">
      <c r="B44" s="33" t="s">
        <v>13</v>
      </c>
      <c r="C44" s="7" t="s">
        <v>9</v>
      </c>
      <c r="D44" s="22">
        <v>30</v>
      </c>
      <c r="E44" s="37">
        <v>3</v>
      </c>
      <c r="F44" s="38">
        <v>2</v>
      </c>
      <c r="G44" s="63">
        <f t="shared" si="4"/>
        <v>90</v>
      </c>
      <c r="H44" s="23">
        <f t="shared" si="5"/>
        <v>0</v>
      </c>
      <c r="I44" s="7">
        <f t="shared" si="6"/>
        <v>475.16999999999996</v>
      </c>
      <c r="J44" s="7">
        <f t="shared" si="7"/>
        <v>0</v>
      </c>
      <c r="K44" s="7">
        <f t="shared" si="8"/>
        <v>0</v>
      </c>
      <c r="L44" s="24">
        <f t="shared" si="9"/>
        <v>0</v>
      </c>
    </row>
    <row r="45" spans="2:12" s="1" customFormat="1" ht="20.25" customHeight="1" x14ac:dyDescent="0.25">
      <c r="B45" s="33" t="s">
        <v>3</v>
      </c>
      <c r="C45" s="7" t="s">
        <v>10</v>
      </c>
      <c r="D45" s="22">
        <v>3</v>
      </c>
      <c r="E45" s="37">
        <v>2</v>
      </c>
      <c r="F45" s="38">
        <v>2</v>
      </c>
      <c r="G45" s="63">
        <f t="shared" si="4"/>
        <v>6</v>
      </c>
      <c r="H45" s="23">
        <f t="shared" si="5"/>
        <v>0</v>
      </c>
      <c r="I45" s="7">
        <f t="shared" si="6"/>
        <v>231.64</v>
      </c>
      <c r="J45" s="7">
        <f t="shared" si="7"/>
        <v>0</v>
      </c>
      <c r="K45" s="7">
        <f t="shared" si="8"/>
        <v>0</v>
      </c>
      <c r="L45" s="24">
        <f t="shared" si="9"/>
        <v>0</v>
      </c>
    </row>
    <row r="46" spans="2:12" s="1" customFormat="1" ht="20.25" customHeight="1" x14ac:dyDescent="0.25">
      <c r="B46" s="33" t="s">
        <v>3</v>
      </c>
      <c r="C46" s="7" t="s">
        <v>10</v>
      </c>
      <c r="D46" s="22">
        <v>5</v>
      </c>
      <c r="E46" s="37">
        <v>0</v>
      </c>
      <c r="F46" s="38">
        <v>1</v>
      </c>
      <c r="G46" s="63">
        <f t="shared" si="4"/>
        <v>0</v>
      </c>
      <c r="H46" s="23">
        <f t="shared" si="5"/>
        <v>0</v>
      </c>
      <c r="I46" s="7">
        <f t="shared" si="6"/>
        <v>0</v>
      </c>
      <c r="J46" s="7">
        <f t="shared" si="7"/>
        <v>0</v>
      </c>
      <c r="K46" s="7">
        <f t="shared" si="8"/>
        <v>0</v>
      </c>
      <c r="L46" s="24">
        <f t="shared" si="9"/>
        <v>0</v>
      </c>
    </row>
    <row r="47" spans="2:12" s="1" customFormat="1" ht="20.25" customHeight="1" thickBot="1" x14ac:dyDescent="0.3">
      <c r="B47" s="45" t="s">
        <v>4</v>
      </c>
      <c r="C47" s="27" t="s">
        <v>11</v>
      </c>
      <c r="D47" s="70">
        <v>120</v>
      </c>
      <c r="E47" s="54">
        <v>1</v>
      </c>
      <c r="F47" s="61">
        <v>2</v>
      </c>
      <c r="G47" s="64">
        <f t="shared" si="4"/>
        <v>120</v>
      </c>
      <c r="H47" s="71">
        <f t="shared" si="5"/>
        <v>0</v>
      </c>
      <c r="I47" s="27">
        <f t="shared" si="6"/>
        <v>146.88999999999999</v>
      </c>
      <c r="J47" s="27">
        <f t="shared" si="7"/>
        <v>0</v>
      </c>
      <c r="K47" s="27">
        <f t="shared" si="8"/>
        <v>0</v>
      </c>
      <c r="L47" s="72">
        <f t="shared" si="9"/>
        <v>0</v>
      </c>
    </row>
    <row r="48" spans="2:12" s="1" customFormat="1" ht="20.25" customHeight="1" x14ac:dyDescent="0.25">
      <c r="C48" s="55"/>
      <c r="D48" s="55"/>
      <c r="E48" s="56"/>
      <c r="F48" s="86" t="s">
        <v>26</v>
      </c>
      <c r="G48" s="87"/>
      <c r="H48" s="59">
        <f>SUM(H36:H47)</f>
        <v>0</v>
      </c>
      <c r="I48" s="53">
        <f t="shared" ref="I48:K48" si="10">SUM(I36:I47)</f>
        <v>1960.56</v>
      </c>
      <c r="J48" s="53">
        <f t="shared" si="10"/>
        <v>0</v>
      </c>
      <c r="K48" s="53">
        <f t="shared" si="10"/>
        <v>0</v>
      </c>
      <c r="L48" s="53">
        <f>SUM(L36:L47)</f>
        <v>0</v>
      </c>
    </row>
    <row r="49" spans="2:12" s="1" customFormat="1" ht="20.25" customHeight="1" thickBot="1" x14ac:dyDescent="0.3">
      <c r="C49" s="55"/>
      <c r="D49" s="55"/>
      <c r="E49" s="56"/>
      <c r="F49" s="84" t="s">
        <v>29</v>
      </c>
      <c r="G49" s="85"/>
      <c r="H49" s="60">
        <f>IF(H48=0,0,IF(E32="-",E31,IF(H48&gt;=E32,0,E31)))</f>
        <v>0</v>
      </c>
      <c r="I49" s="39">
        <f t="shared" ref="I49:L49" si="11">IF(I48=0,0,IF(F32="-",F31,IF(I48&gt;=F32,0,F31)))</f>
        <v>0</v>
      </c>
      <c r="J49" s="39">
        <f t="shared" si="11"/>
        <v>0</v>
      </c>
      <c r="K49" s="39">
        <f t="shared" si="11"/>
        <v>0</v>
      </c>
      <c r="L49" s="39">
        <f t="shared" si="11"/>
        <v>0</v>
      </c>
    </row>
    <row r="50" spans="2:12" ht="15.75" thickBot="1" x14ac:dyDescent="0.3"/>
    <row r="51" spans="2:12" ht="23.25" customHeight="1" thickBot="1" x14ac:dyDescent="0.3">
      <c r="B51" s="41" t="s">
        <v>66</v>
      </c>
      <c r="C51" s="42">
        <f>SUM(H48:L49)</f>
        <v>1960.56</v>
      </c>
    </row>
    <row r="52" spans="2:12" ht="25.5" customHeight="1" thickBot="1" x14ac:dyDescent="0.3">
      <c r="B52" s="41" t="s">
        <v>65</v>
      </c>
      <c r="C52" s="42">
        <v>1832.75</v>
      </c>
    </row>
    <row r="53" spans="2:12" x14ac:dyDescent="0.25">
      <c r="B53" s="102" t="s">
        <v>67</v>
      </c>
      <c r="C53" s="103">
        <f>C52-C51</f>
        <v>-127.80999999999995</v>
      </c>
      <c r="D53" s="101">
        <f>(C52-C51)/C51</f>
        <v>-6.5190557799812268E-2</v>
      </c>
    </row>
  </sheetData>
  <mergeCells count="7">
    <mergeCell ref="F49:G49"/>
    <mergeCell ref="G5:H5"/>
    <mergeCell ref="B17:I17"/>
    <mergeCell ref="C32:D32"/>
    <mergeCell ref="B34:G34"/>
    <mergeCell ref="H34:L34"/>
    <mergeCell ref="F48:G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3 e f b 7 3 - b b 5 b - 4 f 0 2 - b 2 4 b - c e 6 7 a 9 8 f 1 0 5 a "   x m l n s = " h t t p : / / s c h e m a s . m i c r o s o f t . c o m / D a t a M a s h u p " > A A A A A B M D A A B Q S w M E F A A C A A g A i Q B Z U 3 c Q w L G j A A A A 9 Q A A A B I A H A B D b 2 5 m a W c v U G F j a 2 F n Z S 5 4 b W w g o h g A K K A U A A A A A A A A A A A A A A A A A A A A A A A A A A A A h Y 9 L D o I w G I S v Q r q n 5 b F Q y U 9 J d C u J 0 c S 4 b U o t j V A I L Z a 7 u f B I X k G I o u 5 c z n w z y c z j d o d s q C v v K j q j G p 2 i E A f I E 5 o 3 h d I y R b 0 9 + 0 u U U d g x f m F S e G N Y m 2 Q w K k W l t W 1 C i H M O u x g 3 n S R R E I T k l G 8 P v B Q 1 8 5 U 2 l m k u 0 K d V / G 8 h C s f X G B r h 1 Q L H 0 T g J y O x B r v S X T 2 y i P y Z s + s r 2 n a C t 9 d d 7 I L M E 8 r 5 A n 1 B L A w Q U A A I A C A C J A F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B Z U y i K R 7 g O A A A A E Q A A A B M A H A B G b 3 J t d W x h c y 9 T Z W N 0 a W 9 u M S 5 t I K I Y A C i g F A A A A A A A A A A A A A A A A A A A A A A A A A A A A C t O T S 7 J z M 9 T C I b Q h t Y A U E s B A i 0 A F A A C A A g A i Q B Z U 3 c Q w L G j A A A A 9 Q A A A B I A A A A A A A A A A A A A A A A A A A A A A E N v b m Z p Z y 9 Q Y W N r Y W d l L n h t b F B L A Q I t A B Q A A g A I A I k A W V M P y u m r p A A A A O k A A A A T A A A A A A A A A A A A A A A A A O 8 A A A B b Q 2 9 u d G V u d F 9 U e X B l c 1 0 u e G 1 s U E s B A i 0 A F A A C A A g A i Q B Z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2 k M v M / O t J m z o D N c q m Q K s A A A A A A g A A A A A A E G Y A A A A B A A A g A A A A V F p k Y r M b O c w + L a p K 6 + j V w 2 L 1 r 1 J b a I M 4 T 1 y V o j X M / V g A A A A A D o A A A A A C A A A g A A A A T 4 S V 0 Q N W Y P S / 5 O b R I w s l v a j L A U S E Q X L C u 1 S 8 b c U j D 1 h Q A A A A 9 2 5 9 Q K S Y M n 9 a + 5 + o G R I x 3 3 I 4 Y n y b W d P I F s 8 G C d e H b S E 5 C G b T 2 b 8 2 k 3 f 1 1 s i Z u Y C a e V E C 1 a F / 0 Q 2 a S Z r 3 / y p 7 A R d k q v 5 5 K T F j N + 9 u M s K L E A h A A A A A + n x C s s l L i 5 r g S H D n V b r E G b U K L r o W p 5 a G b R k v h v m F j v u a a d t 1 w h 6 s W 2 O a 4 n o 5 p e 5 6 M 7 3 c 0 K W j E A 3 O d n z D s 9 j R W w = = < / D a t a M a s h u p > 
</file>

<file path=customXml/itemProps1.xml><?xml version="1.0" encoding="utf-8"?>
<ds:datastoreItem xmlns:ds="http://schemas.openxmlformats.org/officeDocument/2006/customXml" ds:itemID="{3DED6326-9BD2-4B7E-927B-BC12C765E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Modelagem</vt:lpstr>
      <vt:lpstr>Lista Remedios - Auxiliar Busca</vt:lpstr>
      <vt:lpstr>lista_Precos_2021-10-25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Bacoccoli</dc:creator>
  <cp:lastModifiedBy>MissPatty Leticia</cp:lastModifiedBy>
  <dcterms:created xsi:type="dcterms:W3CDTF">2021-04-27T23:45:44Z</dcterms:created>
  <dcterms:modified xsi:type="dcterms:W3CDTF">2021-10-25T03:56:05Z</dcterms:modified>
</cp:coreProperties>
</file>