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il\Downloads\"/>
    </mc:Choice>
  </mc:AlternateContent>
  <xr:revisionPtr revIDLastSave="0" documentId="13_ncr:1_{7671A591-C544-49CD-9B0E-5A91096C8808}" xr6:coauthVersionLast="47" xr6:coauthVersionMax="47" xr10:uidLastSave="{00000000-0000-0000-0000-000000000000}"/>
  <bookViews>
    <workbookView xWindow="-120" yWindow="-120" windowWidth="29040" windowHeight="15720" tabRatio="598" xr2:uid="{32B068F4-A417-417F-8AC0-CBF79AE506F1}"/>
  </bookViews>
  <sheets>
    <sheet name="APP" sheetId="1" r:id="rId1"/>
    <sheet name="PLANILHA_PERFIS" sheetId="2" r:id="rId2"/>
  </sheets>
  <definedNames>
    <definedName name="aporte">APP!$D$21</definedName>
    <definedName name="patrimonio">APP!$D$24</definedName>
    <definedName name="qtd_anos">APP!$D$22</definedName>
    <definedName name="rendimento_carteira">APP!$D$17</definedName>
    <definedName name="salario">APP!$D$16</definedName>
    <definedName name="sugestao_investimento">APP!$D$18</definedName>
    <definedName name="taxa_mensal">APP!$D$23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1" l="1"/>
  <c r="C42" i="1"/>
  <c r="C43" i="1"/>
  <c r="C44" i="1"/>
  <c r="C45" i="1"/>
  <c r="C40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7" i="1"/>
  <c r="D24" i="1"/>
  <c r="D25" i="1" s="1"/>
  <c r="D18" i="1"/>
  <c r="C32" i="1"/>
  <c r="D32" i="1" s="1"/>
  <c r="C29" i="1"/>
  <c r="D29" i="1" s="1"/>
  <c r="C30" i="1"/>
  <c r="D30" i="1" s="1"/>
  <c r="C31" i="1"/>
  <c r="D31" i="1" s="1"/>
  <c r="C28" i="1"/>
  <c r="D28" i="1" s="1"/>
  <c r="D43" i="1" l="1"/>
  <c r="D44" i="1"/>
  <c r="D40" i="1"/>
  <c r="D42" i="1"/>
  <c r="D45" i="1"/>
  <c r="D41" i="1"/>
  <c r="D46" i="1" l="1"/>
</calcChain>
</file>

<file path=xl/sharedStrings.xml><?xml version="1.0" encoding="utf-8"?>
<sst xmlns="http://schemas.openxmlformats.org/spreadsheetml/2006/main" count="71" uniqueCount="35">
  <si>
    <t>Quanto investir por mês?</t>
  </si>
  <si>
    <t>Por quantos anos?</t>
  </si>
  <si>
    <t>Taxa de rendimento mensal?</t>
  </si>
  <si>
    <t>Dividendos mensais?</t>
  </si>
  <si>
    <t>INVESTIMENTO MENSAL</t>
  </si>
  <si>
    <t>Patrimônio acumulado?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</si>
  <si>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</si>
  <si>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</si>
  <si>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</si>
  <si>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</si>
  <si>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</si>
  <si>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</si>
  <si>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</si>
  <si>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</si>
  <si>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Rendimento Carteira</t>
  </si>
  <si>
    <t>Salário</t>
  </si>
  <si>
    <t>Perfil</t>
  </si>
  <si>
    <t>VALOR A SER INVESTIDO POR MÊS</t>
  </si>
  <si>
    <t>Agressivo</t>
  </si>
  <si>
    <t>TIPO DE FII</t>
  </si>
  <si>
    <t>Percentual Sugerido</t>
  </si>
  <si>
    <t>Valores</t>
  </si>
  <si>
    <t>PAPEL</t>
  </si>
  <si>
    <t>TIJOLO</t>
  </si>
  <si>
    <t>FOFs</t>
  </si>
  <si>
    <t>HÍBRIDOS</t>
  </si>
  <si>
    <t>DESENVOLVIMENTO</t>
  </si>
  <si>
    <t>HOTELARIAS</t>
  </si>
  <si>
    <t>Conservador</t>
  </si>
  <si>
    <t>PERFIL</t>
  </si>
  <si>
    <t>%</t>
  </si>
  <si>
    <t>CHAVE</t>
  </si>
  <si>
    <t>Moderado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</si>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</sst>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EB9C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medium">
        <color indexed="64"/>
      </top>
      <bottom style="thin">
        <color theme="0" tint="-4.9989318521683403E-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7" borderId="0" applyNumberFormat="0" applyBorder="0" applyAlignment="0" applyProtection="0"/>
  </cellStyleXfs>
  <cellXfs count="64">
    <xf numFmtId="0" fontId="0" fillId="0" borderId="0" xfId="0"/>
    <xf numFmtId="0" fontId="3" fillId="0" borderId="5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4" fillId="0" borderId="0" xfId="0" applyFont="1"/>
    <xf numFmtId="0" fontId="2" fillId="2" borderId="2" xfId="0" applyFont="1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10" fontId="3" fillId="0" borderId="17" xfId="0" applyNumberFormat="1" applyFont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6" fillId="3" borderId="10" xfId="0" applyNumberFormat="1" applyFon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/>
    </xf>
    <xf numFmtId="164" fontId="6" fillId="3" borderId="12" xfId="0" applyNumberFormat="1" applyFont="1" applyFill="1" applyBorder="1" applyAlignment="1">
      <alignment horizontal="center" vertical="center"/>
    </xf>
    <xf numFmtId="164" fontId="0" fillId="3" borderId="13" xfId="0" applyNumberFormat="1" applyFill="1" applyBorder="1" applyAlignment="1">
      <alignment horizontal="center"/>
    </xf>
    <xf numFmtId="164" fontId="6" fillId="3" borderId="14" xfId="0" applyNumberFormat="1" applyFont="1" applyFill="1" applyBorder="1" applyAlignment="1">
      <alignment horizontal="center" vertical="center"/>
    </xf>
    <xf numFmtId="164" fontId="0" fillId="3" borderId="15" xfId="0" applyNumberFormat="1" applyFill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8" fontId="3" fillId="3" borderId="11" xfId="0" applyNumberFormat="1" applyFont="1" applyFill="1" applyBorder="1" applyAlignment="1">
      <alignment horizontal="center"/>
    </xf>
    <xf numFmtId="8" fontId="3" fillId="3" borderId="16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18" xfId="0" applyBorder="1"/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9" fontId="0" fillId="0" borderId="18" xfId="1" applyFont="1" applyBorder="1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8" fillId="7" borderId="0" xfId="2"/>
    <xf numFmtId="9" fontId="8" fillId="7" borderId="0" xfId="1" applyFont="1" applyFill="1" applyAlignment="1">
      <alignment horizontal="center" vertical="center"/>
    </xf>
    <xf numFmtId="0" fontId="0" fillId="5" borderId="19" xfId="0" applyFill="1" applyBorder="1" applyAlignment="1">
      <alignment horizontal="center"/>
    </xf>
    <xf numFmtId="0" fontId="3" fillId="3" borderId="1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6" borderId="23" xfId="0" applyFill="1" applyBorder="1"/>
    <xf numFmtId="0" fontId="0" fillId="6" borderId="18" xfId="0" applyFill="1" applyBorder="1"/>
    <xf numFmtId="164" fontId="3" fillId="6" borderId="24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164" fontId="3" fillId="3" borderId="15" xfId="0" applyNumberFormat="1" applyFont="1" applyFill="1" applyBorder="1" applyAlignment="1">
      <alignment horizontal="center" vertical="center"/>
    </xf>
    <xf numFmtId="164" fontId="3" fillId="3" borderId="16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APP!$C$39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62-427B-B0FC-44E3ED15056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62-427B-B0FC-44E3ED15056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A62-427B-B0FC-44E3ED15056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A62-427B-B0FC-44E3ED15056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A62-427B-B0FC-44E3ED15056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7A62-427B-B0FC-44E3ED1505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APP!$B$40:$B$45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APP!$C$40:$C$45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9-4553-93BC-C599864CAB1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679740</xdr:colOff>
      <xdr:row>46</xdr:row>
      <xdr:rowOff>143740</xdr:rowOff>
    </xdr:from>
    <xdr:to>
      <xdr:col>2</xdr:col>
      <xdr:colOff>2550103</xdr:colOff>
      <xdr:row>61</xdr:row>
      <xdr:rowOff>29440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5D2D55-444F-977B-AACA-947088B15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025" name="AutoShape 1" descr="Imagem de ">
          <a:extLst>
            <a:ext uri="{FF2B5EF4-FFF2-40B4-BE49-F238E27FC236}">
              <a16:creationId xmlns:a16="http://schemas.microsoft.com/office/drawing/2014/main" id="{C1603F1A-0D10-4FB6-8E08-54F5507AF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588818</xdr:colOff>
      <xdr:row>0</xdr:row>
      <xdr:rowOff>60612</xdr:rowOff>
    </xdr:from>
    <xdr:to>
      <xdr:col>4</xdr:col>
      <xdr:colOff>0</xdr:colOff>
      <xdr:row>12</xdr:row>
      <xdr:rowOff>103909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0D4FFCF-E2D4-64D2-781F-1A0DD2A19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818" y="60612"/>
          <a:ext cx="6277841" cy="23292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E1E4-B0D4-4B1C-B36C-A867E26458B3}">
  <dimension ref="A1:XFD75"/>
  <sheetViews>
    <sheetView showGridLines="0" tabSelected="1" zoomScale="110" zoomScaleNormal="110" workbookViewId="0">
      <selection activeCell="C40" sqref="C40"/>
    </sheetView>
  </sheetViews>
  <sheetFormatPr defaultColWidth="0" defaultRowHeight="15" x14ac:dyDescent="0.25"/>
  <cols>
    <col min="1" max="1" width="9.140625" customWidth="1"/>
    <col min="2" max="2" width="40.5703125" customWidth="1"/>
    <col min="3" max="3" width="40.42578125" customWidth="1"/>
    <col min="4" max="4" width="13" bestFit="1" customWidth="1"/>
    <col min="5" max="5" width="24.42578125" hidden="1" customWidth="1"/>
    <col min="6" max="6" width="10.7109375" hidden="1" customWidth="1"/>
    <col min="7" max="11" width="9.140625" hidden="1" customWidth="1"/>
    <col min="16384" max="16384" width="1.5703125" customWidth="1"/>
  </cols>
  <sheetData>
    <row r="1" spans="2:4" customFormat="1" x14ac:dyDescent="0.25"/>
    <row r="2" spans="2:4" customFormat="1" x14ac:dyDescent="0.25"/>
    <row r="3" spans="2:4" customFormat="1" x14ac:dyDescent="0.25"/>
    <row r="4" spans="2:4" customFormat="1" x14ac:dyDescent="0.25"/>
    <row r="5" spans="2:4" customFormat="1" x14ac:dyDescent="0.25"/>
    <row r="6" spans="2:4" customFormat="1" x14ac:dyDescent="0.25"/>
    <row r="7" spans="2:4" customFormat="1" x14ac:dyDescent="0.25"/>
    <row r="13" spans="2:4" customFormat="1" ht="14.25" customHeight="1" x14ac:dyDescent="0.25"/>
    <row r="14" spans="2:4" customFormat="1" ht="14.25" customHeight="1" thickBot="1" x14ac:dyDescent="0.3"/>
    <row r="15" spans="2:4" customFormat="1" ht="26.25" customHeight="1" x14ac:dyDescent="0.25">
      <c r="B15" s="42" t="s">
        <v>13</v>
      </c>
      <c r="C15" s="43"/>
      <c r="D15" s="44"/>
    </row>
    <row r="16" spans="2:4" customFormat="1" ht="14.25" customHeight="1" x14ac:dyDescent="0.25">
      <c r="B16" s="58" t="s">
        <v>15</v>
      </c>
      <c r="C16" s="59"/>
      <c r="D16" s="5">
        <v>2000</v>
      </c>
    </row>
    <row r="17" spans="1:4 16384:16384" customFormat="1" ht="14.25" customHeight="1" x14ac:dyDescent="0.25">
      <c r="B17" s="60" t="s">
        <v>14</v>
      </c>
      <c r="C17" s="61"/>
      <c r="D17" s="6">
        <v>6.0000000000000001E-3</v>
      </c>
    </row>
    <row r="18" spans="1:4 16384:16384" customFormat="1" ht="14.25" customHeight="1" thickBot="1" x14ac:dyDescent="0.3">
      <c r="B18" s="62" t="s">
        <v>34</v>
      </c>
      <c r="C18" s="63"/>
      <c r="D18" s="16">
        <f>D16*30%</f>
        <v>600</v>
      </c>
    </row>
    <row r="19" spans="1:4 16384:16384" customFormat="1" ht="15.75" thickBot="1" x14ac:dyDescent="0.3"/>
    <row r="20" spans="1:4 16384:16384" customFormat="1" ht="26.25" x14ac:dyDescent="0.25">
      <c r="B20" s="47" t="s">
        <v>4</v>
      </c>
      <c r="C20" s="48"/>
      <c r="D20" s="57"/>
    </row>
    <row r="21" spans="1:4 16384:16384" customFormat="1" ht="15.75" x14ac:dyDescent="0.25">
      <c r="B21" s="49" t="s">
        <v>0</v>
      </c>
      <c r="C21" s="50"/>
      <c r="D21" s="2">
        <v>200</v>
      </c>
    </row>
    <row r="22" spans="1:4 16384:16384" customFormat="1" ht="15.75" x14ac:dyDescent="0.25">
      <c r="B22" s="49" t="s">
        <v>1</v>
      </c>
      <c r="C22" s="50"/>
      <c r="D22" s="1">
        <v>5</v>
      </c>
    </row>
    <row r="23" spans="1:4 16384:16384" customFormat="1" ht="15.75" x14ac:dyDescent="0.25">
      <c r="B23" s="49" t="s">
        <v>2</v>
      </c>
      <c r="C23" s="50"/>
      <c r="D23" s="7">
        <v>1.0789999999999999E-2</v>
      </c>
    </row>
    <row r="24" spans="1:4 16384:16384" customFormat="1" ht="15.75" x14ac:dyDescent="0.25">
      <c r="B24" s="51" t="s">
        <v>5</v>
      </c>
      <c r="C24" s="52"/>
      <c r="D24" s="17">
        <f>FV(taxa_mensal,qtd_anos*12,aporte)*-1</f>
        <v>16755.382799697527</v>
      </c>
    </row>
    <row r="25" spans="1:4 16384:16384" customFormat="1" ht="16.5" thickBot="1" x14ac:dyDescent="0.3">
      <c r="B25" s="53" t="s">
        <v>3</v>
      </c>
      <c r="C25" s="54"/>
      <c r="D25" s="18">
        <f>patrimonio*rendimento_carteira</f>
        <v>100.53229679818516</v>
      </c>
    </row>
    <row r="26" spans="1:4 16384:16384" customFormat="1" ht="15.75" thickBot="1" x14ac:dyDescent="0.3"/>
    <row r="27" spans="1:4 16384:16384" s="19" customFormat="1" ht="26.25" x14ac:dyDescent="0.25">
      <c r="A27"/>
      <c r="B27" s="47" t="s">
        <v>11</v>
      </c>
      <c r="C27" s="48"/>
      <c r="D27" s="4" t="s">
        <v>12</v>
      </c>
      <c r="XFD27"/>
    </row>
    <row r="28" spans="1:4 16384:16384" customFormat="1" ht="15.75" x14ac:dyDescent="0.25">
      <c r="A28" s="3">
        <v>2</v>
      </c>
      <c r="B28" s="10" t="s">
        <v>6</v>
      </c>
      <c r="C28" s="8">
        <f>FV($D$23,$A28*12,$D$21*-1)</f>
        <v>5445.5254595290435</v>
      </c>
      <c r="D28" s="11">
        <f>C28*rendimento_carteira</f>
        <v>32.673152757174265</v>
      </c>
    </row>
    <row r="29" spans="1:4 16384:16384" customFormat="1" ht="15.75" x14ac:dyDescent="0.25">
      <c r="A29" s="3">
        <v>5</v>
      </c>
      <c r="B29" s="12" t="s">
        <v>7</v>
      </c>
      <c r="C29" s="9">
        <f>FV($D$23,$A29*12,$D$21*-1)</f>
        <v>16755.382799697527</v>
      </c>
      <c r="D29" s="13">
        <f>C29*rendimento_carteira</f>
        <v>100.53229679818516</v>
      </c>
    </row>
    <row r="30" spans="1:4 16384:16384" customFormat="1" ht="15.75" x14ac:dyDescent="0.25">
      <c r="A30" s="3">
        <v>10</v>
      </c>
      <c r="B30" s="12" t="s">
        <v>8</v>
      </c>
      <c r="C30" s="9">
        <f>FV($D$23,$A30*12,$D$21*-1)</f>
        <v>48656.842506034438</v>
      </c>
      <c r="D30" s="13">
        <f>C30*rendimento_carteira</f>
        <v>291.94105503620665</v>
      </c>
    </row>
    <row r="31" spans="1:4 16384:16384" customFormat="1" ht="15.75" x14ac:dyDescent="0.25">
      <c r="A31" s="3">
        <v>20</v>
      </c>
      <c r="B31" s="12" t="s">
        <v>9</v>
      </c>
      <c r="C31" s="9">
        <f>FV($D$23,$A31*12,$D$21*-1)</f>
        <v>225039.68001941612</v>
      </c>
      <c r="D31" s="13">
        <f>C31*rendimento_carteira</f>
        <v>1350.2380801164968</v>
      </c>
    </row>
    <row r="32" spans="1:4 16384:16384" s="20" customFormat="1" ht="16.5" thickBot="1" x14ac:dyDescent="0.3">
      <c r="A32" s="3">
        <v>30</v>
      </c>
      <c r="B32" s="14" t="s">
        <v>10</v>
      </c>
      <c r="C32" s="15">
        <f>FV($D$23,$A32*12,$D$21*-1)</f>
        <v>864433.93100094295</v>
      </c>
      <c r="D32" s="16">
        <f>C32*rendimento_carteira</f>
        <v>5186.6035860056581</v>
      </c>
      <c r="XFD32"/>
    </row>
    <row r="33" spans="2:4" customFormat="1" hidden="1" x14ac:dyDescent="0.25"/>
    <row r="34" spans="2:4" customFormat="1" hidden="1" x14ac:dyDescent="0.25"/>
    <row r="35" spans="2:4" customFormat="1" ht="15.75" thickBot="1" x14ac:dyDescent="0.3"/>
    <row r="36" spans="2:4" customFormat="1" x14ac:dyDescent="0.25">
      <c r="B36" s="31" t="s">
        <v>16</v>
      </c>
      <c r="C36" s="45" t="s">
        <v>32</v>
      </c>
      <c r="D36" s="46"/>
    </row>
    <row r="37" spans="2:4" customFormat="1" ht="15.75" thickBot="1" x14ac:dyDescent="0.3">
      <c r="B37" s="32" t="s">
        <v>17</v>
      </c>
      <c r="C37" s="55">
        <f>aporte</f>
        <v>200</v>
      </c>
      <c r="D37" s="56"/>
    </row>
    <row r="38" spans="2:4" customFormat="1" ht="15.75" thickBot="1" x14ac:dyDescent="0.3"/>
    <row r="39" spans="2:4" customFormat="1" x14ac:dyDescent="0.25">
      <c r="B39" s="33" t="s">
        <v>19</v>
      </c>
      <c r="C39" s="34" t="s">
        <v>20</v>
      </c>
      <c r="D39" s="35" t="s">
        <v>21</v>
      </c>
    </row>
    <row r="40" spans="2:4" customFormat="1" x14ac:dyDescent="0.25">
      <c r="B40" s="36" t="s">
        <v>22</v>
      </c>
      <c r="C40" s="37">
        <f>VLOOKUP($C$36&amp;"-"&amp;B40,PLANILHA_PERFIS!$A:$D,4,FALSE)</f>
        <v>0.32</v>
      </c>
      <c r="D40" s="38">
        <f>$C$37*C40</f>
        <v>64</v>
      </c>
    </row>
    <row r="41" spans="2:4" customFormat="1" x14ac:dyDescent="0.25">
      <c r="B41" s="36" t="s">
        <v>23</v>
      </c>
      <c r="C41" s="37">
        <f>VLOOKUP($C$36&amp;"-"&amp;B41,PLANILHA_PERFIS!$A:$D,4,FALSE)</f>
        <v>0.35</v>
      </c>
      <c r="D41" s="38">
        <f t="shared" ref="D41:D45" si="0">$C$37*C41</f>
        <v>70</v>
      </c>
    </row>
    <row r="42" spans="2:4" customFormat="1" x14ac:dyDescent="0.25">
      <c r="B42" s="36" t="s">
        <v>25</v>
      </c>
      <c r="C42" s="37">
        <f>VLOOKUP($C$36&amp;"-"&amp;B42,PLANILHA_PERFIS!$A:$D,4,FALSE)</f>
        <v>0.08</v>
      </c>
      <c r="D42" s="38">
        <f t="shared" si="0"/>
        <v>16</v>
      </c>
    </row>
    <row r="43" spans="2:4" customFormat="1" x14ac:dyDescent="0.25">
      <c r="B43" s="36" t="s">
        <v>24</v>
      </c>
      <c r="C43" s="37">
        <f>VLOOKUP($C$36&amp;"-"&amp;B43,PLANILHA_PERFIS!$A:$D,4,FALSE)</f>
        <v>0.05</v>
      </c>
      <c r="D43" s="38">
        <f t="shared" si="0"/>
        <v>10</v>
      </c>
    </row>
    <row r="44" spans="2:4" customFormat="1" x14ac:dyDescent="0.25">
      <c r="B44" s="36" t="s">
        <v>26</v>
      </c>
      <c r="C44" s="37">
        <f>VLOOKUP($C$36&amp;"-"&amp;B44,PLANILHA_PERFIS!$A:$D,4,FALSE)</f>
        <v>0.1</v>
      </c>
      <c r="D44" s="38">
        <f t="shared" si="0"/>
        <v>20</v>
      </c>
    </row>
    <row r="45" spans="2:4" customFormat="1" x14ac:dyDescent="0.25">
      <c r="B45" s="36" t="s">
        <v>27</v>
      </c>
      <c r="C45" s="37">
        <f>VLOOKUP($C$36&amp;"-"&amp;B45,PLANILHA_PERFIS!$A:$D,4,FALSE)</f>
        <v>0.1</v>
      </c>
      <c r="D45" s="38">
        <f t="shared" si="0"/>
        <v>20</v>
      </c>
    </row>
    <row r="46" spans="2:4" customFormat="1" ht="15.75" thickBot="1" x14ac:dyDescent="0.3">
      <c r="B46" s="39"/>
      <c r="C46" s="40"/>
      <c r="D46" s="41">
        <f>SUM(D40:D45)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</sheetData>
  <mergeCells count="13">
    <mergeCell ref="C37:D37"/>
    <mergeCell ref="B20:D20"/>
    <mergeCell ref="B16:C16"/>
    <mergeCell ref="B17:C17"/>
    <mergeCell ref="B18:C18"/>
    <mergeCell ref="B15:D15"/>
    <mergeCell ref="C36:D36"/>
    <mergeCell ref="B27:C27"/>
    <mergeCell ref="B21:C21"/>
    <mergeCell ref="B22:C22"/>
    <mergeCell ref="B23:C23"/>
    <mergeCell ref="B24:C24"/>
    <mergeCell ref="B25:C25"/>
  </mergeCells>
  <dataValidations count="1">
    <dataValidation type="list" allowBlank="1" showInputMessage="1" showErrorMessage="1" sqref="C36" xr:uid="{BEE6CCA2-4A3D-45B6-A0F2-C3AD9E9333D8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C819-FA24-43E9-A261-9A6CA6788EA2}">
  <dimension ref="A2:H20"/>
  <sheetViews>
    <sheetView workbookViewId="0">
      <selection activeCell="I12" sqref="I12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  <col min="4" max="4" width="10.140625" bestFit="1" customWidth="1"/>
    <col min="7" max="7" width="17" bestFit="1" customWidth="1"/>
  </cols>
  <sheetData>
    <row r="2" spans="1:8" x14ac:dyDescent="0.25">
      <c r="A2" s="21" t="s">
        <v>31</v>
      </c>
      <c r="B2" s="21" t="s">
        <v>29</v>
      </c>
      <c r="C2" s="21" t="s">
        <v>19</v>
      </c>
      <c r="D2" s="21" t="s">
        <v>30</v>
      </c>
    </row>
    <row r="3" spans="1:8" x14ac:dyDescent="0.25">
      <c r="A3" t="str">
        <f>B3&amp;"-"&amp;C3</f>
        <v>Conservador-PAPEL</v>
      </c>
      <c r="B3" t="s">
        <v>28</v>
      </c>
      <c r="C3" s="22" t="s">
        <v>22</v>
      </c>
      <c r="D3" s="23">
        <v>0.3</v>
      </c>
      <c r="H3" s="22" t="s">
        <v>30</v>
      </c>
    </row>
    <row r="4" spans="1:8" x14ac:dyDescent="0.25">
      <c r="A4" t="str">
        <f t="shared" ref="A4:A20" si="0">B4&amp;"-"&amp;C4</f>
        <v>Conservador-TIJOLO</v>
      </c>
      <c r="B4" t="s">
        <v>28</v>
      </c>
      <c r="C4" s="22" t="s">
        <v>23</v>
      </c>
      <c r="D4" s="23">
        <v>0.5</v>
      </c>
      <c r="G4" s="29" t="s">
        <v>33</v>
      </c>
      <c r="H4" s="30">
        <f>VLOOKUP(G4,$A:$D,4,)</f>
        <v>0.35</v>
      </c>
    </row>
    <row r="5" spans="1:8" x14ac:dyDescent="0.25">
      <c r="A5" t="str">
        <f t="shared" si="0"/>
        <v>Conservador-HÍBRIDOS</v>
      </c>
      <c r="B5" t="s">
        <v>28</v>
      </c>
      <c r="C5" s="22" t="s">
        <v>25</v>
      </c>
      <c r="D5" s="23">
        <v>0.1</v>
      </c>
    </row>
    <row r="6" spans="1:8" x14ac:dyDescent="0.25">
      <c r="A6" t="str">
        <f t="shared" si="0"/>
        <v>Conservador-FOFs</v>
      </c>
      <c r="B6" t="s">
        <v>28</v>
      </c>
      <c r="C6" s="22" t="s">
        <v>24</v>
      </c>
      <c r="D6" s="23">
        <v>0.1</v>
      </c>
    </row>
    <row r="7" spans="1:8" x14ac:dyDescent="0.25">
      <c r="A7" t="str">
        <f t="shared" si="0"/>
        <v>Conservador-DESENVOLVIMENTO</v>
      </c>
      <c r="B7" t="s">
        <v>28</v>
      </c>
      <c r="C7" s="22" t="s">
        <v>26</v>
      </c>
      <c r="D7" s="23">
        <v>0</v>
      </c>
    </row>
    <row r="8" spans="1:8" ht="15.75" thickBot="1" x14ac:dyDescent="0.3">
      <c r="A8" s="20" t="str">
        <f t="shared" si="0"/>
        <v>Conservador-HOTELARIAS</v>
      </c>
      <c r="B8" s="20" t="s">
        <v>28</v>
      </c>
      <c r="C8" s="24" t="s">
        <v>27</v>
      </c>
      <c r="D8" s="25">
        <v>0</v>
      </c>
    </row>
    <row r="9" spans="1:8" x14ac:dyDescent="0.25">
      <c r="A9" t="str">
        <f t="shared" si="0"/>
        <v>Moderado-PAPEL</v>
      </c>
      <c r="B9" t="s">
        <v>32</v>
      </c>
      <c r="C9" s="22" t="s">
        <v>22</v>
      </c>
      <c r="D9" s="26">
        <v>0.32</v>
      </c>
    </row>
    <row r="10" spans="1:8" x14ac:dyDescent="0.25">
      <c r="A10" t="str">
        <f t="shared" si="0"/>
        <v>Moderado-TIJOLO</v>
      </c>
      <c r="B10" t="s">
        <v>32</v>
      </c>
      <c r="C10" s="22" t="s">
        <v>23</v>
      </c>
      <c r="D10" s="26">
        <v>0.35</v>
      </c>
    </row>
    <row r="11" spans="1:8" x14ac:dyDescent="0.25">
      <c r="A11" t="str">
        <f t="shared" si="0"/>
        <v>Moderado-HÍBRIDOS</v>
      </c>
      <c r="B11" t="s">
        <v>32</v>
      </c>
      <c r="C11" s="22" t="s">
        <v>25</v>
      </c>
      <c r="D11" s="26">
        <v>0.08</v>
      </c>
    </row>
    <row r="12" spans="1:8" x14ac:dyDescent="0.25">
      <c r="A12" t="str">
        <f t="shared" si="0"/>
        <v>Moderado-FOFs</v>
      </c>
      <c r="B12" t="s">
        <v>32</v>
      </c>
      <c r="C12" s="22" t="s">
        <v>24</v>
      </c>
      <c r="D12" s="26">
        <v>0.05</v>
      </c>
    </row>
    <row r="13" spans="1:8" x14ac:dyDescent="0.25">
      <c r="A13" t="str">
        <f t="shared" si="0"/>
        <v>Moderado-DESENVOLVIMENTO</v>
      </c>
      <c r="B13" t="s">
        <v>32</v>
      </c>
      <c r="C13" s="22" t="s">
        <v>26</v>
      </c>
      <c r="D13" s="26">
        <v>0.1</v>
      </c>
    </row>
    <row r="14" spans="1:8" ht="15.75" thickBot="1" x14ac:dyDescent="0.3">
      <c r="A14" s="20" t="str">
        <f t="shared" si="0"/>
        <v>Moderado-HOTELARIAS</v>
      </c>
      <c r="B14" s="20" t="s">
        <v>32</v>
      </c>
      <c r="C14" s="24" t="s">
        <v>27</v>
      </c>
      <c r="D14" s="27">
        <v>0.1</v>
      </c>
    </row>
    <row r="15" spans="1:8" x14ac:dyDescent="0.25">
      <c r="A15" t="str">
        <f t="shared" si="0"/>
        <v>Agressivo-PAPEL</v>
      </c>
      <c r="B15" t="s">
        <v>18</v>
      </c>
      <c r="C15" s="22" t="s">
        <v>22</v>
      </c>
      <c r="D15" s="28">
        <v>0.5</v>
      </c>
    </row>
    <row r="16" spans="1:8" x14ac:dyDescent="0.25">
      <c r="A16" t="str">
        <f t="shared" si="0"/>
        <v>Agressivo-TIJOLO</v>
      </c>
      <c r="B16" t="s">
        <v>18</v>
      </c>
      <c r="C16" s="22" t="s">
        <v>23</v>
      </c>
      <c r="D16" s="28">
        <v>0.1</v>
      </c>
    </row>
    <row r="17" spans="1:4" x14ac:dyDescent="0.25">
      <c r="A17" t="str">
        <f t="shared" si="0"/>
        <v>Agressivo-HÍBRIDOS</v>
      </c>
      <c r="B17" t="s">
        <v>18</v>
      </c>
      <c r="C17" s="22" t="s">
        <v>25</v>
      </c>
      <c r="D17" s="28">
        <v>0.05</v>
      </c>
    </row>
    <row r="18" spans="1:4" x14ac:dyDescent="0.25">
      <c r="A18" t="str">
        <f t="shared" si="0"/>
        <v>Agressivo-FOFs</v>
      </c>
      <c r="B18" t="s">
        <v>18</v>
      </c>
      <c r="C18" s="22" t="s">
        <v>24</v>
      </c>
      <c r="D18" s="28">
        <v>0.05</v>
      </c>
    </row>
    <row r="19" spans="1:4" x14ac:dyDescent="0.25">
      <c r="A19" t="str">
        <f t="shared" si="0"/>
        <v>Agressivo-DESENVOLVIMENTO</v>
      </c>
      <c r="B19" t="s">
        <v>18</v>
      </c>
      <c r="C19" s="22" t="s">
        <v>26</v>
      </c>
      <c r="D19" s="28">
        <v>0.2</v>
      </c>
    </row>
    <row r="20" spans="1:4" x14ac:dyDescent="0.25">
      <c r="A20" t="str">
        <f t="shared" si="0"/>
        <v>Agressivo-HOTELARIAS</v>
      </c>
      <c r="B20" t="s">
        <v>18</v>
      </c>
      <c r="C20" s="22" t="s">
        <v>27</v>
      </c>
      <c r="D20" s="2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PLANILHA_PERFIS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Josilene Cardoso</dc:creator>
  <cp:lastModifiedBy>Josilene Cardoso</cp:lastModifiedBy>
  <dcterms:created xsi:type="dcterms:W3CDTF">2026-01-14T12:26:58Z</dcterms:created>
  <dcterms:modified xsi:type="dcterms:W3CDTF">2026-01-20T13:32:38Z</dcterms:modified>
</cp:coreProperties>
</file>