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1" documentId="13_ncr:1_{BE68085B-786D-4D6C-8064-A95F4243E725}" xr6:coauthVersionLast="47" xr6:coauthVersionMax="47" xr10:uidLastSave="{FBE117F4-E63C-4691-9BC7-676F58906C7C}"/>
  <bookViews>
    <workbookView xWindow="14112" yWindow="48" windowWidth="10884" windowHeight="12324" firstSheet="2" activeTab="4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UT Lab 1" sheetId="7" r:id="rId5"/>
    <sheet name="UT Lab 2" sheetId="10" r:id="rId6"/>
    <sheet name="UT Lab3" sheetId="15" r:id="rId7"/>
    <sheet name="UT Lab 4" sheetId="16" r:id="rId8"/>
    <sheet name="UT Lab5" sheetId="20" r:id="rId9"/>
    <sheet name="UT Lab 6" sheetId="17" r:id="rId10"/>
    <sheet name="UT Lab7" sheetId="21" r:id="rId11"/>
    <sheet name="UT Lab 8" sheetId="19" r:id="rId12"/>
  </sheets>
  <externalReferences>
    <externalReference r:id="rId13"/>
  </externalReferences>
  <definedNames>
    <definedName name="ACTION">#REF!</definedName>
    <definedName name="_xlnm.Print_Area" localSheetId="2">FunctionList!$A$1:$H$39</definedName>
    <definedName name="_xlnm.Print_Area" localSheetId="0">Guidleline!$A$1:$A$48</definedName>
    <definedName name="_xlnm.Print_Area" localSheetId="3">'Test Report'!$A$1:$I$45</definedName>
    <definedName name="_xlnm.Print_Area" localSheetId="4">'UT Lab 1'!$A$1:$T$42</definedName>
    <definedName name="_xlnm.Print_Area" localSheetId="5">'UT Lab 2'!$A$1:$T$53</definedName>
    <definedName name="Z_2C0D9096_8D85_462A_A9B5_0B488ADB4269_.wvu.Cols" localSheetId="4" hidden="1">'UT Lab 1'!$E:$E</definedName>
    <definedName name="Z_2C0D9096_8D85_462A_A9B5_0B488ADB4269_.wvu.Cols" localSheetId="5" hidden="1">'UT Lab 2'!$E:$E</definedName>
    <definedName name="Z_2C0D9096_8D85_462A_A9B5_0B488ADB4269_.wvu.PrintArea" localSheetId="3" hidden="1">'Test Report'!$A:$I</definedName>
    <definedName name="Z_6F1DCD5D_5DAC_4817_BF40_2B66F6F593E6_.wvu.Cols" localSheetId="4" hidden="1">'UT Lab 1'!$E:$E</definedName>
    <definedName name="Z_6F1DCD5D_5DAC_4817_BF40_2B66F6F593E6_.wvu.Cols" localSheetId="5" hidden="1">'UT Lab 2'!$E:$E</definedName>
    <definedName name="Z_6F1DCD5D_5DAC_4817_BF40_2B66F6F593E6_.wvu.PrintArea" localSheetId="3" hidden="1">'Test Report'!$A:$I</definedName>
    <definedName name="Z_BE54E0AD_3725_4423_92D7_4F1C045BE1BC_.wvu.Cols" localSheetId="4" hidden="1">'UT Lab 1'!$E:$E</definedName>
    <definedName name="Z_BE54E0AD_3725_4423_92D7_4F1C045BE1BC_.wvu.Cols" localSheetId="5" hidden="1">'UT Lab 2'!$E:$E</definedName>
    <definedName name="Z_BE54E0AD_3725_4423_92D7_4F1C045BE1BC_.wvu.PrintArea" localSheetId="3" hidden="1">'Test Report'!$A:$I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V17" i="17" l="1"/>
  <c r="V16" i="17"/>
  <c r="V18" i="16"/>
  <c r="V17" i="16"/>
  <c r="G19" i="6"/>
  <c r="H19" i="6"/>
  <c r="I19" i="6"/>
  <c r="F19" i="6"/>
  <c r="I17" i="6"/>
  <c r="H17" i="6"/>
  <c r="G17" i="6"/>
  <c r="F17" i="6"/>
  <c r="I15" i="6"/>
  <c r="H15" i="6"/>
  <c r="G15" i="6"/>
  <c r="F15" i="6"/>
  <c r="F14" i="6"/>
  <c r="I18" i="6"/>
  <c r="N7" i="21"/>
  <c r="H18" i="6" s="1"/>
  <c r="L7" i="21"/>
  <c r="F18" i="6" s="1"/>
  <c r="A7" i="21"/>
  <c r="M7" i="21"/>
  <c r="G18" i="6" s="1"/>
  <c r="C7" i="21"/>
  <c r="L4" i="21"/>
  <c r="M7" i="15"/>
  <c r="L7" i="15"/>
  <c r="A7" i="15"/>
  <c r="C14" i="6"/>
  <c r="C7" i="7"/>
  <c r="A7" i="7"/>
  <c r="K7" i="15"/>
  <c r="C7" i="15"/>
  <c r="C7" i="10"/>
  <c r="D74" i="15"/>
  <c r="D75" i="15"/>
  <c r="D76" i="15"/>
  <c r="D77" i="15"/>
  <c r="D78" i="15"/>
  <c r="D79" i="15"/>
  <c r="D80" i="15"/>
  <c r="D81" i="15"/>
  <c r="D82" i="15"/>
  <c r="D66" i="15"/>
  <c r="D67" i="15"/>
  <c r="D69" i="15"/>
  <c r="D70" i="15"/>
  <c r="D71" i="15"/>
  <c r="E7" i="15"/>
  <c r="N7" i="15"/>
  <c r="K4" i="15" s="1"/>
  <c r="AD36" i="15"/>
  <c r="AD37" i="15"/>
  <c r="AD39" i="15"/>
  <c r="AD40" i="15"/>
  <c r="AD41" i="15"/>
  <c r="AD45" i="15"/>
  <c r="AD46" i="15"/>
  <c r="AD47" i="15"/>
  <c r="AD48" i="15"/>
  <c r="AD49" i="15"/>
  <c r="AD50" i="15"/>
  <c r="AD51" i="15"/>
  <c r="AD52" i="15"/>
  <c r="AD53" i="15"/>
  <c r="AD54" i="15"/>
  <c r="H14" i="6"/>
  <c r="G14" i="6"/>
  <c r="E19" i="6"/>
  <c r="E15" i="6"/>
  <c r="D19" i="6"/>
  <c r="D15" i="6"/>
  <c r="D14" i="6"/>
  <c r="A7" i="16"/>
  <c r="C19" i="6"/>
  <c r="C15" i="6"/>
  <c r="O7" i="21"/>
  <c r="D18" i="6"/>
  <c r="P7" i="20"/>
  <c r="I16" i="6" s="1"/>
  <c r="I21" i="6" s="1"/>
  <c r="N7" i="20"/>
  <c r="H16" i="6" s="1"/>
  <c r="H21" i="6" s="1"/>
  <c r="M7" i="20"/>
  <c r="G16" i="6" s="1"/>
  <c r="G21" i="6" s="1"/>
  <c r="L7" i="20"/>
  <c r="F16" i="6" s="1"/>
  <c r="F21" i="6" s="1"/>
  <c r="D25" i="6" s="1"/>
  <c r="C7" i="20"/>
  <c r="D16" i="6" s="1"/>
  <c r="D21" i="6" s="1"/>
  <c r="A7" i="20"/>
  <c r="C16" i="6" s="1"/>
  <c r="O7" i="19"/>
  <c r="N7" i="19"/>
  <c r="M7" i="19"/>
  <c r="L7" i="19"/>
  <c r="C7" i="19"/>
  <c r="A7" i="19"/>
  <c r="F7" i="19" s="1"/>
  <c r="L4" i="19"/>
  <c r="C2" i="19"/>
  <c r="O7" i="17"/>
  <c r="N7" i="17"/>
  <c r="M7" i="17"/>
  <c r="L7" i="17"/>
  <c r="C7" i="17"/>
  <c r="D17" i="6" s="1"/>
  <c r="A7" i="17"/>
  <c r="L4" i="17"/>
  <c r="L7" i="16"/>
  <c r="M7" i="16"/>
  <c r="N7" i="16"/>
  <c r="O7" i="16"/>
  <c r="L4" i="16" s="1"/>
  <c r="C7" i="16"/>
  <c r="F7" i="16"/>
  <c r="I14" i="6"/>
  <c r="C12" i="6"/>
  <c r="N7" i="10"/>
  <c r="H13" i="6"/>
  <c r="M7" i="10"/>
  <c r="G13" i="6"/>
  <c r="L7" i="10"/>
  <c r="F13" i="6"/>
  <c r="H12" i="6"/>
  <c r="G12" i="6"/>
  <c r="F12" i="6"/>
  <c r="D13" i="6"/>
  <c r="A7" i="10"/>
  <c r="C13" i="6"/>
  <c r="D12" i="6"/>
  <c r="C2" i="10"/>
  <c r="O7" i="7"/>
  <c r="I12" i="6"/>
  <c r="O7" i="10"/>
  <c r="F7" i="10" s="1"/>
  <c r="E13" i="6" s="1"/>
  <c r="L4" i="10"/>
  <c r="I13" i="6"/>
  <c r="B6" i="4"/>
  <c r="E4" i="5"/>
  <c r="E5" i="5"/>
  <c r="B4" i="6"/>
  <c r="B5" i="6"/>
  <c r="B6" i="6"/>
  <c r="L4" i="7"/>
  <c r="F7" i="7"/>
  <c r="E12" i="6"/>
  <c r="D27" i="6" l="1"/>
  <c r="D26" i="6"/>
  <c r="L4" i="20"/>
  <c r="F7" i="17"/>
  <c r="E17" i="6" s="1"/>
  <c r="C17" i="6"/>
  <c r="F7" i="21"/>
  <c r="E18" i="6" s="1"/>
  <c r="C18" i="6"/>
  <c r="C21" i="6" s="1"/>
  <c r="F7" i="20"/>
  <c r="E16" i="6" s="1"/>
  <c r="E14" i="6"/>
  <c r="E21" i="6" l="1"/>
  <c r="D24" i="6"/>
  <c r="D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  <author/>
  </authors>
  <commentList>
    <comment ref="B4" authorId="0" shapeId="0" xr:uid="{00000000-0006-0000-0100-000001000000}">
      <text>
        <r>
          <rPr>
            <sz val="9"/>
            <color indexed="81"/>
            <rFont val="Tahoma"/>
            <family val="2"/>
          </rPr>
          <t>SV GHI TEST "Black-box" HOẶC
"White-box"</t>
        </r>
      </text>
    </comment>
    <comment ref="F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SV GHI HỌ TÊN CÁC SV TRONG NHÓM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SV GHI TÙY Ý</t>
        </r>
      </text>
    </comment>
    <comment ref="F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SV GHI TÊN PHIÊN BẢN (TÙY Ý)</t>
        </r>
      </text>
    </comment>
    <comment ref="D11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  <comment ref="A1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SV GHI NGÀY BẮT ĐẦU LÀM CỦA TỪNG THÀNH VIÊN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D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SV GHI TÊN HÀM HOẶC MÔ TẢ HÀM TƯƠNG ỨNG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BAOHA:</t>
        </r>
        <r>
          <rPr>
            <sz val="9"/>
            <color indexed="81"/>
            <rFont val="Tahoma"/>
            <family val="2"/>
          </rPr>
          <t xml:space="preserve">
SV GHI TÊN HÀM HOẶC MÔ TẢ HÀM TƯƠNG ỨNG</t>
        </r>
      </text>
    </comment>
    <comment ref="F11" authorId="0" shapeId="0" xr:uid="{00000000-0006-0000-0200-000003000000}">
      <text>
        <r>
          <rPr>
            <sz val="11"/>
            <rFont val="ＭＳ Ｐゴシック"/>
            <family val="3"/>
            <charset val="128"/>
          </rPr>
          <t xml:space="preserve">Tú Uyên
</t>
        </r>
      </text>
    </comment>
    <comment ref="G11" authorId="0" shapeId="0" xr:uid="{00000000-0006-0000-0200-000004000000}">
      <text>
        <r>
          <rPr>
            <sz val="11"/>
            <rFont val="ＭＳ Ｐゴシック"/>
            <family val="3"/>
            <charset val="128"/>
          </rPr>
          <t xml:space="preserve">Lê Trần Tú Uyên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SV GHI HỌ TÊN SV THỰC HIỆN SHEET NÀY</t>
        </r>
      </text>
    </comment>
    <comment ref="F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SV GHI NGÀY LÀM REPORT NÀY</t>
        </r>
      </text>
    </comment>
    <comment ref="B12" authorId="0" shapeId="0" xr:uid="{F0E89778-7616-4CEA-B0A9-90DB04D38B20}">
      <text>
        <r>
          <rPr>
            <sz val="11"/>
            <rFont val="ＭＳ Ｐゴシック"/>
            <family val="3"/>
            <charset val="128"/>
          </rPr>
          <t xml:space="preserve">Tú Uyên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L3" authorId="0" shapeId="0" xr:uid="{00000000-0006-0000-0400-000001000000}">
      <text>
        <r>
          <rPr>
            <sz val="11"/>
            <rFont val="ＭＳ Ｐゴシック"/>
            <family val="3"/>
            <charset val="128"/>
          </rPr>
          <t>Tú Uyên</t>
        </r>
      </text>
    </comment>
    <comment ref="C5" authorId="0" shapeId="0" xr:uid="{00000000-0006-0000-0400-000002000000}">
      <text>
        <r>
          <rPr>
            <sz val="11"/>
            <rFont val="ＭＳ Ｐゴシック"/>
            <family val="3"/>
            <charset val="128"/>
          </rPr>
          <t>Thiết kế các test case cho hàm tính tiền điện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3" authorId="0" shapeId="0" xr:uid="{737F70B7-1C6E-4498-AEAD-8824A6C52ECA}">
      <text>
        <r>
          <rPr>
            <b/>
            <sz val="9"/>
            <color indexed="81"/>
            <rFont val="Tahoma"/>
            <family val="2"/>
          </rPr>
          <t>BAOHA:</t>
        </r>
        <r>
          <rPr>
            <sz val="9"/>
            <color indexed="81"/>
            <rFont val="Tahoma"/>
            <family val="2"/>
          </rPr>
          <t xml:space="preserve">
GHI TÊN SINH VIÊN THỰC THI test case</t>
        </r>
      </text>
    </comment>
    <comment ref="L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BAOHA:</t>
        </r>
        <r>
          <rPr>
            <sz val="9"/>
            <color indexed="81"/>
            <rFont val="Tahoma"/>
            <family val="2"/>
          </rPr>
          <t xml:space="preserve">
GHI TÊN SINH VIÊN THỰC THI test case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3" authorId="0" shapeId="0" xr:uid="{4828859B-A73F-4A03-B86E-8DDE73AD17BF}">
      <text>
        <r>
          <rPr>
            <b/>
            <sz val="9"/>
            <color indexed="81"/>
            <rFont val="Tahoma"/>
            <family val="2"/>
          </rPr>
          <t>BAOHA:</t>
        </r>
        <r>
          <rPr>
            <sz val="9"/>
            <color indexed="81"/>
            <rFont val="Tahoma"/>
            <family val="2"/>
          </rPr>
          <t xml:space="preserve">
GHI TÊN SINH VIÊN THỰC THI test case</t>
        </r>
      </text>
    </comment>
    <comment ref="L3" authorId="0" shapeId="0" xr:uid="{00B13AE2-3553-4116-86A5-FBAE8B30A5B5}">
      <text>
        <r>
          <rPr>
            <b/>
            <sz val="9"/>
            <color indexed="81"/>
            <rFont val="Tahoma"/>
            <family val="2"/>
          </rPr>
          <t>BAOHA:</t>
        </r>
        <r>
          <rPr>
            <sz val="9"/>
            <color indexed="81"/>
            <rFont val="Tahoma"/>
            <family val="2"/>
          </rPr>
          <t xml:space="preserve">
GHI TÊN SINH VIÊN THỰC THI test case</t>
        </r>
      </text>
    </comment>
    <comment ref="C5" authorId="0" shapeId="0" xr:uid="{E9AE98B7-023B-45CB-8738-01D010A0B255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3" authorId="0" shapeId="0" xr:uid="{6581A033-9BE5-45E7-98C1-8895B5EFA97F}">
      <text>
        <r>
          <rPr>
            <b/>
            <sz val="9"/>
            <color indexed="81"/>
            <rFont val="Tahoma"/>
            <family val="2"/>
          </rPr>
          <t>BAOHA:</t>
        </r>
        <r>
          <rPr>
            <sz val="9"/>
            <color indexed="81"/>
            <rFont val="Tahoma"/>
            <family val="2"/>
          </rPr>
          <t xml:space="preserve">
GHI TÊN SINH VIÊN THỰC THI test case</t>
        </r>
      </text>
    </comment>
    <comment ref="L3" authorId="0" shapeId="0" xr:uid="{04D88769-4DD0-47AD-BDBF-1E28160A6C54}">
      <text>
        <r>
          <rPr>
            <b/>
            <sz val="9"/>
            <color indexed="81"/>
            <rFont val="Tahoma"/>
            <family val="2"/>
          </rPr>
          <t>BAOHA:</t>
        </r>
        <r>
          <rPr>
            <sz val="9"/>
            <color indexed="81"/>
            <rFont val="Tahoma"/>
            <family val="2"/>
          </rPr>
          <t xml:space="preserve">
GHI TÊN SINH VIÊN THỰC THI test case</t>
        </r>
      </text>
    </comment>
    <comment ref="C5" authorId="0" shapeId="0" xr:uid="{4B757D07-A82D-4763-9B14-77FF1C6E5FBB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L3" authorId="0" shapeId="0" xr:uid="{C5F92C99-9B0A-419C-B912-021625FB637A}">
      <text>
        <r>
          <rPr>
            <sz val="11"/>
            <rFont val="ＭＳ Ｐゴシック"/>
            <family val="3"/>
            <charset val="128"/>
          </rPr>
          <t>Tú Uyên</t>
        </r>
      </text>
    </comment>
    <comment ref="C5" authorId="0" shapeId="0" xr:uid="{B2C01E36-0179-4249-B40C-09F967849F1C}">
      <text>
        <r>
          <rPr>
            <sz val="11"/>
            <rFont val="ＭＳ Ｐゴシック"/>
            <family val="3"/>
            <charset val="128"/>
          </rPr>
          <t>Thiết kế các test case cho hàm tính tiền điện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L3" authorId="0" shapeId="0" xr:uid="{EA6EC69B-6609-47D4-8464-F94CEA43FE0B}">
      <text>
        <r>
          <rPr>
            <b/>
            <sz val="9"/>
            <color indexed="81"/>
            <rFont val="Tahoma"/>
            <family val="2"/>
          </rPr>
          <t>GHI TÊN SINH VIÊN THỰC THI test case</t>
        </r>
      </text>
    </comment>
    <comment ref="C5" authorId="0" shapeId="0" xr:uid="{5A15EDA6-B5DC-4332-942C-4019D157A0BA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sharedStrings.xml><?xml version="1.0" encoding="utf-8"?>
<sst xmlns="http://schemas.openxmlformats.org/spreadsheetml/2006/main" count="1178" uniqueCount="350">
  <si>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</si>
  <si>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</si>
  <si>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</si>
  <si>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</si>
  <si>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</si>
  <si>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</si>
  <si>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</si>
  <si>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</si>
  <si>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</si>
  <si>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</si>
  <si>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</si>
  <si>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</si>
  <si>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</si>
  <si>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</si>
  <si>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</si>
  <si>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</si>
  <si>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</si>
  <si>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</si>
  <si>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</si>
  <si>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</si>
  <si>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</si>
  <si>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</si>
  <si>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</si>
  <si>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</si>
  <si>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</si>
  <si>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</si>
  <si>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</si>
  <si>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</si>
  <si>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</si>
  <si>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</si>
  <si>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</si>
  <si>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</si>
  <si>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</si>
  <si>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</si>
  <si>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</si>
  <si>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</si>
  <si>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</si>
  <si>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</si>
  <si>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</si>
  <si>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</si>
  <si>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</si>
  <si>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</si>
  <si>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</si>
  <si>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</si>
  <si>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</si>
  <si>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</si>
  <si>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</si>
  <si>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Test Black box</t>
  </si>
  <si>
    <t>Creator</t>
  </si>
  <si>
    <t>Trần Lê Tú Uyên, Phạm Sỹ Thái</t>
  </si>
  <si>
    <t>Project Code</t>
  </si>
  <si>
    <t>TB-b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</si>
  <si>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</si>
  <si>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</si>
  <si>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</si>
  <si>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</si>
  <si>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</si>
  <si>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</si>
  <si>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</si>
  <si>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</si>
  <si>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</si>
  <si>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</si>
  <si>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</si>
  <si>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Tạo các sheet UTlab1,2,3,4,5,6,7,8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</si>
  <si>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</si>
  <si>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</si>
  <si>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</si>
  <si>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</si>
  <si>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</si>
  <si>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</si>
  <si>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</si>
  <si>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</si>
  <si>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</si>
  <si>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</si>
  <si>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</si>
  <si>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</si>
  <si>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</si>
  <si>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UTLab1</t>
  </si>
  <si>
    <t>Max</t>
  </si>
  <si>
    <t>UT Lab1</t>
  </si>
  <si>
    <t>Lê Trần Tú Uyên</t>
  </si>
  <si>
    <t>UTLab2</t>
  </si>
  <si>
    <t>SolveQuaDratic</t>
  </si>
  <si>
    <t>UT Lab 2</t>
  </si>
  <si>
    <t>Phạm Sỹ Thái</t>
  </si>
  <si>
    <t>UTLab3</t>
  </si>
  <si>
    <t>TinhTienDien</t>
  </si>
  <si>
    <t>UT Lab 3</t>
  </si>
  <si>
    <t>UTLab4</t>
  </si>
  <si>
    <t>Sum</t>
  </si>
  <si>
    <t>UT Lab 4</t>
  </si>
  <si>
    <t>UTLab5</t>
  </si>
  <si>
    <t>HuyChuoi</t>
  </si>
  <si>
    <t>UT Lab 5</t>
  </si>
  <si>
    <t>UTLab6</t>
  </si>
  <si>
    <t>ThayThe</t>
  </si>
  <si>
    <t>UT Lab 6</t>
  </si>
  <si>
    <t>UTLab7</t>
  </si>
  <si>
    <t>Largest</t>
  </si>
  <si>
    <t>UT Lab 7</t>
  </si>
  <si>
    <t>UTLab8</t>
  </si>
  <si>
    <t>QuickSort</t>
  </si>
  <si>
    <t>UT Lab 8</t>
  </si>
  <si>
    <t>UNIT TEST REPORT</t>
  </si>
  <si>
    <t>15/10/2023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</si>
  <si>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</si>
  <si>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</si>
  <si>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</si>
  <si>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</si>
  <si>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</si>
  <si>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</si>
  <si>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</si>
  <si>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</si>
  <si>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</si>
  <si>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</si>
  <si>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</si>
  <si>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</si>
  <si>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</si>
  <si>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</si>
  <si>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</si>
  <si>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</si>
  <si>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</si>
  <si>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</si>
  <si>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</si>
  <si>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</si>
  <si>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</si>
  <si>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</si>
  <si>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Thiết kế các test case kiểm chứng tìm giá trị lớn nhất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</si>
  <si>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</si>
  <si>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</si>
  <si>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</si>
  <si>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</si>
  <si>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</si>
  <si>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</si>
  <si>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</si>
  <si>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</si>
  <si>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</si>
  <si>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</si>
  <si>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</si>
  <si>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</si>
  <si>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</si>
  <si>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</si>
  <si>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</si>
  <si>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Condition</t>
  </si>
  <si>
    <t>a</t>
  </si>
  <si>
    <t>condition</t>
  </si>
  <si>
    <t>valid par</t>
  </si>
  <si>
    <t xml:space="preserve">invalid par </t>
  </si>
  <si>
    <t xml:space="preserve">valid boudary </t>
  </si>
  <si>
    <t>invalid boudary</t>
  </si>
  <si>
    <t> </t>
  </si>
  <si>
    <t>O</t>
  </si>
  <si>
    <t>&lt;1</t>
  </si>
  <si>
    <t>nhập số từ [1-50] với, a&gt;b,a&gt;c</t>
  </si>
  <si>
    <t>&gt;50</t>
  </si>
  <si>
    <t>nhập số từ [1-50] với, a&gt;b,a&lt;c</t>
  </si>
  <si>
    <t>nhập số từ [1-50] với, b&gt;a,b&gt;c</t>
  </si>
  <si>
    <t>b</t>
  </si>
  <si>
    <t xml:space="preserve">c </t>
  </si>
  <si>
    <t>#</t>
  </si>
  <si>
    <t>Test case type</t>
  </si>
  <si>
    <t>c</t>
  </si>
  <si>
    <t>Expected result</t>
  </si>
  <si>
    <t>VP</t>
  </si>
  <si>
    <t>IP</t>
  </si>
  <si>
    <t>indexOutOfRangeException</t>
  </si>
  <si>
    <t>VB</t>
  </si>
  <si>
    <t>IB</t>
  </si>
  <si>
    <t>Confirm</t>
  </si>
  <si>
    <t>Return</t>
    <phoneticPr fontId="33" type="noConversion"/>
  </si>
  <si>
    <t>indexOfRangeException</t>
  </si>
  <si>
    <t>Result</t>
  </si>
  <si>
    <t>Type(N : Normal, A : Abnormal, B : Boundary)</t>
  </si>
  <si>
    <t>Passed/Failed</t>
  </si>
  <si>
    <t>P</t>
  </si>
  <si>
    <t>F</t>
  </si>
  <si>
    <t>Executed Date</t>
  </si>
  <si>
    <t>14/10/2023</t>
  </si>
  <si>
    <t>Defect ID</t>
  </si>
  <si>
    <t>idF1</t>
  </si>
  <si>
    <t>Nhập vào 3 số nguyên a,b,c tính PT bậc hai sau đó hàm trả về Phương trình vô nghiệm hoặc VSN hoặc có nghiệm kép hoặc 2 nghiệm phân biệt</t>
  </si>
  <si>
    <t>là Sô nguyên</t>
  </si>
  <si>
    <t xml:space="preserve">là số nguyên </t>
  </si>
  <si>
    <t>x1,x2</t>
  </si>
  <si>
    <t xml:space="preserve">Phương trình có 2 nghiệm phân biệt, x1=–b+Δ√2a,    x2=–b–Δ√2a  </t>
  </si>
  <si>
    <t>Phương trình có nghiệm kép  x1 = x2 = –b/2a</t>
  </si>
  <si>
    <t>phương trình vô nghiệm x1 = x2 = NaN</t>
  </si>
  <si>
    <t xml:space="preserve"> phương trình vô số nghiệm, x1 = x2 = NaN </t>
  </si>
  <si>
    <t>For valid par</t>
  </si>
  <si>
    <t>Có 2 nghiệm phân biệt</t>
  </si>
  <si>
    <t>Có 1 nghiệm</t>
  </si>
  <si>
    <t>Vô nghiệm</t>
  </si>
  <si>
    <t>Vô số nghiệm</t>
  </si>
  <si>
    <t>Có nghiệm kép</t>
  </si>
  <si>
    <t>Vô Số Ngiệm</t>
  </si>
  <si>
    <t>Test Name:	TestSolveQuadratic
Test FullName:	UnitTestProject1.UnitTest1.TestSolveQuadratic
Test Source:	C:\Users\LapOfThei\source\repos\UnitTestProject1\UnitTestProject1\UnitTest1.cs : line 10
Test Outcome:	Passed
Test Duration:	0:00:00.0234048</t>
  </si>
  <si>
    <t xml:space="preserve">Test Name:	TestSolveQuadratic
Test FullName:	UnitTestProject1.UnitTest1.TestSolveQuadratic
Test Source:	C:\Users\LapOfThei\source\repos\UnitTestProject1\UnitTestProject1\UnitTest1.cs : line 10
Test Outcome:	Passed
Test Duration:	0:00:00.0062842
</t>
  </si>
  <si>
    <t xml:space="preserve">Test Name:	TestSolveQuadratic
Test FullName:	UnitTestProject1.UnitTest1.TestSolveQuadratic
Test Source:	C:\Users\LapOfThei\source\repos\UnitTestProject1\UnitTestProject1\UnitTest1.cs : line 10
Test Outcome:	Passed
Test Duration:	0:00:00.0064186
</t>
  </si>
  <si>
    <t xml:space="preserve">Test Name:	TestSolveQuadratic
Test FullName:	UnitTestProject1.UnitTest1.TestSolveQuadratic
Test Source:	C:\Users\LapOfThei\source\repos\UnitTestProject1\UnitTestProject1\UnitTest1.cs : line 10
Test Outcome:	Passed
Test Duration:	0:00:00.0062991
</t>
  </si>
  <si>
    <t>thiết kế testcase cho hàm tính tiền điện</t>
  </si>
  <si>
    <t>UTCID15</t>
  </si>
  <si>
    <t>UTCID16</t>
  </si>
  <si>
    <t>UTCID17</t>
  </si>
  <si>
    <t>UTCID18</t>
  </si>
  <si>
    <t>UTCID19</t>
  </si>
  <si>
    <t>chiSoMoi</t>
  </si>
  <si>
    <t>[chiSoCu-max]</t>
  </si>
  <si>
    <t>chiSoCu</t>
  </si>
  <si>
    <t>[0-chiSoMoi]</t>
  </si>
  <si>
    <t>&lt;0</t>
  </si>
  <si>
    <t>&gt;chiSoMoi</t>
  </si>
  <si>
    <t>(chiSoMoi-chiSoCu)</t>
  </si>
  <si>
    <t>[0-50]</t>
  </si>
  <si>
    <t>&gt;max</t>
  </si>
  <si>
    <t>[51-100]</t>
  </si>
  <si>
    <t>[101-200]</t>
  </si>
  <si>
    <t>[201-300]</t>
  </si>
  <si>
    <t>[301-400]</t>
  </si>
  <si>
    <t>[401-max]</t>
  </si>
  <si>
    <t>chiSoMoi-chiSoCu</t>
  </si>
  <si>
    <t>Nhập vào s0 sau đó in ra s sao cho s = 1 + 2 + 3 + .. + k &gt; s0</t>
  </si>
  <si>
    <t>s0</t>
  </si>
  <si>
    <t>là số nguyên &gt;= 0</t>
  </si>
  <si>
    <t>&lt; 0</t>
  </si>
  <si>
    <t>s</t>
  </si>
  <si>
    <t>s = 1+2+3+...+k &gt; s0</t>
  </si>
  <si>
    <t>s = 6</t>
  </si>
  <si>
    <t>For Ịnvalid par</t>
  </si>
  <si>
    <t>"s0 phải lớn hơn 0 hoặc bằng 0"</t>
  </si>
  <si>
    <t>For valid boundary</t>
  </si>
  <si>
    <t>s= 1</t>
  </si>
  <si>
    <t>Return</t>
  </si>
  <si>
    <t>For Ịnvalid boundary</t>
  </si>
  <si>
    <t>"S0 phải lớn hơn hoặc bằng 0"</t>
  </si>
  <si>
    <t xml:space="preserve"> s = 6</t>
  </si>
  <si>
    <t>s = 1</t>
  </si>
  <si>
    <t>Log message</t>
  </si>
  <si>
    <t>"s0 phải&gt;= 0"</t>
  </si>
  <si>
    <t>Type (N : Normal, A : Abnormal, B : Boundary)</t>
  </si>
  <si>
    <t>Defected ID</t>
  </si>
  <si>
    <t>Test Name:	TestSolveQuadratic
Test FullName:UnitTestProject1.UnitTest1.TestSolveQuadraticTest Source:C:\Users\LapOfThei\source\repos\UnitTestProject1\UnitTestProject1\UnitTest1.cs : line 10
Test Outcome:	Passed
Test Duration:	0:00:00.0063546</t>
  </si>
  <si>
    <t>Message: Assert.AreEqual failed. Expected:&lt;1&gt;. Actual:&lt;0&gt;</t>
  </si>
  <si>
    <t>Test Name:	TestSolveQuadratic
Test FullName:	UnitTestProject1.UnitTest1.TestSolveQuadratic
Test Source:	C:\Users\LapOfThei\source\repos\UnitTestProject1\UnitTestProject1\UnitTest1.cs : line 10
Test Outcome:	Passed
Test Duration:	0:00:00.0062351</t>
  </si>
  <si>
    <t>Result StackTrace:	at UnitTestProject1.UnitTest1.TestSolveQuadratic() in C:\Users\LapOfThei\source\repos\UnitTestProject1\UnitTestProject1\UnitTest1.cs:line 20
Result Message:	Assert.AreEqual failed. Expected:&lt;1&gt;. Actual:&lt;0&gt;.</t>
  </si>
  <si>
    <t>thiết kế testcase cho hàm HuyChuoi</t>
  </si>
  <si>
    <t>string s</t>
  </si>
  <si>
    <t>chuỗi lớn hơn 0 kí tự</t>
  </si>
  <si>
    <t>chuỗi kí tự khoảng trắng</t>
  </si>
  <si>
    <t>String s</t>
  </si>
  <si>
    <t xml:space="preserve">chuỗi lớn hơn 0 kí tự </t>
  </si>
  <si>
    <t xml:space="preserve">chuỗi kí tự khoảng trắng </t>
  </si>
  <si>
    <t>chuỗi có 1 kí tự</t>
  </si>
  <si>
    <t>int n</t>
  </si>
  <si>
    <t>n&gt; chiều dài s-p</t>
  </si>
  <si>
    <t>n&gt;0</t>
  </si>
  <si>
    <t>n</t>
  </si>
  <si>
    <t>n&lt;0</t>
  </si>
  <si>
    <t>n=0</t>
  </si>
  <si>
    <t>int p</t>
  </si>
  <si>
    <t>p thuộc [0,chiều dài s-1]</t>
  </si>
  <si>
    <t>p thuộc [0 chiều dài s-1]</t>
  </si>
  <si>
    <t>p&gt;= chiều dài chuỗi s</t>
  </si>
  <si>
    <t xml:space="preserve">p&gt;= chiều dài chuỗi s </t>
  </si>
  <si>
    <t>p&gt;0</t>
  </si>
  <si>
    <t>p&lt;0</t>
  </si>
  <si>
    <t>p=0</t>
  </si>
  <si>
    <t>Bảng testcase</t>
  </si>
  <si>
    <t>"xinchao"</t>
  </si>
  <si>
    <t>"xin chao"</t>
  </si>
  <si>
    <t>expected result</t>
  </si>
  <si>
    <t>""</t>
  </si>
  <si>
    <t>"x"</t>
  </si>
  <si>
    <t>" "</t>
  </si>
  <si>
    <t>idF2</t>
  </si>
  <si>
    <t>idF3</t>
  </si>
  <si>
    <t>thiết kế testcase cho hàm ThayThe</t>
  </si>
  <si>
    <t>s1</t>
  </si>
  <si>
    <t>"Truong dh cong nghiep"</t>
  </si>
  <si>
    <t>s2</t>
  </si>
  <si>
    <t>Valid Par</t>
  </si>
  <si>
    <t>Invalid par</t>
  </si>
  <si>
    <t>"dh"</t>
  </si>
  <si>
    <t>Nhập chuỗi</t>
  </si>
  <si>
    <t>Rỗng</t>
  </si>
  <si>
    <t>"cn"</t>
  </si>
  <si>
    <t>Nhập chuỗi và có trong s1</t>
  </si>
  <si>
    <t>s3</t>
  </si>
  <si>
    <t>Nhập chuỗi và không có trong s1</t>
  </si>
  <si>
    <t>"dai hoc"</t>
  </si>
  <si>
    <t>trả về Chuỗi đã thay thế</t>
  </si>
  <si>
    <t>s1,s2,s3 đều rỗng =&gt;trả về:""</t>
  </si>
  <si>
    <t>"Truong dai hoc cong nghiep"</t>
  </si>
  <si>
    <t>s2 rỗng =&gt; trả về s1</t>
  </si>
  <si>
    <t>s2 không có trong s1=&gt; trả về s1</t>
  </si>
  <si>
    <t>s2 có trong s1 và s3 rỗng  =&gt; trả về s1 xóa đi nội dung s2</t>
  </si>
  <si>
    <t>"Truong cong nghiep"</t>
  </si>
  <si>
    <t>Exception</t>
  </si>
  <si>
    <t>Test Name:</t>
  </si>
  <si>
    <t>TestMethod1</t>
  </si>
  <si>
    <t>Test FullName:</t>
  </si>
  <si>
    <t>UnitTestProject1.UnitTest3.TestMethod1</t>
  </si>
  <si>
    <t>Test Source:</t>
  </si>
  <si>
    <t>C:\Users\LapOfThei\source\repos\UnitTestProject1\UnitTestProject1\UnitTest3.cs : line 10</t>
  </si>
  <si>
    <t>Test Outcome:</t>
  </si>
  <si>
    <t>Test Duration:</t>
  </si>
  <si>
    <t>TestMethod2</t>
  </si>
  <si>
    <t>UnitTestProject1.UnitTest3.TestMethod2</t>
  </si>
  <si>
    <t>C:\Users\LapOfThei\source\repos\UnitTestProject1\UnitTestProject1\UnitTest3.cs : line 18</t>
  </si>
  <si>
    <t>TestMethod3</t>
  </si>
  <si>
    <t>UnitTestProject1.UnitTest3.TestMethod3</t>
  </si>
  <si>
    <t>C:\Users\LapOfThei\source\repos\UnitTestProject1\UnitTestProject1\UnitTest3.cs : line 26</t>
  </si>
  <si>
    <t>Result StackTrace:</t>
  </si>
  <si>
    <t>at UnitTestProject1.UnitTest3.TestMethod3() in C:\Users\LapOfThei\source\repos\UnitTestProject1\UnitTestProject1\UnitTest3.cs:line 31</t>
  </si>
  <si>
    <t>Result Message:</t>
  </si>
  <si>
    <t>Assert.AreEqual failed. Expected:&lt;Truong dh cong nghiep&gt;. Actual:&lt;&gt;.</t>
  </si>
  <si>
    <t>TestMethod4</t>
  </si>
  <si>
    <t>UnitTestProject1.UnitTest3.TestMethod4</t>
  </si>
  <si>
    <t>C:\Users\LapOfThei\source\repos\UnitTestProject1\UnitTestProject1\UnitTest3.cs : line 34</t>
  </si>
  <si>
    <t>at UnitTestProject1.UnitTest3.TestMethod4() in C:\Users\LapOfThei\source\repos\UnitTestProject1\UnitTestProject1\UnitTest3.cs:line 39</t>
  </si>
  <si>
    <t>TestMethod5</t>
  </si>
  <si>
    <t>UnitTestProject1.UnitTest3.TestMethod5</t>
  </si>
  <si>
    <t>C:\Users\LapOfThei\source\repos\UnitTestProject1\UnitTestProject1\UnitTest3.cs : line 42</t>
  </si>
  <si>
    <t>=FunctionList!D12</t>
  </si>
  <si>
    <t>a là mảng chuỗi số nguyên</t>
  </si>
  <si>
    <t>a= 0</t>
  </si>
  <si>
    <t>a là mảng chuỗi số nguyên có các giá trị bằng nhau</t>
  </si>
  <si>
    <t>a[]</t>
  </si>
  <si>
    <t>a là mảng của chuỗi số nguyên</t>
  </si>
  <si>
    <t>a &lt;0</t>
  </si>
  <si>
    <t>a là mảng có một giá trị</t>
  </si>
  <si>
    <t>a&lt;0</t>
  </si>
  <si>
    <t xml:space="preserve">a = 0  </t>
  </si>
  <si>
    <t>a là mảng của chuỗi số nguyên có các giá trị bằng nhau</t>
  </si>
  <si>
    <t xml:space="preserve">a là mảng chỉ có một giá trị </t>
  </si>
  <si>
    <t>error</t>
  </si>
  <si>
    <t>bảng testcase</t>
  </si>
  <si>
    <t>testcasetype</t>
  </si>
  <si>
    <t>tescase no</t>
  </si>
  <si>
    <t>result</t>
  </si>
  <si>
    <t>a[5] = {9,18,20,02,27}</t>
  </si>
  <si>
    <t>idF4</t>
  </si>
  <si>
    <t>a[] = {}</t>
  </si>
  <si>
    <t>a[3] = {9,9,9,9}</t>
  </si>
  <si>
    <t>a[1]={9}</t>
  </si>
  <si>
    <t>invalid par</t>
  </si>
  <si>
    <t>a[-1] ={}</t>
  </si>
  <si>
    <t>=FunctionList!D18</t>
  </si>
  <si>
    <t>&lt;Brief description about requirements which are tested in this function&gt;</t>
  </si>
  <si>
    <t>Input1</t>
  </si>
  <si>
    <t>Input2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</si>
</sst>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7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Tahoma"/>
      <family val="2"/>
    </font>
    <font>
      <b/>
      <sz val="8"/>
      <color theme="0"/>
      <name val="Tahoma"/>
      <family val="2"/>
    </font>
    <font>
      <sz val="8"/>
      <name val="Tahoma"/>
    </font>
    <font>
      <sz val="11"/>
      <color rgb="FF444444"/>
      <name val="Consolas"/>
      <charset val="1"/>
    </font>
    <font>
      <sz val="11"/>
      <color rgb="FFFFFFFF"/>
      <name val="Times New Roman"/>
      <family val="1"/>
    </font>
    <font>
      <sz val="11"/>
      <color rgb="FF000000"/>
      <name val="Calibri"/>
      <family val="2"/>
    </font>
    <font>
      <sz val="11"/>
      <color rgb="FF444444"/>
      <name val="Tahoma"/>
    </font>
    <font>
      <sz val="8"/>
      <color rgb="FF000000"/>
      <name val="Tahoma"/>
      <charset val="1"/>
    </font>
    <font>
      <sz val="11"/>
      <color rgb="FF444444"/>
      <name val="Calibri"/>
      <family val="2"/>
      <charset val="1"/>
    </font>
    <font>
      <sz val="11"/>
      <color rgb="FF000000"/>
      <name val="Times New Roman"/>
      <family val="1"/>
    </font>
    <font>
      <b/>
      <sz val="12"/>
      <name val="Courier New"/>
    </font>
    <font>
      <b/>
      <sz val="8"/>
      <name val="Tahoma"/>
    </font>
    <font>
      <i/>
      <sz val="8"/>
      <name val="Tahoma"/>
    </font>
    <font>
      <sz val="8"/>
      <color indexed="9"/>
      <name val="Tahoma"/>
    </font>
    <font>
      <sz val="8"/>
      <color indexed="17"/>
      <name val="Tahoma"/>
    </font>
    <font>
      <b/>
      <i/>
      <sz val="8"/>
      <name val="Tahoma"/>
    </font>
    <font>
      <sz val="8"/>
      <color rgb="FFFFFFFF"/>
      <name val="Tahoma"/>
    </font>
    <font>
      <sz val="8"/>
      <color rgb="FF000000"/>
      <name val="Tahoma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rgb="FFED7D31"/>
        <bgColor rgb="FF000000"/>
      </patternFill>
    </fill>
  </fills>
  <borders count="1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8" tint="0.39997558519241921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rgb="FF000000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518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/>
    <xf numFmtId="0" fontId="25" fillId="0" borderId="0" xfId="40" applyFont="1" applyAlignment="1">
      <alignment horizontal="left"/>
    </xf>
    <xf numFmtId="0" fontId="24" fillId="0" borderId="0" xfId="40" applyFont="1" applyAlignment="1">
      <alignment horizontal="left" indent="1"/>
    </xf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/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/>
    <xf numFmtId="0" fontId="23" fillId="24" borderId="0" xfId="38" applyFont="1" applyFill="1"/>
    <xf numFmtId="164" fontId="23" fillId="24" borderId="0" xfId="38" applyNumberFormat="1" applyFont="1" applyFill="1"/>
    <xf numFmtId="0" fontId="24" fillId="24" borderId="0" xfId="40" applyFont="1" applyFill="1"/>
    <xf numFmtId="0" fontId="25" fillId="24" borderId="0" xfId="38" applyFont="1" applyFill="1"/>
    <xf numFmtId="0" fontId="26" fillId="25" borderId="21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 wrapText="1"/>
    </xf>
    <xf numFmtId="0" fontId="26" fillId="25" borderId="22" xfId="40" applyFont="1" applyFill="1" applyBorder="1" applyAlignment="1">
      <alignment horizontal="center"/>
    </xf>
    <xf numFmtId="0" fontId="26" fillId="25" borderId="25" xfId="40" applyFont="1" applyFill="1" applyBorder="1" applyAlignment="1">
      <alignment horizontal="center" wrapText="1"/>
    </xf>
    <xf numFmtId="0" fontId="23" fillId="24" borderId="23" xfId="40" applyFont="1" applyFill="1" applyBorder="1" applyAlignment="1">
      <alignment horizontal="center"/>
    </xf>
    <xf numFmtId="0" fontId="23" fillId="24" borderId="15" xfId="40" applyFont="1" applyFill="1" applyBorder="1" applyAlignment="1">
      <alignment horizontal="center"/>
    </xf>
    <xf numFmtId="0" fontId="23" fillId="24" borderId="26" xfId="40" applyFont="1" applyFill="1" applyBorder="1" applyAlignment="1">
      <alignment horizontal="center"/>
    </xf>
    <xf numFmtId="0" fontId="31" fillId="25" borderId="24" xfId="40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Alignment="1">
      <alignment horizontal="center"/>
    </xf>
    <xf numFmtId="10" fontId="23" fillId="24" borderId="0" xfId="40" applyNumberFormat="1" applyFont="1" applyFill="1" applyAlignment="1">
      <alignment horizontal="center"/>
    </xf>
    <xf numFmtId="9" fontId="23" fillId="24" borderId="0" xfId="40" applyNumberFormat="1" applyFont="1" applyFill="1" applyAlignment="1">
      <alignment horizontal="center"/>
    </xf>
    <xf numFmtId="0" fontId="32" fillId="24" borderId="0" xfId="40" applyFont="1" applyFill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32" xfId="40" applyFont="1" applyFill="1" applyBorder="1" applyAlignment="1">
      <alignment horizontal="right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Alignment="1">
      <alignment horizontal="right"/>
    </xf>
    <xf numFmtId="0" fontId="34" fillId="0" borderId="0" xfId="40" applyFont="1" applyAlignment="1">
      <alignment vertical="top"/>
    </xf>
    <xf numFmtId="0" fontId="34" fillId="28" borderId="0" xfId="40" applyFont="1" applyFill="1" applyAlignment="1">
      <alignment horizontal="right"/>
    </xf>
    <xf numFmtId="0" fontId="39" fillId="0" borderId="0" xfId="40" applyFont="1" applyAlignment="1">
      <alignment horizontal="center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8" fillId="0" borderId="38" xfId="40" applyFont="1" applyBorder="1" applyAlignment="1">
      <alignment horizontal="center"/>
    </xf>
    <xf numFmtId="0" fontId="35" fillId="27" borderId="39" xfId="40" applyFont="1" applyFill="1" applyBorder="1"/>
    <xf numFmtId="0" fontId="35" fillId="27" borderId="40" xfId="40" applyFont="1" applyFill="1" applyBorder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/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1" fillId="27" borderId="30" xfId="40" applyFill="1" applyBorder="1"/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>
      <alignment horizontal="left" indent="1"/>
    </xf>
    <xf numFmtId="0" fontId="44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6" fillId="29" borderId="0" xfId="0" applyFont="1" applyFill="1" applyAlignment="1">
      <alignment horizontal="center"/>
    </xf>
    <xf numFmtId="0" fontId="47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51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49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/>
    <xf numFmtId="0" fontId="29" fillId="0" borderId="0" xfId="40" applyFont="1" applyAlignment="1">
      <alignment horizontal="left"/>
    </xf>
    <xf numFmtId="49" fontId="45" fillId="24" borderId="15" xfId="34" applyNumberFormat="1" applyFont="1" applyFill="1" applyBorder="1"/>
    <xf numFmtId="0" fontId="53" fillId="30" borderId="0" xfId="0" applyFont="1" applyFill="1">
      <alignment vertical="center"/>
    </xf>
    <xf numFmtId="0" fontId="51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1" fillId="0" borderId="38" xfId="40" applyFont="1" applyBorder="1" applyAlignment="1">
      <alignment horizontal="center"/>
    </xf>
    <xf numFmtId="0" fontId="51" fillId="0" borderId="42" xfId="40" applyFont="1" applyBorder="1" applyAlignment="1">
      <alignment horizontal="center"/>
    </xf>
    <xf numFmtId="0" fontId="50" fillId="27" borderId="30" xfId="40" applyFont="1" applyFill="1" applyBorder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Font="1" applyFill="1" applyBorder="1" applyAlignment="1">
      <alignment horizontal="center" vertical="center"/>
    </xf>
    <xf numFmtId="0" fontId="34" fillId="0" borderId="0" xfId="40" applyFont="1" applyAlignment="1">
      <alignment horizontal="center"/>
    </xf>
    <xf numFmtId="0" fontId="34" fillId="0" borderId="47" xfId="40" applyFont="1" applyBorder="1"/>
    <xf numFmtId="0" fontId="29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Alignment="1">
      <alignment horizontal="left"/>
    </xf>
    <xf numFmtId="2" fontId="29" fillId="24" borderId="0" xfId="40" applyNumberFormat="1" applyFont="1" applyFill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/>
    <xf numFmtId="0" fontId="34" fillId="27" borderId="32" xfId="40" applyFont="1" applyFill="1" applyBorder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1" fillId="0" borderId="51" xfId="40" applyFont="1" applyBorder="1" applyAlignment="1">
      <alignment horizontal="center"/>
    </xf>
    <xf numFmtId="0" fontId="34" fillId="0" borderId="52" xfId="40" applyFont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4" fillId="0" borderId="0" xfId="40" applyFont="1" applyAlignment="1">
      <alignment vertical="top"/>
    </xf>
    <xf numFmtId="0" fontId="51" fillId="0" borderId="53" xfId="40" applyFont="1" applyBorder="1" applyAlignment="1">
      <alignment horizontal="center"/>
    </xf>
    <xf numFmtId="0" fontId="54" fillId="30" borderId="54" xfId="40" applyFont="1" applyFill="1" applyBorder="1" applyAlignment="1">
      <alignment vertical="center"/>
    </xf>
    <xf numFmtId="0" fontId="51" fillId="0" borderId="55" xfId="40" applyFont="1" applyBorder="1" applyAlignment="1">
      <alignment horizontal="center"/>
    </xf>
    <xf numFmtId="0" fontId="51" fillId="0" borderId="56" xfId="40" applyFont="1" applyBorder="1" applyAlignment="1">
      <alignment horizontal="center"/>
    </xf>
    <xf numFmtId="0" fontId="51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4" fillId="30" borderId="54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center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38" fillId="0" borderId="51" xfId="40" applyFont="1" applyBorder="1" applyAlignment="1">
      <alignment horizontal="center"/>
    </xf>
    <xf numFmtId="0" fontId="40" fillId="0" borderId="52" xfId="40" applyFont="1" applyBorder="1" applyAlignment="1">
      <alignment horizontal="center"/>
    </xf>
    <xf numFmtId="0" fontId="55" fillId="30" borderId="60" xfId="40" applyFont="1" applyFill="1" applyBorder="1"/>
    <xf numFmtId="0" fontId="54" fillId="30" borderId="61" xfId="40" applyFont="1" applyFill="1" applyBorder="1" applyAlignment="1">
      <alignment horizontal="left"/>
    </xf>
    <xf numFmtId="0" fontId="55" fillId="30" borderId="61" xfId="40" applyFont="1" applyFill="1" applyBorder="1"/>
    <xf numFmtId="0" fontId="55" fillId="30" borderId="61" xfId="40" applyFont="1" applyFill="1" applyBorder="1" applyAlignment="1">
      <alignment horizontal="right"/>
    </xf>
    <xf numFmtId="0" fontId="54" fillId="30" borderId="61" xfId="40" applyFont="1" applyFill="1" applyBorder="1" applyAlignment="1">
      <alignment vertical="top" textRotation="180"/>
    </xf>
    <xf numFmtId="0" fontId="54" fillId="30" borderId="62" xfId="40" applyFont="1" applyFill="1" applyBorder="1" applyAlignment="1">
      <alignment vertical="top" textRotation="180"/>
    </xf>
    <xf numFmtId="0" fontId="38" fillId="0" borderId="53" xfId="40" applyFont="1" applyBorder="1" applyAlignment="1">
      <alignment horizontal="center"/>
    </xf>
    <xf numFmtId="0" fontId="38" fillId="0" borderId="55" xfId="40" applyFont="1" applyBorder="1" applyAlignment="1">
      <alignment horizontal="center"/>
    </xf>
    <xf numFmtId="0" fontId="38" fillId="0" borderId="56" xfId="40" applyFont="1" applyBorder="1" applyAlignment="1">
      <alignment horizontal="center"/>
    </xf>
    <xf numFmtId="0" fontId="38" fillId="0" borderId="57" xfId="40" applyFont="1" applyBorder="1" applyAlignment="1">
      <alignment horizontal="center"/>
    </xf>
    <xf numFmtId="0" fontId="40" fillId="0" borderId="58" xfId="40" applyFont="1" applyBorder="1" applyAlignment="1">
      <alignment horizontal="center"/>
    </xf>
    <xf numFmtId="0" fontId="40" fillId="0" borderId="53" xfId="40" applyFont="1" applyBorder="1" applyAlignment="1">
      <alignment horizontal="center"/>
    </xf>
    <xf numFmtId="0" fontId="54" fillId="30" borderId="63" xfId="40" applyFont="1" applyFill="1" applyBorder="1" applyAlignment="1">
      <alignment vertical="top"/>
    </xf>
    <xf numFmtId="164" fontId="26" fillId="25" borderId="64" xfId="40" applyNumberFormat="1" applyFont="1" applyFill="1" applyBorder="1" applyAlignment="1">
      <alignment horizontal="center" vertical="center"/>
    </xf>
    <xf numFmtId="0" fontId="54" fillId="30" borderId="65" xfId="40" applyFont="1" applyFill="1" applyBorder="1" applyAlignment="1">
      <alignment horizontal="left"/>
    </xf>
    <xf numFmtId="0" fontId="55" fillId="30" borderId="65" xfId="40" applyFont="1" applyFill="1" applyBorder="1"/>
    <xf numFmtId="0" fontId="55" fillId="30" borderId="65" xfId="40" applyFont="1" applyFill="1" applyBorder="1" applyAlignment="1">
      <alignment horizontal="right"/>
    </xf>
    <xf numFmtId="0" fontId="54" fillId="30" borderId="65" xfId="40" applyFont="1" applyFill="1" applyBorder="1" applyAlignment="1">
      <alignment vertical="top" textRotation="180"/>
    </xf>
    <xf numFmtId="0" fontId="54" fillId="30" borderId="66" xfId="40" applyFont="1" applyFill="1" applyBorder="1" applyAlignment="1">
      <alignment vertical="top" textRotation="180"/>
    </xf>
    <xf numFmtId="0" fontId="12" fillId="24" borderId="15" xfId="34" applyNumberFormat="1" applyFill="1" applyBorder="1" applyAlignment="1" applyProtection="1">
      <alignment horizontal="left" vertical="center"/>
    </xf>
    <xf numFmtId="0" fontId="0" fillId="27" borderId="30" xfId="40" applyFont="1" applyFill="1" applyBorder="1"/>
    <xf numFmtId="0" fontId="35" fillId="27" borderId="29" xfId="40" applyFont="1" applyFill="1" applyBorder="1" applyAlignment="1">
      <alignment horizontal="right"/>
    </xf>
    <xf numFmtId="0" fontId="54" fillId="30" borderId="67" xfId="40" applyFont="1" applyFill="1" applyBorder="1" applyAlignment="1">
      <alignment horizontal="left"/>
    </xf>
    <xf numFmtId="0" fontId="55" fillId="30" borderId="67" xfId="40" applyFont="1" applyFill="1" applyBorder="1"/>
    <xf numFmtId="0" fontId="55" fillId="30" borderId="67" xfId="40" applyFont="1" applyFill="1" applyBorder="1" applyAlignment="1">
      <alignment horizontal="right"/>
    </xf>
    <xf numFmtId="0" fontId="54" fillId="30" borderId="67" xfId="40" applyFont="1" applyFill="1" applyBorder="1" applyAlignment="1">
      <alignment vertical="top" textRotation="180"/>
    </xf>
    <xf numFmtId="0" fontId="54" fillId="30" borderId="68" xfId="40" applyFont="1" applyFill="1" applyBorder="1" applyAlignment="1">
      <alignment vertical="top"/>
    </xf>
    <xf numFmtId="0" fontId="54" fillId="30" borderId="69" xfId="40" applyFont="1" applyFill="1" applyBorder="1" applyAlignment="1">
      <alignment vertical="top"/>
    </xf>
    <xf numFmtId="0" fontId="34" fillId="0" borderId="0" xfId="40" applyFont="1" applyAlignment="1">
      <alignment horizontal="left"/>
    </xf>
    <xf numFmtId="0" fontId="34" fillId="0" borderId="51" xfId="40" applyFont="1" applyBorder="1"/>
    <xf numFmtId="0" fontId="34" fillId="0" borderId="42" xfId="40" applyFont="1" applyBorder="1"/>
    <xf numFmtId="0" fontId="35" fillId="27" borderId="49" xfId="40" applyFont="1" applyFill="1" applyBorder="1" applyAlignment="1">
      <alignment horizontal="left" vertical="top"/>
    </xf>
    <xf numFmtId="0" fontId="34" fillId="27" borderId="32" xfId="40" applyFont="1" applyFill="1" applyBorder="1" applyAlignment="1">
      <alignment horizontal="center" vertical="top"/>
    </xf>
    <xf numFmtId="0" fontId="34" fillId="0" borderId="31" xfId="40" applyFont="1" applyBorder="1"/>
    <xf numFmtId="0" fontId="34" fillId="0" borderId="96" xfId="40" applyFont="1" applyBorder="1" applyAlignment="1">
      <alignment horizontal="right" vertical="top"/>
    </xf>
    <xf numFmtId="0" fontId="34" fillId="0" borderId="96" xfId="40" applyFont="1" applyBorder="1"/>
    <xf numFmtId="0" fontId="34" fillId="31" borderId="96" xfId="40" applyFont="1" applyFill="1" applyBorder="1" applyAlignment="1">
      <alignment horizontal="right" vertical="top"/>
    </xf>
    <xf numFmtId="0" fontId="34" fillId="0" borderId="99" xfId="40" applyFont="1" applyBorder="1"/>
    <xf numFmtId="0" fontId="34" fillId="0" borderId="100" xfId="40" applyFont="1" applyBorder="1"/>
    <xf numFmtId="0" fontId="34" fillId="32" borderId="96" xfId="40" applyFont="1" applyFill="1" applyBorder="1" applyAlignment="1">
      <alignment horizontal="right" vertical="top"/>
    </xf>
    <xf numFmtId="0" fontId="34" fillId="28" borderId="0" xfId="40" applyFont="1" applyFill="1"/>
    <xf numFmtId="0" fontId="0" fillId="27" borderId="40" xfId="40" applyFont="1" applyFill="1" applyBorder="1"/>
    <xf numFmtId="0" fontId="34" fillId="0" borderId="97" xfId="40" applyFont="1" applyBorder="1"/>
    <xf numFmtId="0" fontId="34" fillId="27" borderId="50" xfId="40" applyFont="1" applyFill="1" applyBorder="1" applyAlignment="1">
      <alignment horizontal="right" vertical="top"/>
    </xf>
    <xf numFmtId="0" fontId="59" fillId="34" borderId="96" xfId="40" applyFont="1" applyFill="1" applyBorder="1"/>
    <xf numFmtId="0" fontId="58" fillId="33" borderId="96" xfId="40" applyFont="1" applyFill="1" applyBorder="1"/>
    <xf numFmtId="0" fontId="58" fillId="0" borderId="96" xfId="40" applyFont="1" applyBorder="1"/>
    <xf numFmtId="0" fontId="58" fillId="33" borderId="105" xfId="40" applyFont="1" applyFill="1" applyBorder="1"/>
    <xf numFmtId="0" fontId="34" fillId="0" borderId="106" xfId="40" applyFont="1" applyBorder="1"/>
    <xf numFmtId="0" fontId="34" fillId="0" borderId="107" xfId="40" applyFont="1" applyBorder="1"/>
    <xf numFmtId="0" fontId="60" fillId="0" borderId="96" xfId="40" applyFont="1" applyBorder="1"/>
    <xf numFmtId="0" fontId="34" fillId="0" borderId="96" xfId="40" applyFont="1" applyBorder="1" applyAlignment="1">
      <alignment vertical="center"/>
    </xf>
    <xf numFmtId="0" fontId="50" fillId="27" borderId="32" xfId="40" applyFont="1" applyFill="1" applyBorder="1"/>
    <xf numFmtId="0" fontId="34" fillId="28" borderId="50" xfId="40" applyFont="1" applyFill="1" applyBorder="1"/>
    <xf numFmtId="0" fontId="34" fillId="0" borderId="0" xfId="40" applyFont="1" applyAlignment="1">
      <alignment vertical="center" wrapText="1"/>
    </xf>
    <xf numFmtId="0" fontId="34" fillId="0" borderId="100" xfId="40" applyFont="1" applyBorder="1" applyAlignment="1">
      <alignment vertical="center" wrapText="1"/>
    </xf>
    <xf numFmtId="0" fontId="34" fillId="0" borderId="0" xfId="40" applyFont="1" applyAlignment="1">
      <alignment vertical="center"/>
    </xf>
    <xf numFmtId="0" fontId="34" fillId="27" borderId="111" xfId="40" applyFont="1" applyFill="1" applyBorder="1" applyAlignment="1">
      <alignment horizontal="right"/>
    </xf>
    <xf numFmtId="0" fontId="34" fillId="0" borderId="108" xfId="40" applyFont="1" applyBorder="1"/>
    <xf numFmtId="0" fontId="34" fillId="0" borderId="112" xfId="40" applyFont="1" applyBorder="1"/>
    <xf numFmtId="0" fontId="34" fillId="27" borderId="113" xfId="40" applyFont="1" applyFill="1" applyBorder="1" applyAlignment="1">
      <alignment horizontal="right"/>
    </xf>
    <xf numFmtId="0" fontId="34" fillId="0" borderId="38" xfId="40" applyFont="1" applyBorder="1" applyAlignment="1">
      <alignment textRotation="255" wrapText="1"/>
    </xf>
    <xf numFmtId="0" fontId="63" fillId="0" borderId="0" xfId="0" applyFont="1">
      <alignment vertical="center"/>
    </xf>
    <xf numFmtId="0" fontId="34" fillId="0" borderId="50" xfId="40" applyFont="1" applyBorder="1"/>
    <xf numFmtId="0" fontId="12" fillId="24" borderId="15" xfId="34" applyFill="1" applyBorder="1" applyAlignment="1">
      <alignment horizontal="left" vertical="center"/>
    </xf>
    <xf numFmtId="0" fontId="34" fillId="0" borderId="96" xfId="40" applyFont="1" applyBorder="1" applyAlignment="1">
      <alignment horizontal="right"/>
    </xf>
    <xf numFmtId="0" fontId="61" fillId="0" borderId="96" xfId="0" applyFont="1" applyBorder="1">
      <alignment vertical="center"/>
    </xf>
    <xf numFmtId="0" fontId="34" fillId="0" borderId="29" xfId="40" applyFont="1" applyBorder="1"/>
    <xf numFmtId="0" fontId="34" fillId="31" borderId="0" xfId="40" applyFont="1" applyFill="1"/>
    <xf numFmtId="0" fontId="34" fillId="0" borderId="49" xfId="40" applyFont="1" applyBorder="1"/>
    <xf numFmtId="0" fontId="64" fillId="0" borderId="96" xfId="0" applyFont="1" applyBorder="1">
      <alignment vertical="center"/>
    </xf>
    <xf numFmtId="0" fontId="61" fillId="0" borderId="97" xfId="0" applyFont="1" applyBorder="1">
      <alignment vertical="center"/>
    </xf>
    <xf numFmtId="0" fontId="65" fillId="0" borderId="0" xfId="0" applyFont="1" applyAlignment="1">
      <alignment horizontal="right" vertical="center"/>
    </xf>
    <xf numFmtId="0" fontId="61" fillId="0" borderId="0" xfId="0" applyFont="1">
      <alignment vertical="center"/>
    </xf>
    <xf numFmtId="0" fontId="34" fillId="32" borderId="96" xfId="40" applyFont="1" applyFill="1" applyBorder="1"/>
    <xf numFmtId="0" fontId="34" fillId="31" borderId="96" xfId="40" applyFont="1" applyFill="1" applyBorder="1"/>
    <xf numFmtId="0" fontId="63" fillId="0" borderId="96" xfId="0" applyFont="1" applyBorder="1">
      <alignment vertical="center"/>
    </xf>
    <xf numFmtId="0" fontId="66" fillId="0" borderId="96" xfId="0" applyFont="1" applyBorder="1">
      <alignment vertical="center"/>
    </xf>
    <xf numFmtId="0" fontId="35" fillId="27" borderId="0" xfId="40" applyFont="1" applyFill="1" applyAlignment="1">
      <alignment horizontal="left" vertical="top"/>
    </xf>
    <xf numFmtId="0" fontId="35" fillId="27" borderId="114" xfId="40" applyFont="1" applyFill="1" applyBorder="1" applyAlignment="1">
      <alignment horizontal="left" vertical="top"/>
    </xf>
    <xf numFmtId="0" fontId="35" fillId="27" borderId="108" xfId="40" applyFont="1" applyFill="1" applyBorder="1" applyAlignment="1">
      <alignment horizontal="left" vertical="top"/>
    </xf>
    <xf numFmtId="0" fontId="34" fillId="27" borderId="108" xfId="40" applyFont="1" applyFill="1" applyBorder="1" applyAlignment="1">
      <alignment horizontal="left" vertical="top"/>
    </xf>
    <xf numFmtId="0" fontId="34" fillId="27" borderId="0" xfId="40" applyFont="1" applyFill="1" applyAlignment="1">
      <alignment horizontal="right" vertical="top"/>
    </xf>
    <xf numFmtId="0" fontId="34" fillId="27" borderId="114" xfId="40" applyFont="1" applyFill="1" applyBorder="1" applyAlignment="1">
      <alignment horizontal="right" vertical="top"/>
    </xf>
    <xf numFmtId="0" fontId="62" fillId="35" borderId="96" xfId="0" applyFont="1" applyFill="1" applyBorder="1">
      <alignment vertical="center"/>
    </xf>
    <xf numFmtId="0" fontId="34" fillId="0" borderId="115" xfId="40" applyFont="1" applyBorder="1"/>
    <xf numFmtId="0" fontId="34" fillId="0" borderId="116" xfId="40" applyFont="1" applyBorder="1"/>
    <xf numFmtId="165" fontId="34" fillId="0" borderId="51" xfId="40" applyNumberFormat="1" applyFont="1" applyBorder="1" applyAlignment="1">
      <alignment vertical="top" textRotation="255"/>
    </xf>
    <xf numFmtId="0" fontId="37" fillId="24" borderId="44" xfId="39" applyFont="1" applyFill="1" applyBorder="1" applyAlignment="1">
      <alignment horizontal="left" wrapText="1"/>
    </xf>
    <xf numFmtId="0" fontId="35" fillId="24" borderId="48" xfId="40" applyFont="1" applyFill="1" applyBorder="1" applyAlignment="1">
      <alignment horizontal="center" vertical="center" wrapText="1"/>
    </xf>
    <xf numFmtId="0" fontId="66" fillId="0" borderId="96" xfId="0" applyFont="1" applyBorder="1" applyAlignment="1">
      <alignment vertical="center" wrapText="1"/>
    </xf>
    <xf numFmtId="0" fontId="66" fillId="0" borderId="0" xfId="0" applyFont="1">
      <alignment vertical="center"/>
    </xf>
    <xf numFmtId="0" fontId="68" fillId="0" borderId="33" xfId="40" applyFont="1" applyBorder="1" applyAlignment="1">
      <alignment horizontal="center"/>
    </xf>
    <xf numFmtId="0" fontId="68" fillId="0" borderId="42" xfId="40" applyFont="1" applyBorder="1" applyAlignment="1">
      <alignment horizontal="center"/>
    </xf>
    <xf numFmtId="0" fontId="60" fillId="0" borderId="27" xfId="40" applyFont="1" applyBorder="1"/>
    <xf numFmtId="0" fontId="60" fillId="0" borderId="0" xfId="40" applyFont="1"/>
    <xf numFmtId="0" fontId="60" fillId="0" borderId="0" xfId="40" applyFont="1" applyAlignment="1">
      <alignment horizontal="right"/>
    </xf>
    <xf numFmtId="49" fontId="60" fillId="0" borderId="0" xfId="40" applyNumberFormat="1" applyFont="1"/>
    <xf numFmtId="0" fontId="60" fillId="24" borderId="46" xfId="40" applyFont="1" applyFill="1" applyBorder="1" applyAlignment="1">
      <alignment horizontal="center" vertical="center"/>
    </xf>
    <xf numFmtId="0" fontId="60" fillId="0" borderId="28" xfId="40" applyFont="1" applyBorder="1"/>
    <xf numFmtId="0" fontId="71" fillId="30" borderId="65" xfId="40" applyFont="1" applyFill="1" applyBorder="1"/>
    <xf numFmtId="0" fontId="71" fillId="30" borderId="65" xfId="40" applyFont="1" applyFill="1" applyBorder="1" applyAlignment="1">
      <alignment horizontal="right"/>
    </xf>
    <xf numFmtId="0" fontId="69" fillId="27" borderId="29" xfId="40" applyFont="1" applyFill="1" applyBorder="1" applyAlignment="1">
      <alignment horizontal="left" vertical="top"/>
    </xf>
    <xf numFmtId="0" fontId="60" fillId="27" borderId="40" xfId="40" applyFont="1" applyFill="1" applyBorder="1" applyAlignment="1">
      <alignment horizontal="center" vertical="top"/>
    </xf>
    <xf numFmtId="0" fontId="60" fillId="27" borderId="41" xfId="40" applyFont="1" applyFill="1" applyBorder="1" applyAlignment="1">
      <alignment horizontal="right" vertical="top"/>
    </xf>
    <xf numFmtId="0" fontId="70" fillId="28" borderId="0" xfId="40" applyFont="1" applyFill="1" applyAlignment="1">
      <alignment horizontal="right"/>
    </xf>
    <xf numFmtId="0" fontId="69" fillId="27" borderId="0" xfId="40" applyFont="1" applyFill="1" applyAlignment="1">
      <alignment horizontal="left" vertical="top"/>
    </xf>
    <xf numFmtId="0" fontId="69" fillId="27" borderId="108" xfId="40" applyFont="1" applyFill="1" applyBorder="1" applyAlignment="1">
      <alignment horizontal="left" vertical="top"/>
    </xf>
    <xf numFmtId="0" fontId="69" fillId="27" borderId="114" xfId="40" applyFont="1" applyFill="1" applyBorder="1" applyAlignment="1">
      <alignment horizontal="left" vertical="top"/>
    </xf>
    <xf numFmtId="0" fontId="69" fillId="27" borderId="39" xfId="40" applyFont="1" applyFill="1" applyBorder="1"/>
    <xf numFmtId="0" fontId="60" fillId="27" borderId="41" xfId="40" applyFont="1" applyFill="1" applyBorder="1" applyAlignment="1">
      <alignment horizontal="right"/>
    </xf>
    <xf numFmtId="0" fontId="60" fillId="28" borderId="42" xfId="40" applyFont="1" applyFill="1" applyBorder="1" applyAlignment="1">
      <alignment horizontal="left"/>
    </xf>
    <xf numFmtId="0" fontId="69" fillId="27" borderId="29" xfId="40" applyFont="1" applyFill="1" applyBorder="1"/>
    <xf numFmtId="0" fontId="60" fillId="27" borderId="30" xfId="40" applyFont="1" applyFill="1" applyBorder="1"/>
    <xf numFmtId="0" fontId="60" fillId="27" borderId="31" xfId="40" applyFont="1" applyFill="1" applyBorder="1" applyAlignment="1">
      <alignment horizontal="right"/>
    </xf>
    <xf numFmtId="0" fontId="60" fillId="28" borderId="33" xfId="40" applyFont="1" applyFill="1" applyBorder="1" applyAlignment="1">
      <alignment horizontal="left"/>
    </xf>
    <xf numFmtId="0" fontId="60" fillId="28" borderId="33" xfId="40" applyFont="1" applyFill="1" applyBorder="1"/>
    <xf numFmtId="0" fontId="60" fillId="0" borderId="52" xfId="40" applyFont="1" applyBorder="1" applyAlignment="1">
      <alignment horizontal="left"/>
    </xf>
    <xf numFmtId="0" fontId="60" fillId="0" borderId="52" xfId="40" applyFont="1" applyBorder="1" applyAlignment="1">
      <alignment horizontal="center"/>
    </xf>
    <xf numFmtId="0" fontId="72" fillId="0" borderId="33" xfId="40" applyFont="1" applyBorder="1" applyAlignment="1">
      <alignment horizontal="left"/>
    </xf>
    <xf numFmtId="0" fontId="60" fillId="0" borderId="33" xfId="40" applyFont="1" applyBorder="1" applyAlignment="1">
      <alignment horizontal="center"/>
    </xf>
    <xf numFmtId="0" fontId="60" fillId="0" borderId="33" xfId="40" applyFont="1" applyBorder="1"/>
    <xf numFmtId="165" fontId="60" fillId="0" borderId="33" xfId="40" applyNumberFormat="1" applyFont="1" applyBorder="1" applyAlignment="1">
      <alignment vertical="top" textRotation="255"/>
    </xf>
    <xf numFmtId="0" fontId="60" fillId="0" borderId="38" xfId="40" applyFont="1" applyBorder="1"/>
    <xf numFmtId="0" fontId="60" fillId="0" borderId="38" xfId="40" applyFont="1" applyBorder="1" applyAlignment="1">
      <alignment textRotation="255" wrapText="1"/>
    </xf>
    <xf numFmtId="0" fontId="73" fillId="24" borderId="44" xfId="39" applyFont="1" applyFill="1" applyBorder="1" applyAlignment="1">
      <alignment wrapText="1"/>
    </xf>
    <xf numFmtId="0" fontId="73" fillId="24" borderId="45" xfId="39" applyFont="1" applyFill="1" applyBorder="1" applyAlignment="1">
      <alignment wrapText="1"/>
    </xf>
    <xf numFmtId="0" fontId="73" fillId="24" borderId="48" xfId="39" applyFont="1" applyFill="1" applyBorder="1" applyAlignment="1">
      <alignment horizontal="left" wrapText="1"/>
    </xf>
    <xf numFmtId="0" fontId="69" fillId="0" borderId="33" xfId="40" applyFont="1" applyBorder="1" applyAlignment="1">
      <alignment horizontal="center"/>
    </xf>
    <xf numFmtId="0" fontId="60" fillId="0" borderId="27" xfId="40" applyFont="1" applyBorder="1" applyAlignment="1">
      <alignment horizontal="left"/>
    </xf>
    <xf numFmtId="0" fontId="60" fillId="0" borderId="0" xfId="40" applyFont="1" applyAlignment="1">
      <alignment horizontal="left"/>
    </xf>
    <xf numFmtId="0" fontId="71" fillId="30" borderId="65" xfId="40" applyFont="1" applyFill="1" applyBorder="1" applyAlignment="1">
      <alignment horizontal="left"/>
    </xf>
    <xf numFmtId="0" fontId="71" fillId="30" borderId="65" xfId="40" applyFont="1" applyFill="1" applyBorder="1" applyAlignment="1">
      <alignment vertical="top" textRotation="180"/>
    </xf>
    <xf numFmtId="0" fontId="71" fillId="30" borderId="59" xfId="40" applyFont="1" applyFill="1" applyBorder="1" applyAlignment="1">
      <alignment vertical="center"/>
    </xf>
    <xf numFmtId="0" fontId="71" fillId="30" borderId="54" xfId="40" applyFont="1" applyFill="1" applyBorder="1" applyAlignment="1">
      <alignment vertical="center"/>
    </xf>
    <xf numFmtId="0" fontId="71" fillId="30" borderId="59" xfId="40" applyFont="1" applyFill="1" applyBorder="1" applyAlignment="1">
      <alignment vertical="top"/>
    </xf>
    <xf numFmtId="0" fontId="60" fillId="27" borderId="40" xfId="40" applyFont="1" applyFill="1" applyBorder="1"/>
    <xf numFmtId="0" fontId="71" fillId="30" borderId="54" xfId="40" applyFont="1" applyFill="1" applyBorder="1" applyAlignment="1">
      <alignment vertical="top"/>
    </xf>
    <xf numFmtId="0" fontId="60" fillId="27" borderId="29" xfId="40" applyFont="1" applyFill="1" applyBorder="1"/>
    <xf numFmtId="164" fontId="71" fillId="25" borderId="64" xfId="40" applyNumberFormat="1" applyFont="1" applyFill="1" applyBorder="1" applyAlignment="1">
      <alignment horizontal="center" vertical="center"/>
    </xf>
    <xf numFmtId="0" fontId="75" fillId="0" borderId="0" xfId="0" applyFont="1">
      <alignment vertical="center"/>
    </xf>
    <xf numFmtId="0" fontId="60" fillId="27" borderId="40" xfId="40" applyFont="1" applyFill="1" applyBorder="1" applyAlignment="1">
      <alignment horizontal="center" vertical="top" wrapText="1"/>
    </xf>
    <xf numFmtId="0" fontId="74" fillId="35" borderId="96" xfId="0" applyFont="1" applyFill="1" applyBorder="1">
      <alignment vertical="center"/>
    </xf>
    <xf numFmtId="0" fontId="75" fillId="0" borderId="96" xfId="0" applyFont="1" applyBorder="1">
      <alignment vertical="center"/>
    </xf>
    <xf numFmtId="0" fontId="75" fillId="0" borderId="96" xfId="0" applyFont="1" applyBorder="1" applyAlignment="1">
      <alignment vertical="center" wrapText="1"/>
    </xf>
    <xf numFmtId="0" fontId="69" fillId="0" borderId="42" xfId="40" applyFont="1" applyBorder="1" applyAlignment="1">
      <alignment horizontal="center"/>
    </xf>
    <xf numFmtId="0" fontId="62" fillId="35" borderId="0" xfId="0" applyFont="1" applyFill="1">
      <alignment vertical="center"/>
    </xf>
    <xf numFmtId="0" fontId="67" fillId="0" borderId="96" xfId="0" applyFont="1" applyBorder="1">
      <alignment vertical="center"/>
    </xf>
    <xf numFmtId="0" fontId="67" fillId="0" borderId="96" xfId="0" applyFont="1" applyBorder="1" applyAlignment="1">
      <alignment vertical="center" wrapText="1"/>
    </xf>
    <xf numFmtId="0" fontId="34" fillId="0" borderId="98" xfId="40" applyFont="1" applyBorder="1" applyAlignment="1">
      <alignment vertical="top"/>
    </xf>
    <xf numFmtId="0" fontId="34" fillId="0" borderId="104" xfId="40" applyFont="1" applyBorder="1" applyAlignment="1">
      <alignment vertical="top"/>
    </xf>
    <xf numFmtId="0" fontId="58" fillId="32" borderId="96" xfId="40" applyFont="1" applyFill="1" applyBorder="1" applyAlignment="1">
      <alignment horizontal="right" vertical="top"/>
    </xf>
    <xf numFmtId="0" fontId="58" fillId="31" borderId="31" xfId="40" applyFont="1" applyFill="1" applyBorder="1"/>
    <xf numFmtId="0" fontId="34" fillId="28" borderId="31" xfId="40" applyFont="1" applyFill="1" applyBorder="1" applyAlignment="1">
      <alignment horizontal="left"/>
    </xf>
    <xf numFmtId="0" fontId="34" fillId="28" borderId="31" xfId="40" applyFont="1" applyFill="1" applyBorder="1"/>
    <xf numFmtId="0" fontId="34" fillId="27" borderId="121" xfId="40" applyFont="1" applyFill="1" applyBorder="1" applyAlignment="1">
      <alignment horizontal="right"/>
    </xf>
    <xf numFmtId="0" fontId="34" fillId="31" borderId="97" xfId="40" applyFont="1" applyFill="1" applyBorder="1" applyAlignment="1">
      <alignment horizontal="right" vertical="top"/>
    </xf>
    <xf numFmtId="0" fontId="34" fillId="0" borderId="122" xfId="40" applyFont="1" applyBorder="1"/>
    <xf numFmtId="0" fontId="35" fillId="0" borderId="108" xfId="40" applyFont="1" applyBorder="1" applyAlignment="1">
      <alignment horizontal="left"/>
    </xf>
    <xf numFmtId="0" fontId="34" fillId="0" borderId="108" xfId="40" applyFont="1" applyBorder="1" applyAlignment="1">
      <alignment horizontal="right"/>
    </xf>
    <xf numFmtId="0" fontId="34" fillId="0" borderId="123" xfId="40" applyFont="1" applyBorder="1"/>
    <xf numFmtId="0" fontId="34" fillId="0" borderId="124" xfId="40" applyFont="1" applyBorder="1"/>
    <xf numFmtId="0" fontId="34" fillId="0" borderId="102" xfId="40" applyFont="1" applyBorder="1"/>
    <xf numFmtId="0" fontId="34" fillId="0" borderId="125" xfId="40" applyFont="1" applyBorder="1"/>
    <xf numFmtId="0" fontId="35" fillId="0" borderId="126" xfId="40" applyFont="1" applyBorder="1" applyAlignment="1">
      <alignment horizontal="left"/>
    </xf>
    <xf numFmtId="47" fontId="34" fillId="0" borderId="126" xfId="40" applyNumberFormat="1" applyFont="1" applyBorder="1"/>
    <xf numFmtId="0" fontId="34" fillId="0" borderId="126" xfId="40" applyFont="1" applyBorder="1" applyAlignment="1">
      <alignment horizontal="right"/>
    </xf>
    <xf numFmtId="0" fontId="34" fillId="0" borderId="126" xfId="40" applyFont="1" applyBorder="1"/>
    <xf numFmtId="0" fontId="34" fillId="0" borderId="103" xfId="40" applyFont="1" applyBorder="1"/>
    <xf numFmtId="47" fontId="34" fillId="0" borderId="0" xfId="40" applyNumberFormat="1" applyFont="1"/>
    <xf numFmtId="14" fontId="23" fillId="0" borderId="11" xfId="40" applyNumberFormat="1" applyFont="1" applyBorder="1"/>
    <xf numFmtId="0" fontId="23" fillId="0" borderId="15" xfId="40" applyFont="1" applyBorder="1" applyAlignment="1">
      <alignment horizontal="center" vertical="center"/>
    </xf>
    <xf numFmtId="14" fontId="44" fillId="0" borderId="16" xfId="40" applyNumberFormat="1" applyFont="1" applyBorder="1" applyAlignment="1">
      <alignment horizontal="center" vertical="top" wrapText="1"/>
    </xf>
    <xf numFmtId="0" fontId="22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29" fillId="24" borderId="43" xfId="40" applyNumberFormat="1" applyFont="1" applyFill="1" applyBorder="1" applyAlignment="1">
      <alignment vertical="center" wrapText="1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8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44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2" fillId="24" borderId="0" xfId="38" applyFont="1" applyFill="1" applyAlignment="1">
      <alignment horizontal="center"/>
    </xf>
    <xf numFmtId="0" fontId="29" fillId="24" borderId="10" xfId="40" applyFont="1" applyFill="1" applyBorder="1" applyAlignment="1">
      <alignment horizontal="center"/>
    </xf>
    <xf numFmtId="0" fontId="29" fillId="24" borderId="48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0" fontId="34" fillId="0" borderId="33" xfId="40" applyFont="1" applyBorder="1" applyAlignment="1">
      <alignment horizontal="left" vertical="center"/>
    </xf>
    <xf numFmtId="0" fontId="34" fillId="0" borderId="38" xfId="40" applyFont="1" applyBorder="1" applyAlignment="1">
      <alignment horizontal="left" vertical="center"/>
    </xf>
    <xf numFmtId="0" fontId="34" fillId="0" borderId="0" xfId="40" applyFont="1" applyAlignment="1">
      <alignment horizontal="right"/>
    </xf>
    <xf numFmtId="0" fontId="34" fillId="0" borderId="52" xfId="40" applyFont="1" applyBorder="1" applyAlignment="1">
      <alignment horizontal="left" vertical="center"/>
    </xf>
    <xf numFmtId="0" fontId="34" fillId="0" borderId="97" xfId="40" applyFont="1" applyBorder="1" applyAlignment="1">
      <alignment horizontal="center"/>
    </xf>
    <xf numFmtId="0" fontId="34" fillId="0" borderId="104" xfId="40" applyFont="1" applyBorder="1" applyAlignment="1">
      <alignment horizontal="center"/>
    </xf>
    <xf numFmtId="0" fontId="34" fillId="0" borderId="98" xfId="40" applyFont="1" applyBorder="1" applyAlignment="1">
      <alignment horizontal="center"/>
    </xf>
    <xf numFmtId="0" fontId="35" fillId="24" borderId="84" xfId="39" applyFont="1" applyFill="1" applyBorder="1" applyAlignment="1">
      <alignment horizontal="left" wrapText="1"/>
    </xf>
    <xf numFmtId="0" fontId="35" fillId="24" borderId="73" xfId="39" applyFont="1" applyFill="1" applyBorder="1" applyAlignment="1">
      <alignment horizontal="left" wrapText="1"/>
    </xf>
    <xf numFmtId="49" fontId="37" fillId="24" borderId="72" xfId="39" applyNumberFormat="1" applyFont="1" applyFill="1" applyBorder="1" applyAlignment="1">
      <alignment horizontal="left" wrapText="1"/>
    </xf>
    <xf numFmtId="0" fontId="37" fillId="24" borderId="73" xfId="39" applyFont="1" applyFill="1" applyBorder="1" applyAlignment="1">
      <alignment horizontal="left" wrapText="1"/>
    </xf>
    <xf numFmtId="0" fontId="37" fillId="24" borderId="85" xfId="39" applyFont="1" applyFill="1" applyBorder="1" applyAlignment="1">
      <alignment horizontal="left" wrapText="1"/>
    </xf>
    <xf numFmtId="0" fontId="35" fillId="24" borderId="86" xfId="39" applyFont="1" applyFill="1" applyBorder="1" applyAlignment="1">
      <alignment horizontal="left" wrapText="1"/>
    </xf>
    <xf numFmtId="0" fontId="35" fillId="24" borderId="87" xfId="39" applyFont="1" applyFill="1" applyBorder="1" applyAlignment="1">
      <alignment horizontal="left" wrapText="1"/>
    </xf>
    <xf numFmtId="0" fontId="34" fillId="24" borderId="88" xfId="40" applyFont="1" applyFill="1" applyBorder="1" applyAlignment="1">
      <alignment horizontal="center" vertical="center"/>
    </xf>
    <xf numFmtId="0" fontId="34" fillId="24" borderId="82" xfId="40" applyFont="1" applyFill="1" applyBorder="1" applyAlignment="1">
      <alignment horizontal="center" vertical="center"/>
    </xf>
    <xf numFmtId="0" fontId="34" fillId="24" borderId="89" xfId="40" applyFont="1" applyFill="1" applyBorder="1" applyAlignment="1">
      <alignment horizontal="center" vertical="center"/>
    </xf>
    <xf numFmtId="0" fontId="34" fillId="24" borderId="90" xfId="40" applyFont="1" applyFill="1" applyBorder="1" applyAlignment="1">
      <alignment horizontal="center" vertical="center"/>
    </xf>
    <xf numFmtId="0" fontId="34" fillId="24" borderId="91" xfId="40" applyFont="1" applyFill="1" applyBorder="1" applyAlignment="1">
      <alignment horizontal="center" vertical="center"/>
    </xf>
    <xf numFmtId="0" fontId="35" fillId="24" borderId="79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9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3" xfId="40" applyFont="1" applyFill="1" applyBorder="1" applyAlignment="1">
      <alignment horizontal="center" vertical="center"/>
    </xf>
    <xf numFmtId="0" fontId="35" fillId="24" borderId="7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71" xfId="40" applyFont="1" applyFill="1" applyBorder="1" applyAlignment="1">
      <alignment horizontal="center" vertical="center" wrapText="1"/>
    </xf>
    <xf numFmtId="0" fontId="34" fillId="0" borderId="97" xfId="40" applyFont="1" applyBorder="1" applyAlignment="1">
      <alignment horizontal="center" wrapText="1"/>
    </xf>
    <xf numFmtId="0" fontId="34" fillId="0" borderId="104" xfId="40" applyFont="1" applyBorder="1" applyAlignment="1">
      <alignment horizontal="center" wrapText="1"/>
    </xf>
    <xf numFmtId="0" fontId="34" fillId="0" borderId="98" xfId="40" applyFont="1" applyBorder="1" applyAlignment="1">
      <alignment horizontal="center" wrapText="1"/>
    </xf>
    <xf numFmtId="49" fontId="34" fillId="24" borderId="72" xfId="39" applyNumberFormat="1" applyFont="1" applyFill="1" applyBorder="1" applyAlignment="1">
      <alignment horizontal="left" wrapText="1"/>
    </xf>
    <xf numFmtId="0" fontId="34" fillId="24" borderId="73" xfId="39" applyFont="1" applyFill="1" applyBorder="1" applyAlignment="1">
      <alignment horizontal="left" wrapText="1"/>
    </xf>
    <xf numFmtId="0" fontId="34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70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5" xfId="39" applyFont="1" applyFill="1" applyBorder="1" applyAlignment="1">
      <alignment horizontal="center" wrapText="1"/>
    </xf>
    <xf numFmtId="0" fontId="35" fillId="24" borderId="76" xfId="40" applyFont="1" applyFill="1" applyBorder="1" applyAlignment="1">
      <alignment horizontal="center" vertical="center" wrapText="1"/>
    </xf>
    <xf numFmtId="0" fontId="37" fillId="24" borderId="80" xfId="39" applyFont="1" applyFill="1" applyBorder="1" applyAlignment="1">
      <alignment horizontal="left" wrapText="1"/>
    </xf>
    <xf numFmtId="0" fontId="37" fillId="24" borderId="81" xfId="39" applyFont="1" applyFill="1" applyBorder="1" applyAlignment="1">
      <alignment horizontal="left" wrapText="1"/>
    </xf>
    <xf numFmtId="0" fontId="35" fillId="24" borderId="94" xfId="39" applyFont="1" applyFill="1" applyBorder="1" applyAlignment="1">
      <alignment horizontal="left" wrapText="1"/>
    </xf>
    <xf numFmtId="0" fontId="35" fillId="24" borderId="47" xfId="39" applyFont="1" applyFill="1" applyBorder="1" applyAlignment="1">
      <alignment horizontal="left" wrapText="1"/>
    </xf>
    <xf numFmtId="49" fontId="37" fillId="24" borderId="47" xfId="39" applyNumberFormat="1" applyFont="1" applyFill="1" applyBorder="1" applyAlignment="1">
      <alignment horizontal="left" wrapText="1"/>
    </xf>
    <xf numFmtId="49" fontId="37" fillId="24" borderId="95" xfId="39" applyNumberFormat="1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center" vertical="center" wrapText="1"/>
    </xf>
    <xf numFmtId="0" fontId="35" fillId="24" borderId="39" xfId="39" applyFont="1" applyFill="1" applyBorder="1" applyAlignment="1">
      <alignment horizontal="left" wrapText="1"/>
    </xf>
    <xf numFmtId="0" fontId="35" fillId="24" borderId="40" xfId="39" applyFont="1" applyFill="1" applyBorder="1" applyAlignment="1">
      <alignment horizontal="left" wrapText="1"/>
    </xf>
    <xf numFmtId="0" fontId="35" fillId="24" borderId="41" xfId="39" applyFont="1" applyFill="1" applyBorder="1" applyAlignment="1">
      <alignment horizontal="left" wrapText="1"/>
    </xf>
    <xf numFmtId="0" fontId="35" fillId="24" borderId="92" xfId="39" applyFont="1" applyFill="1" applyBorder="1" applyAlignment="1">
      <alignment horizontal="left" wrapText="1"/>
    </xf>
    <xf numFmtId="0" fontId="35" fillId="24" borderId="93" xfId="39" applyFont="1" applyFill="1" applyBorder="1" applyAlignment="1">
      <alignment horizontal="left" wrapText="1"/>
    </xf>
    <xf numFmtId="0" fontId="34" fillId="0" borderId="96" xfId="40" applyFont="1" applyBorder="1" applyAlignment="1">
      <alignment horizontal="center" vertical="center"/>
    </xf>
    <xf numFmtId="0" fontId="35" fillId="24" borderId="119" xfId="39" applyFont="1" applyFill="1" applyBorder="1" applyAlignment="1">
      <alignment horizontal="left" wrapText="1"/>
    </xf>
    <xf numFmtId="0" fontId="35" fillId="24" borderId="120" xfId="39" applyFont="1" applyFill="1" applyBorder="1" applyAlignment="1">
      <alignment horizontal="left" wrapText="1"/>
    </xf>
    <xf numFmtId="0" fontId="35" fillId="24" borderId="85" xfId="39" applyFont="1" applyFill="1" applyBorder="1" applyAlignment="1">
      <alignment horizontal="left" wrapText="1"/>
    </xf>
    <xf numFmtId="49" fontId="37" fillId="24" borderId="85" xfId="39" applyNumberFormat="1" applyFont="1" applyFill="1" applyBorder="1" applyAlignment="1">
      <alignment horizontal="left" wrapText="1"/>
    </xf>
    <xf numFmtId="0" fontId="35" fillId="24" borderId="72" xfId="39" applyFont="1" applyFill="1" applyBorder="1" applyAlignment="1">
      <alignment horizontal="left" wrapText="1"/>
    </xf>
    <xf numFmtId="49" fontId="34" fillId="24" borderId="72" xfId="39" applyNumberFormat="1" applyFont="1" applyFill="1" applyBorder="1" applyAlignment="1">
      <alignment horizontal="center" wrapText="1"/>
    </xf>
    <xf numFmtId="49" fontId="34" fillId="24" borderId="73" xfId="39" applyNumberFormat="1" applyFont="1" applyFill="1" applyBorder="1" applyAlignment="1">
      <alignment horizontal="center" wrapText="1"/>
    </xf>
    <xf numFmtId="49" fontId="34" fillId="24" borderId="74" xfId="39" applyNumberFormat="1" applyFont="1" applyFill="1" applyBorder="1" applyAlignment="1">
      <alignment horizontal="center" wrapText="1"/>
    </xf>
    <xf numFmtId="0" fontId="37" fillId="24" borderId="117" xfId="39" applyFont="1" applyFill="1" applyBorder="1" applyAlignment="1">
      <alignment horizontal="left" wrapText="1"/>
    </xf>
    <xf numFmtId="0" fontId="37" fillId="24" borderId="118" xfId="39" applyFont="1" applyFill="1" applyBorder="1" applyAlignment="1">
      <alignment horizontal="left" wrapText="1"/>
    </xf>
    <xf numFmtId="0" fontId="37" fillId="24" borderId="109" xfId="39" applyFont="1" applyFill="1" applyBorder="1" applyAlignment="1">
      <alignment horizontal="left"/>
    </xf>
    <xf numFmtId="0" fontId="37" fillId="24" borderId="110" xfId="39" applyFont="1" applyFill="1" applyBorder="1" applyAlignment="1">
      <alignment horizontal="left"/>
    </xf>
    <xf numFmtId="0" fontId="37" fillId="24" borderId="76" xfId="39" applyFont="1" applyFill="1" applyBorder="1" applyAlignment="1">
      <alignment horizontal="center" wrapText="1"/>
    </xf>
    <xf numFmtId="0" fontId="37" fillId="24" borderId="45" xfId="39" applyFont="1" applyFill="1" applyBorder="1" applyAlignment="1">
      <alignment horizontal="left" wrapText="1"/>
    </xf>
    <xf numFmtId="0" fontId="34" fillId="0" borderId="34" xfId="40" applyFont="1" applyBorder="1" applyAlignment="1">
      <alignment horizontal="left" vertical="center"/>
    </xf>
    <xf numFmtId="0" fontId="34" fillId="0" borderId="35" xfId="40" applyFont="1" applyBorder="1" applyAlignment="1">
      <alignment horizontal="left" vertical="center"/>
    </xf>
    <xf numFmtId="0" fontId="34" fillId="0" borderId="36" xfId="40" applyFont="1" applyBorder="1" applyAlignment="1">
      <alignment horizontal="left" vertical="center"/>
    </xf>
    <xf numFmtId="0" fontId="34" fillId="0" borderId="29" xfId="40" applyFont="1" applyBorder="1" applyAlignment="1">
      <alignment horizontal="left" vertical="center"/>
    </xf>
    <xf numFmtId="0" fontId="34" fillId="0" borderId="30" xfId="40" applyFont="1" applyBorder="1" applyAlignment="1">
      <alignment horizontal="left" vertical="center"/>
    </xf>
    <xf numFmtId="0" fontId="34" fillId="0" borderId="31" xfId="40" applyFont="1" applyBorder="1" applyAlignment="1">
      <alignment horizontal="left" vertical="center"/>
    </xf>
    <xf numFmtId="0" fontId="34" fillId="0" borderId="101" xfId="40" applyFont="1" applyBorder="1" applyAlignment="1">
      <alignment horizontal="center"/>
    </xf>
    <xf numFmtId="0" fontId="34" fillId="0" borderId="102" xfId="40" applyFont="1" applyBorder="1" applyAlignment="1">
      <alignment horizontal="center"/>
    </xf>
    <xf numFmtId="0" fontId="34" fillId="0" borderId="103" xfId="40" applyFont="1" applyBorder="1" applyAlignment="1">
      <alignment horizontal="center"/>
    </xf>
    <xf numFmtId="0" fontId="34" fillId="0" borderId="97" xfId="40" applyFont="1" applyBorder="1" applyAlignment="1">
      <alignment horizontal="center" vertical="top"/>
    </xf>
    <xf numFmtId="0" fontId="34" fillId="0" borderId="104" xfId="40" applyFont="1" applyBorder="1" applyAlignment="1">
      <alignment horizontal="center" vertical="top"/>
    </xf>
    <xf numFmtId="0" fontId="34" fillId="0" borderId="96" xfId="40" applyFont="1" applyBorder="1" applyAlignment="1">
      <alignment horizontal="center" vertical="top"/>
    </xf>
    <xf numFmtId="0" fontId="34" fillId="0" borderId="42" xfId="40" applyFont="1" applyBorder="1" applyAlignment="1">
      <alignment horizontal="left" vertical="center"/>
    </xf>
    <xf numFmtId="49" fontId="34" fillId="24" borderId="73" xfId="39" applyNumberFormat="1" applyFont="1" applyFill="1" applyBorder="1" applyAlignment="1">
      <alignment horizontal="left" wrapText="1"/>
    </xf>
    <xf numFmtId="49" fontId="34" fillId="24" borderId="74" xfId="39" applyNumberFormat="1" applyFont="1" applyFill="1" applyBorder="1" applyAlignment="1">
      <alignment horizontal="left" wrapText="1"/>
    </xf>
    <xf numFmtId="0" fontId="34" fillId="24" borderId="73" xfId="39" applyFont="1" applyFill="1" applyBorder="1" applyAlignment="1">
      <alignment horizontal="center" wrapText="1"/>
    </xf>
    <xf numFmtId="0" fontId="34" fillId="24" borderId="74" xfId="39" applyFont="1" applyFill="1" applyBorder="1" applyAlignment="1">
      <alignment horizontal="center" wrapText="1"/>
    </xf>
    <xf numFmtId="0" fontId="37" fillId="24" borderId="109" xfId="39" applyFont="1" applyFill="1" applyBorder="1" applyAlignment="1">
      <alignment horizontal="center" vertical="center" wrapText="1"/>
    </xf>
    <xf numFmtId="0" fontId="37" fillId="24" borderId="110" xfId="39" applyFont="1" applyFill="1" applyBorder="1" applyAlignment="1">
      <alignment horizontal="center" vertical="center" wrapText="1"/>
    </xf>
    <xf numFmtId="0" fontId="69" fillId="0" borderId="52" xfId="40" applyFont="1" applyBorder="1" applyAlignment="1">
      <alignment horizontal="left" vertical="center"/>
    </xf>
    <xf numFmtId="0" fontId="69" fillId="0" borderId="33" xfId="40" applyFont="1" applyBorder="1" applyAlignment="1">
      <alignment horizontal="left" vertical="center"/>
    </xf>
    <xf numFmtId="0" fontId="69" fillId="0" borderId="38" xfId="40" applyFont="1" applyBorder="1" applyAlignment="1">
      <alignment horizontal="left" vertical="center"/>
    </xf>
    <xf numFmtId="0" fontId="69" fillId="24" borderId="79" xfId="40" applyFont="1" applyFill="1" applyBorder="1" applyAlignment="1">
      <alignment horizontal="center" vertical="center"/>
    </xf>
    <xf numFmtId="0" fontId="69" fillId="24" borderId="11" xfId="40" applyFont="1" applyFill="1" applyBorder="1" applyAlignment="1">
      <alignment horizontal="center" vertical="center"/>
    </xf>
    <xf numFmtId="0" fontId="69" fillId="24" borderId="10" xfId="40" applyFont="1" applyFill="1" applyBorder="1" applyAlignment="1">
      <alignment horizontal="center" vertical="center" wrapText="1"/>
    </xf>
    <xf numFmtId="0" fontId="69" fillId="24" borderId="48" xfId="40" applyFont="1" applyFill="1" applyBorder="1" applyAlignment="1">
      <alignment horizontal="center" vertical="center" wrapText="1"/>
    </xf>
    <xf numFmtId="0" fontId="69" fillId="24" borderId="11" xfId="40" applyFont="1" applyFill="1" applyBorder="1" applyAlignment="1">
      <alignment horizontal="center" vertical="center" wrapText="1"/>
    </xf>
    <xf numFmtId="0" fontId="69" fillId="24" borderId="76" xfId="40" applyFont="1" applyFill="1" applyBorder="1" applyAlignment="1">
      <alignment horizontal="center" vertical="center" wrapText="1"/>
    </xf>
    <xf numFmtId="0" fontId="69" fillId="24" borderId="70" xfId="40" applyFont="1" applyFill="1" applyBorder="1" applyAlignment="1">
      <alignment horizontal="center" vertical="center" wrapText="1"/>
    </xf>
    <xf numFmtId="0" fontId="69" fillId="24" borderId="71" xfId="40" applyFont="1" applyFill="1" applyBorder="1" applyAlignment="1">
      <alignment horizontal="center" vertical="center" wrapText="1"/>
    </xf>
    <xf numFmtId="0" fontId="60" fillId="24" borderId="91" xfId="40" applyFont="1" applyFill="1" applyBorder="1" applyAlignment="1">
      <alignment horizontal="center" vertical="center"/>
    </xf>
    <xf numFmtId="0" fontId="60" fillId="24" borderId="90" xfId="40" applyFont="1" applyFill="1" applyBorder="1" applyAlignment="1">
      <alignment horizontal="center" vertical="center"/>
    </xf>
    <xf numFmtId="0" fontId="60" fillId="24" borderId="88" xfId="40" applyFont="1" applyFill="1" applyBorder="1" applyAlignment="1">
      <alignment horizontal="center" vertical="center"/>
    </xf>
    <xf numFmtId="0" fontId="60" fillId="24" borderId="82" xfId="40" applyFont="1" applyFill="1" applyBorder="1" applyAlignment="1">
      <alignment horizontal="center" vertical="center"/>
    </xf>
    <xf numFmtId="0" fontId="60" fillId="24" borderId="89" xfId="40" applyFont="1" applyFill="1" applyBorder="1" applyAlignment="1">
      <alignment horizontal="center" vertical="center"/>
    </xf>
    <xf numFmtId="0" fontId="60" fillId="24" borderId="46" xfId="40" applyFont="1" applyFill="1" applyBorder="1" applyAlignment="1">
      <alignment horizontal="center" vertical="center"/>
    </xf>
    <xf numFmtId="0" fontId="60" fillId="24" borderId="83" xfId="40" applyFont="1" applyFill="1" applyBorder="1" applyAlignment="1">
      <alignment horizontal="center" vertical="center"/>
    </xf>
    <xf numFmtId="0" fontId="69" fillId="24" borderId="79" xfId="39" applyFont="1" applyFill="1" applyBorder="1" applyAlignment="1">
      <alignment horizontal="left" wrapText="1"/>
    </xf>
    <xf numFmtId="0" fontId="69" fillId="24" borderId="11" xfId="39" applyFont="1" applyFill="1" applyBorder="1" applyAlignment="1">
      <alignment horizontal="left" wrapText="1"/>
    </xf>
    <xf numFmtId="0" fontId="73" fillId="24" borderId="10" xfId="39" applyFont="1" applyFill="1" applyBorder="1" applyAlignment="1">
      <alignment horizontal="center" wrapText="1"/>
    </xf>
    <xf numFmtId="0" fontId="73" fillId="24" borderId="48" xfId="39" applyFont="1" applyFill="1" applyBorder="1" applyAlignment="1">
      <alignment horizontal="center" wrapText="1"/>
    </xf>
    <xf numFmtId="0" fontId="69" fillId="24" borderId="29" xfId="39" applyFont="1" applyFill="1" applyBorder="1" applyAlignment="1">
      <alignment horizontal="left" wrapText="1"/>
    </xf>
    <xf numFmtId="0" fontId="69" fillId="24" borderId="30" xfId="39" applyFont="1" applyFill="1" applyBorder="1" applyAlignment="1">
      <alignment horizontal="left" wrapText="1"/>
    </xf>
    <xf numFmtId="0" fontId="69" fillId="24" borderId="31" xfId="39" applyFont="1" applyFill="1" applyBorder="1" applyAlignment="1">
      <alignment horizontal="left" wrapText="1"/>
    </xf>
    <xf numFmtId="0" fontId="60" fillId="24" borderId="70" xfId="39" applyFont="1" applyFill="1" applyBorder="1" applyAlignment="1">
      <alignment horizontal="center" wrapText="1"/>
    </xf>
    <xf numFmtId="0" fontId="60" fillId="24" borderId="48" xfId="39" applyFont="1" applyFill="1" applyBorder="1" applyAlignment="1">
      <alignment horizontal="center" wrapText="1"/>
    </xf>
    <xf numFmtId="0" fontId="60" fillId="24" borderId="75" xfId="39" applyFont="1" applyFill="1" applyBorder="1" applyAlignment="1">
      <alignment horizontal="center" wrapText="1"/>
    </xf>
    <xf numFmtId="0" fontId="73" fillId="24" borderId="80" xfId="39" applyFont="1" applyFill="1" applyBorder="1" applyAlignment="1">
      <alignment horizontal="left" wrapText="1"/>
    </xf>
    <xf numFmtId="0" fontId="73" fillId="24" borderId="81" xfId="39" applyFont="1" applyFill="1" applyBorder="1" applyAlignment="1">
      <alignment horizontal="left" wrapText="1"/>
    </xf>
    <xf numFmtId="0" fontId="69" fillId="24" borderId="84" xfId="39" applyFont="1" applyFill="1" applyBorder="1" applyAlignment="1">
      <alignment horizontal="left" wrapText="1"/>
    </xf>
    <xf numFmtId="0" fontId="69" fillId="24" borderId="73" xfId="39" applyFont="1" applyFill="1" applyBorder="1" applyAlignment="1">
      <alignment horizontal="left" wrapText="1"/>
    </xf>
    <xf numFmtId="49" fontId="73" fillId="24" borderId="72" xfId="39" applyNumberFormat="1" applyFont="1" applyFill="1" applyBorder="1" applyAlignment="1">
      <alignment horizontal="left" wrapText="1"/>
    </xf>
    <xf numFmtId="0" fontId="73" fillId="24" borderId="73" xfId="39" applyFont="1" applyFill="1" applyBorder="1" applyAlignment="1">
      <alignment horizontal="left" wrapText="1"/>
    </xf>
    <xf numFmtId="0" fontId="73" fillId="24" borderId="85" xfId="39" applyFont="1" applyFill="1" applyBorder="1" applyAlignment="1">
      <alignment horizontal="left" wrapText="1"/>
    </xf>
    <xf numFmtId="0" fontId="69" fillId="24" borderId="86" xfId="39" applyFont="1" applyFill="1" applyBorder="1" applyAlignment="1">
      <alignment horizontal="left" wrapText="1"/>
    </xf>
    <xf numFmtId="0" fontId="69" fillId="24" borderId="87" xfId="39" applyFont="1" applyFill="1" applyBorder="1" applyAlignment="1">
      <alignment horizontal="left" wrapText="1"/>
    </xf>
    <xf numFmtId="49" fontId="69" fillId="24" borderId="72" xfId="39" applyNumberFormat="1" applyFont="1" applyFill="1" applyBorder="1" applyAlignment="1">
      <alignment horizontal="left" wrapText="1"/>
    </xf>
    <xf numFmtId="0" fontId="69" fillId="24" borderId="74" xfId="39" applyFont="1" applyFill="1" applyBorder="1" applyAlignment="1">
      <alignment horizontal="left" wrapText="1"/>
    </xf>
    <xf numFmtId="0" fontId="73" fillId="24" borderId="77" xfId="39" applyFont="1" applyFill="1" applyBorder="1" applyAlignment="1">
      <alignment horizontal="left" wrapText="1"/>
    </xf>
    <xf numFmtId="0" fontId="73" fillId="24" borderId="44" xfId="39" applyFont="1" applyFill="1" applyBorder="1" applyAlignment="1">
      <alignment horizontal="left" wrapText="1"/>
    </xf>
    <xf numFmtId="0" fontId="73" fillId="24" borderId="78" xfId="39" applyFont="1" applyFill="1" applyBorder="1" applyAlignment="1">
      <alignment horizontal="left" wrapText="1"/>
    </xf>
    <xf numFmtId="0" fontId="70" fillId="24" borderId="44" xfId="39" applyFont="1" applyFill="1" applyBorder="1" applyAlignment="1">
      <alignment horizontal="left"/>
    </xf>
    <xf numFmtId="1" fontId="29" fillId="24" borderId="10" xfId="40" applyNumberFormat="1" applyFont="1" applyFill="1" applyBorder="1" applyAlignment="1"/>
    <xf numFmtId="0" fontId="33" fillId="0" borderId="47" xfId="0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00000000-0005-0000-0000-000026000000}"/>
    <cellStyle name="Normal_Sheet1" xfId="39" xr:uid="{00000000-0005-0000-0000-000027000000}"/>
    <cellStyle name="Normal_Template_UnitTest Case_v0.9" xfId="40" xr:uid="{00000000-0005-0000-0000-000028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5859912388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DEF-4773-A4FC-DE584771256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EF-4773-A4FC-DE584771256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DEF-4773-A4FC-DE58477125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27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F-4773-A4FC-DE584771256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DEF-4773-A4FC-DE584771256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EDEF-4773-A4FC-DE584771256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DEF-4773-A4FC-DE584771256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Report'!$F$20:$H$20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EDEF-4773-A4FC-DE584771256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DEF-4773-A4FC-DE584771256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EDEF-4773-A4FC-DE584771256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EDEF-4773-A4FC-DE584771256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EF-4773-A4FC-DE584771256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DEF-4773-A4FC-DE584771256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EDEF-4773-A4FC-DE584771256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EDEF-4773-A4FC-DE584771256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EF-4773-A4FC-DE584771256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27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EF-4773-A4FC-DE584771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52303025061567"/>
          <c:y val="0.39063844255174202"/>
          <c:w val="9.6213165461404015E-2"/>
          <c:h val="0.316417138466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711650278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B39-4D18-BA08-D69CEC8DEA4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B39-4D18-BA08-D69CEC8DEA4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B39-4D18-BA08-D69CEC8DEA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37</c:v>
                </c:pt>
                <c:pt idx="1">
                  <c:v>19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9-4D18-BA08-D69CEC8DEA4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B39-4D18-BA08-D69CEC8DEA4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2B39-4D18-BA08-D69CEC8DEA4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B39-4D18-BA08-D69CEC8DEA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Report'!$C$20:$E$20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2B39-4D18-BA08-D69CEC8DEA4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B39-4D18-BA08-D69CEC8DEA4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2B39-4D18-BA08-D69CEC8DEA4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2B39-4D18-BA08-D69CEC8DEA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39-4D18-BA08-D69CEC8DEA4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B39-4D18-BA08-D69CEC8DEA4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2B39-4D18-BA08-D69CEC8DEA4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2B39-4D18-BA08-D69CEC8DEA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39-4D18-BA08-D69CEC8DEA4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37</c:v>
                </c:pt>
                <c:pt idx="1">
                  <c:v>19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39-4D18-BA08-D69CEC8D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82023773192165"/>
          <c:y val="0.43084497216531531"/>
          <c:w val="0.21795588108708752"/>
          <c:h val="0.300405668665724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123825</xdr:rowOff>
    </xdr:from>
    <xdr:to>
      <xdr:col>0</xdr:col>
      <xdr:colOff>914400</xdr:colOff>
      <xdr:row>1</xdr:row>
      <xdr:rowOff>828675</xdr:rowOff>
    </xdr:to>
    <xdr:pic>
      <xdr:nvPicPr>
        <xdr:cNvPr id="1084" name="Picture 2" descr="FSOFT-new-vertical.jpg">
          <a:extLst>
            <a:ext uri="{FF2B5EF4-FFF2-40B4-BE49-F238E27FC236}">
              <a16:creationId xmlns:a16="http://schemas.microsoft.com/office/drawing/2014/main" id="{DED981D9-7FDD-FF77-78E4-422ED11A4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85750"/>
          <a:ext cx="685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409575</xdr:colOff>
      <xdr:row>0</xdr:row>
      <xdr:rowOff>28575</xdr:rowOff>
    </xdr:from>
    <xdr:to>
      <xdr:col>33</xdr:col>
      <xdr:colOff>438150</xdr:colOff>
      <xdr:row>8</xdr:row>
      <xdr:rowOff>310515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0A05D-5459-B467-6AD5-6EC096A2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28575"/>
          <a:ext cx="7334250" cy="182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158" name="Chart 16">
          <a:extLst>
            <a:ext uri="{FF2B5EF4-FFF2-40B4-BE49-F238E27FC236}">
              <a16:creationId xmlns:a16="http://schemas.microsoft.com/office/drawing/2014/main" id="{581CBCFC-5080-BE30-259C-B4E8ED3BB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28</xdr:row>
      <xdr:rowOff>19050</xdr:rowOff>
    </xdr:from>
    <xdr:to>
      <xdr:col>3</xdr:col>
      <xdr:colOff>209550</xdr:colOff>
      <xdr:row>43</xdr:row>
      <xdr:rowOff>0</xdr:rowOff>
    </xdr:to>
    <xdr:graphicFrame macro="">
      <xdr:nvGraphicFramePr>
        <xdr:cNvPr id="2159" name="Chart 17">
          <a:extLst>
            <a:ext uri="{FF2B5EF4-FFF2-40B4-BE49-F238E27FC236}">
              <a16:creationId xmlns:a16="http://schemas.microsoft.com/office/drawing/2014/main" id="{E834F3D1-39F3-C97F-A205-9CE284BACCE6}"/>
            </a:ext>
            <a:ext uri="{147F2762-F138-4A5C-976F-8EAC2B608ADB}">
              <a16:predDERef xmlns:a16="http://schemas.microsoft.com/office/drawing/2014/main" pred="{581CBCFC-5080-BE30-259C-B4E8ED3BB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0</xdr:row>
      <xdr:rowOff>0</xdr:rowOff>
    </xdr:from>
    <xdr:to>
      <xdr:col>25</xdr:col>
      <xdr:colOff>276225</xdr:colOff>
      <xdr:row>8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D30D1B-0C08-404E-9128-601EC8066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0"/>
          <a:ext cx="5143500" cy="175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266700</xdr:colOff>
      <xdr:row>0</xdr:row>
      <xdr:rowOff>57150</xdr:rowOff>
    </xdr:from>
    <xdr:to>
      <xdr:col>28</xdr:col>
      <xdr:colOff>190500</xdr:colOff>
      <xdr:row>9</xdr:row>
      <xdr:rowOff>74295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D85A24F-68A2-A796-8E5B-A1A61BCB4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57150"/>
          <a:ext cx="7696200" cy="2000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104775</xdr:colOff>
      <xdr:row>0</xdr:row>
      <xdr:rowOff>0</xdr:rowOff>
    </xdr:from>
    <xdr:to>
      <xdr:col>27</xdr:col>
      <xdr:colOff>561975</xdr:colOff>
      <xdr:row>11</xdr:row>
      <xdr:rowOff>365760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9A59D-D9FD-DE89-A8A9-BAC97F4F2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0"/>
          <a:ext cx="3977640" cy="1790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581025</xdr:colOff>
      <xdr:row>0</xdr:row>
      <xdr:rowOff>0</xdr:rowOff>
    </xdr:from>
    <xdr:to>
      <xdr:col>29</xdr:col>
      <xdr:colOff>266700</xdr:colOff>
      <xdr:row>8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FA5B3-0600-0FAB-2ECE-0DA7FBE34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0"/>
          <a:ext cx="6457950" cy="1781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104775</xdr:colOff>
      <xdr:row>0</xdr:row>
      <xdr:rowOff>0</xdr:rowOff>
    </xdr:from>
    <xdr:to>
      <xdr:col>26</xdr:col>
      <xdr:colOff>887730</xdr:colOff>
      <xdr:row>8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502776-01FE-7A4E-496B-CAB876666F94}"/>
            </a:ext>
            <a:ext uri="{147F2762-F138-4A5C-976F-8EAC2B608ADB}">
              <a16:predDERef xmlns:a16="http://schemas.microsoft.com/office/drawing/2014/main" pred="{11A5A413-C2EF-3CDB-BACF-33D8581C5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0"/>
          <a:ext cx="5295900" cy="18097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0</xdr:row>
      <xdr:rowOff>0</xdr:rowOff>
    </xdr:from>
    <xdr:to>
      <xdr:col>26</xdr:col>
      <xdr:colOff>762000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BEC4B-0BD8-4202-8E4D-2F0A49B2E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0"/>
          <a:ext cx="4962525" cy="2571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95250</xdr:colOff>
      <xdr:row>0</xdr:row>
      <xdr:rowOff>95250</xdr:rowOff>
    </xdr:from>
    <xdr:to>
      <xdr:col>24</xdr:col>
      <xdr:colOff>142875</xdr:colOff>
      <xdr:row>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5CDFE-8B20-4F54-07A3-260E360C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2125" y="95250"/>
          <a:ext cx="4743450" cy="1428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uhedu-my.sharepoint.com/personal/20043331_uyen_student_iuh_edu_vn/Documents/Nam%204%20HK1/KiemThu/Mau%20va%20bai%20tap%20nhom/Template_test_case%20(nho%20dat%20lai%20ten%20file).xlsx" TargetMode="External"/><Relationship Id="rId1" Type="http://schemas.openxmlformats.org/officeDocument/2006/relationships/externalLinkPath" Target="file:///D:\TempUserProfiles\NetworkService\AppData\Local\Packages\oice_16_974fa576_32c1d314_9be\AC\Temp\Template_test_case%20(nho%20dat%20lai%20ten%20fi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k3zE6S2b70-sb6swvamP6IlLYI2orWdHikCX3S7w3vv6z1mCfNwiQ7m_tTAU_07X" itemId="01RJWVRLIROVNLCZCYAZHLKMWD3SGWGW7J">
      <xxl21:absoluteUrl r:id="rId2"/>
    </xxl21:alternateUrls>
    <sheetNames>
      <sheetName val="Guidleline"/>
      <sheetName val="Cover"/>
      <sheetName val="FunctionList"/>
      <sheetName val="Test Report"/>
      <sheetName val="UT Lab 1"/>
      <sheetName val="UT Lab 2"/>
      <sheetName val="Bai mau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opLeftCell="A23" workbookViewId="0">
      <selection activeCell="A7" sqref="A7"/>
    </sheetView>
  </sheetViews>
  <sheetFormatPr defaultColWidth="9" defaultRowHeight="13.9"/>
  <cols>
    <col min="1" max="1" width="119.375" style="121" customWidth="1"/>
    <col min="2" max="16384" width="9" style="121"/>
  </cols>
  <sheetData>
    <row r="1" spans="1:1" s="118" customFormat="1" ht="22.15">
      <c r="A1" s="117" t="s">
        <v>0</v>
      </c>
    </row>
    <row r="2" spans="1:1" s="118" customFormat="1" ht="22.15">
      <c r="A2" s="117"/>
    </row>
    <row r="3" spans="1:1" s="119" customFormat="1" ht="17.45">
      <c r="A3" s="122" t="s">
        <v>1</v>
      </c>
    </row>
    <row r="4" spans="1:1" ht="15" customHeight="1">
      <c r="A4" s="125" t="s">
        <v>2</v>
      </c>
    </row>
    <row r="5" spans="1:1" ht="15" customHeight="1">
      <c r="A5" s="125" t="s">
        <v>3</v>
      </c>
    </row>
    <row r="6" spans="1:1" ht="39.6">
      <c r="A6" s="126" t="s">
        <v>4</v>
      </c>
    </row>
    <row r="7" spans="1:1" ht="29.25" customHeight="1">
      <c r="A7" s="126" t="s">
        <v>5</v>
      </c>
    </row>
    <row r="8" spans="1:1" ht="30" customHeight="1">
      <c r="A8" s="127" t="s">
        <v>6</v>
      </c>
    </row>
    <row r="9" spans="1:1" s="130" customFormat="1" ht="16.5" customHeight="1">
      <c r="A9" s="129" t="s">
        <v>7</v>
      </c>
    </row>
    <row r="10" spans="1:1" ht="16.5" customHeight="1">
      <c r="A10" s="120"/>
    </row>
    <row r="11" spans="1:1" s="119" customFormat="1" ht="17.45">
      <c r="A11" s="122" t="s">
        <v>8</v>
      </c>
    </row>
    <row r="12" spans="1:1" s="123" customFormat="1" ht="15">
      <c r="A12" s="128" t="s">
        <v>9</v>
      </c>
    </row>
    <row r="13" spans="1:1" ht="39.6">
      <c r="A13" s="125" t="s">
        <v>10</v>
      </c>
    </row>
    <row r="14" spans="1:1">
      <c r="A14" s="125" t="s">
        <v>11</v>
      </c>
    </row>
    <row r="15" spans="1:1" ht="26.45">
      <c r="A15" s="126" t="s">
        <v>12</v>
      </c>
    </row>
    <row r="16" spans="1:1">
      <c r="A16" s="120"/>
    </row>
    <row r="17" spans="1:4" s="123" customFormat="1" ht="15">
      <c r="A17" s="128" t="s">
        <v>13</v>
      </c>
    </row>
    <row r="18" spans="1:4">
      <c r="A18" s="125" t="s">
        <v>14</v>
      </c>
      <c r="B18" s="120"/>
    </row>
    <row r="19" spans="1:4">
      <c r="A19" s="128" t="s">
        <v>15</v>
      </c>
    </row>
    <row r="20" spans="1:4">
      <c r="A20" s="125" t="s">
        <v>16</v>
      </c>
      <c r="B20" s="120"/>
    </row>
    <row r="21" spans="1:4" ht="26.45">
      <c r="A21" s="126" t="s">
        <v>17</v>
      </c>
    </row>
    <row r="22" spans="1:4">
      <c r="A22" s="125" t="s">
        <v>18</v>
      </c>
      <c r="B22" s="124"/>
    </row>
    <row r="23" spans="1:4">
      <c r="A23" s="125" t="s">
        <v>19</v>
      </c>
      <c r="B23" s="120"/>
    </row>
    <row r="24" spans="1:4">
      <c r="A24" s="125" t="s">
        <v>20</v>
      </c>
      <c r="B24" s="120"/>
    </row>
    <row r="25" spans="1:4">
      <c r="A25" s="125" t="s">
        <v>21</v>
      </c>
      <c r="B25" s="120"/>
      <c r="C25" s="120" t="s">
        <v>22</v>
      </c>
      <c r="D25" s="120" t="s">
        <v>22</v>
      </c>
    </row>
    <row r="26" spans="1:4">
      <c r="A26" s="125" t="s">
        <v>23</v>
      </c>
    </row>
    <row r="27" spans="1:4">
      <c r="A27" s="125" t="s">
        <v>24</v>
      </c>
      <c r="B27" s="120"/>
    </row>
    <row r="28" spans="1:4">
      <c r="A28" s="125" t="s">
        <v>25</v>
      </c>
    </row>
    <row r="29" spans="1:4">
      <c r="A29" s="125" t="s">
        <v>26</v>
      </c>
    </row>
    <row r="30" spans="1:4">
      <c r="A30" s="125" t="s">
        <v>27</v>
      </c>
      <c r="B30" s="120"/>
      <c r="C30" s="120" t="s">
        <v>22</v>
      </c>
    </row>
    <row r="31" spans="1:4">
      <c r="A31" s="128" t="s">
        <v>28</v>
      </c>
    </row>
    <row r="32" spans="1:4" ht="30" customHeight="1">
      <c r="A32" s="126" t="s">
        <v>29</v>
      </c>
    </row>
    <row r="33" spans="1:2">
      <c r="A33" s="125" t="s">
        <v>30</v>
      </c>
    </row>
    <row r="34" spans="1:2">
      <c r="A34" s="125" t="s">
        <v>31</v>
      </c>
    </row>
    <row r="35" spans="1:2">
      <c r="A35" s="125" t="s">
        <v>32</v>
      </c>
      <c r="B35" s="120"/>
    </row>
    <row r="36" spans="1:2">
      <c r="A36" s="125" t="s">
        <v>33</v>
      </c>
      <c r="B36" s="120"/>
    </row>
    <row r="37" spans="1:2">
      <c r="A37" s="128" t="s">
        <v>34</v>
      </c>
    </row>
    <row r="38" spans="1:2">
      <c r="A38" s="125" t="s">
        <v>35</v>
      </c>
    </row>
    <row r="39" spans="1:2" ht="39.6">
      <c r="A39" s="127" t="s">
        <v>36</v>
      </c>
      <c r="B39" s="120"/>
    </row>
    <row r="40" spans="1:2">
      <c r="A40" s="127"/>
      <c r="B40" s="120"/>
    </row>
    <row r="41" spans="1:2" s="123" customFormat="1" ht="15">
      <c r="A41" s="128" t="s">
        <v>37</v>
      </c>
    </row>
    <row r="42" spans="1:2">
      <c r="A42" s="125" t="s">
        <v>38</v>
      </c>
    </row>
    <row r="43" spans="1:2">
      <c r="A43" s="125" t="s">
        <v>39</v>
      </c>
    </row>
    <row r="44" spans="1:2">
      <c r="A44" s="125" t="s">
        <v>40</v>
      </c>
    </row>
    <row r="45" spans="1:2">
      <c r="A45" s="125" t="s">
        <v>41</v>
      </c>
    </row>
    <row r="46" spans="1:2">
      <c r="A46" s="125" t="s">
        <v>42</v>
      </c>
    </row>
    <row r="47" spans="1:2">
      <c r="A47" s="125" t="s">
        <v>43</v>
      </c>
    </row>
    <row r="48" spans="1:2">
      <c r="A48" s="120" t="s">
        <v>44</v>
      </c>
    </row>
    <row r="49" spans="1:1">
      <c r="A49" s="120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827F-0471-4073-8BE6-6562EE959A6A}">
  <dimension ref="A1:AD87"/>
  <sheetViews>
    <sheetView workbookViewId="0">
      <selection activeCell="I16" sqref="I16"/>
    </sheetView>
  </sheetViews>
  <sheetFormatPr defaultColWidth="9" defaultRowHeight="13.5" customHeight="1"/>
  <cols>
    <col min="1" max="1" width="8.125" style="78" customWidth="1"/>
    <col min="2" max="2" width="13.375" style="82" customWidth="1"/>
    <col min="3" max="3" width="10.75" style="78" customWidth="1"/>
    <col min="4" max="4" width="19.625" style="79" bestFit="1" customWidth="1"/>
    <col min="5" max="5" width="3.625" style="78" hidden="1" customWidth="1"/>
    <col min="6" max="7" width="4.125" style="78" bestFit="1" customWidth="1"/>
    <col min="8" max="8" width="2.875" style="78" customWidth="1"/>
    <col min="9" max="10" width="4.125" style="78" bestFit="1" customWidth="1"/>
    <col min="11" max="19" width="2.875" style="78" customWidth="1"/>
    <col min="20" max="20" width="2.875" style="78" bestFit="1" customWidth="1"/>
    <col min="21" max="21" width="2.875" style="78" customWidth="1"/>
    <col min="22" max="23" width="9" style="78"/>
    <col min="24" max="24" width="11.375" style="78" customWidth="1"/>
    <col min="25" max="25" width="9" style="78"/>
    <col min="26" max="26" width="33.375" style="78" bestFit="1" customWidth="1"/>
    <col min="27" max="27" width="19" style="78" bestFit="1" customWidth="1"/>
    <col min="28" max="29" width="9" style="78"/>
    <col min="30" max="30" width="22.375" style="78" bestFit="1" customWidth="1"/>
    <col min="31" max="16384" width="9" style="78"/>
  </cols>
  <sheetData>
    <row r="1" spans="1:27" ht="13.5" customHeight="1">
      <c r="A1" s="76"/>
      <c r="B1" s="77"/>
    </row>
    <row r="2" spans="1:27" ht="13.5" customHeight="1">
      <c r="A2" s="385" t="s">
        <v>121</v>
      </c>
      <c r="B2" s="386"/>
      <c r="C2" s="387" t="s">
        <v>95</v>
      </c>
      <c r="D2" s="388"/>
      <c r="E2" s="389"/>
      <c r="F2" s="390" t="s">
        <v>72</v>
      </c>
      <c r="G2" s="391"/>
      <c r="H2" s="391"/>
      <c r="I2" s="391"/>
      <c r="J2" s="391"/>
      <c r="K2" s="391"/>
      <c r="L2" s="414" t="s">
        <v>95</v>
      </c>
      <c r="M2" s="415"/>
      <c r="N2" s="415"/>
      <c r="O2" s="415"/>
      <c r="P2" s="415"/>
      <c r="Q2" s="415"/>
      <c r="R2" s="415"/>
      <c r="S2" s="415"/>
      <c r="T2" s="416"/>
      <c r="V2" s="80"/>
    </row>
    <row r="3" spans="1:27" ht="13.5" customHeight="1">
      <c r="A3" s="397" t="s">
        <v>122</v>
      </c>
      <c r="B3" s="398"/>
      <c r="C3" s="433" t="s">
        <v>84</v>
      </c>
      <c r="D3" s="433"/>
      <c r="E3" s="433"/>
      <c r="F3" s="420" t="s">
        <v>123</v>
      </c>
      <c r="G3" s="421"/>
      <c r="H3" s="421"/>
      <c r="I3" s="421"/>
      <c r="J3" s="421"/>
      <c r="K3" s="422"/>
      <c r="L3" s="471" t="s">
        <v>84</v>
      </c>
      <c r="M3" s="472"/>
      <c r="N3" s="472"/>
      <c r="O3" s="472"/>
      <c r="P3" s="142"/>
      <c r="Q3" s="142"/>
      <c r="R3" s="142"/>
      <c r="S3" s="142"/>
      <c r="T3" s="143"/>
    </row>
    <row r="4" spans="1:27" ht="13.5" customHeight="1">
      <c r="A4" s="397" t="s">
        <v>124</v>
      </c>
      <c r="B4" s="398"/>
      <c r="C4" s="399">
        <v>100</v>
      </c>
      <c r="D4" s="400"/>
      <c r="E4" s="154"/>
      <c r="F4" s="420" t="s">
        <v>125</v>
      </c>
      <c r="G4" s="421"/>
      <c r="H4" s="421"/>
      <c r="I4" s="421"/>
      <c r="J4" s="421"/>
      <c r="K4" s="422"/>
      <c r="L4" s="423">
        <f xml:space="preserve"> IF(FunctionList!E6&lt;&gt;"N/A",SUM(C4*FunctionList!E6/1000,- O7),"N/A")</f>
        <v>5</v>
      </c>
      <c r="M4" s="424"/>
      <c r="N4" s="424"/>
      <c r="O4" s="424"/>
      <c r="P4" s="424"/>
      <c r="Q4" s="424"/>
      <c r="R4" s="424"/>
      <c r="S4" s="424"/>
      <c r="T4" s="425"/>
      <c r="V4" s="80"/>
    </row>
    <row r="5" spans="1:27" ht="13.5" customHeight="1">
      <c r="A5" s="397" t="s">
        <v>126</v>
      </c>
      <c r="B5" s="398"/>
      <c r="C5" s="427" t="s">
        <v>275</v>
      </c>
      <c r="D5" s="427"/>
      <c r="E5" s="427"/>
      <c r="F5" s="428"/>
      <c r="G5" s="428"/>
      <c r="H5" s="428"/>
      <c r="I5" s="428"/>
      <c r="J5" s="428"/>
      <c r="K5" s="428"/>
      <c r="L5" s="427"/>
      <c r="M5" s="427"/>
      <c r="N5" s="427"/>
      <c r="O5" s="427"/>
      <c r="P5" s="427"/>
      <c r="Q5" s="427"/>
      <c r="R5" s="427"/>
      <c r="S5" s="427"/>
      <c r="T5" s="427"/>
    </row>
    <row r="6" spans="1:27" ht="13.5" customHeight="1">
      <c r="A6" s="404" t="s">
        <v>108</v>
      </c>
      <c r="B6" s="405"/>
      <c r="C6" s="418" t="s">
        <v>109</v>
      </c>
      <c r="D6" s="409"/>
      <c r="E6" s="419"/>
      <c r="F6" s="418" t="s">
        <v>110</v>
      </c>
      <c r="G6" s="409"/>
      <c r="H6" s="409"/>
      <c r="I6" s="409"/>
      <c r="J6" s="409"/>
      <c r="K6" s="426"/>
      <c r="L6" s="409" t="s">
        <v>128</v>
      </c>
      <c r="M6" s="409"/>
      <c r="N6" s="409"/>
      <c r="O6" s="408" t="s">
        <v>113</v>
      </c>
      <c r="P6" s="409"/>
      <c r="Q6" s="409"/>
      <c r="R6" s="409"/>
      <c r="S6" s="409"/>
      <c r="T6" s="410"/>
      <c r="V6" s="80"/>
    </row>
    <row r="7" spans="1:27" ht="13.5" customHeight="1">
      <c r="A7" s="396">
        <f>COUNTIF(F43:HS43,"P")</f>
        <v>3</v>
      </c>
      <c r="B7" s="395"/>
      <c r="C7" s="392">
        <f>COUNTIF(F43:HS43,"F")</f>
        <v>2</v>
      </c>
      <c r="D7" s="393"/>
      <c r="E7" s="395"/>
      <c r="F7" s="392">
        <f>SUM(O7,- A7,- C7)</f>
        <v>0</v>
      </c>
      <c r="G7" s="393"/>
      <c r="H7" s="393"/>
      <c r="I7" s="393"/>
      <c r="J7" s="393"/>
      <c r="K7" s="394"/>
      <c r="L7" s="144">
        <f>COUNTIF(E42:HS42,"N")</f>
        <v>5</v>
      </c>
      <c r="M7" s="144">
        <f>COUNTIF(E42:HS42,"A")</f>
        <v>0</v>
      </c>
      <c r="N7" s="144">
        <f>COUNTIF(E42:HS42,"B")</f>
        <v>0</v>
      </c>
      <c r="O7" s="406">
        <f>COUNTA(E9:HV9)</f>
        <v>5</v>
      </c>
      <c r="P7" s="393"/>
      <c r="Q7" s="393"/>
      <c r="R7" s="393"/>
      <c r="S7" s="393"/>
      <c r="T7" s="407"/>
      <c r="U7" s="81"/>
    </row>
    <row r="8" spans="1:27" ht="10.15"/>
    <row r="9" spans="1:27" ht="46.5" customHeight="1">
      <c r="A9" s="194"/>
      <c r="B9" s="195"/>
      <c r="C9" s="196"/>
      <c r="D9" s="197"/>
      <c r="E9" s="196"/>
      <c r="F9" s="198" t="s">
        <v>129</v>
      </c>
      <c r="G9" s="198" t="s">
        <v>130</v>
      </c>
      <c r="H9" s="198" t="s">
        <v>131</v>
      </c>
      <c r="I9" s="198" t="s">
        <v>132</v>
      </c>
      <c r="J9" s="198" t="s">
        <v>133</v>
      </c>
      <c r="K9" s="198"/>
      <c r="L9" s="198"/>
      <c r="M9" s="198"/>
      <c r="N9" s="198"/>
      <c r="O9" s="198"/>
      <c r="P9" s="198"/>
      <c r="Q9" s="198"/>
      <c r="R9" s="198"/>
      <c r="S9" s="198"/>
      <c r="T9" s="199"/>
      <c r="U9" s="83"/>
      <c r="V9" s="80"/>
    </row>
    <row r="10" spans="1:27" ht="13.5" customHeight="1">
      <c r="A10" s="176" t="s">
        <v>143</v>
      </c>
      <c r="B10" s="84" t="s">
        <v>276</v>
      </c>
      <c r="C10" s="177"/>
      <c r="D10" s="78" t="s">
        <v>277</v>
      </c>
      <c r="E10" s="89"/>
      <c r="F10" s="139" t="s">
        <v>151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66"/>
    </row>
    <row r="11" spans="1:27" ht="13.5" customHeight="1">
      <c r="A11" s="164"/>
      <c r="B11" s="78"/>
      <c r="C11" s="85"/>
      <c r="D11" s="86" t="s">
        <v>270</v>
      </c>
      <c r="E11" s="91"/>
      <c r="F11" s="136"/>
      <c r="G11" s="136" t="s">
        <v>151</v>
      </c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3"/>
    </row>
    <row r="12" spans="1:27" ht="13.5" customHeight="1">
      <c r="A12" s="164"/>
      <c r="B12" s="84"/>
      <c r="C12" s="85"/>
      <c r="D12" s="78" t="s">
        <v>277</v>
      </c>
      <c r="E12" s="91"/>
      <c r="F12" s="136"/>
      <c r="G12" s="136"/>
      <c r="H12" s="136" t="s">
        <v>151</v>
      </c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63"/>
    </row>
    <row r="13" spans="1:27" ht="13.5" customHeight="1">
      <c r="A13" s="164"/>
      <c r="B13" s="84"/>
      <c r="C13" s="85"/>
      <c r="D13" s="78" t="s">
        <v>277</v>
      </c>
      <c r="E13" s="91"/>
      <c r="F13" s="136"/>
      <c r="G13" s="136"/>
      <c r="H13" s="136"/>
      <c r="I13" s="136" t="s">
        <v>151</v>
      </c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63"/>
    </row>
    <row r="14" spans="1:27" ht="13.5" customHeight="1">
      <c r="A14" s="164"/>
      <c r="B14" s="84"/>
      <c r="C14" s="85"/>
      <c r="D14" s="78" t="s">
        <v>277</v>
      </c>
      <c r="E14" s="91"/>
      <c r="F14" s="136"/>
      <c r="G14" s="136"/>
      <c r="H14" s="136"/>
      <c r="I14" s="136"/>
      <c r="J14" s="136" t="s">
        <v>151</v>
      </c>
      <c r="K14" s="136"/>
      <c r="L14" s="136"/>
      <c r="M14" s="136"/>
      <c r="N14" s="136"/>
      <c r="O14" s="136"/>
      <c r="P14" s="136"/>
      <c r="Q14" s="136"/>
      <c r="R14" s="136"/>
      <c r="S14" s="136"/>
      <c r="T14" s="163"/>
      <c r="U14" s="137"/>
      <c r="V14" s="249"/>
    </row>
    <row r="15" spans="1:27" ht="13.5" customHeight="1">
      <c r="A15" s="164"/>
      <c r="B15" s="84" t="s">
        <v>278</v>
      </c>
      <c r="C15" s="85"/>
      <c r="D15" s="224"/>
      <c r="E15" s="91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63"/>
      <c r="U15" s="137"/>
      <c r="Y15" s="216" t="s">
        <v>143</v>
      </c>
      <c r="Z15" s="216" t="s">
        <v>279</v>
      </c>
      <c r="AA15" s="216" t="s">
        <v>280</v>
      </c>
    </row>
    <row r="16" spans="1:27" ht="13.5" customHeight="1">
      <c r="A16" s="164"/>
      <c r="B16" s="84"/>
      <c r="C16" s="85"/>
      <c r="D16" s="239" t="s">
        <v>281</v>
      </c>
      <c r="E16" s="91"/>
      <c r="F16" s="136" t="s">
        <v>151</v>
      </c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63"/>
      <c r="U16" s="137"/>
      <c r="V16" s="80" t="str">
        <f>FunctionList!D16</f>
        <v>ThayThe</v>
      </c>
      <c r="Y16" s="78" t="s">
        <v>276</v>
      </c>
      <c r="Z16" s="78" t="s">
        <v>282</v>
      </c>
    </row>
    <row r="17" spans="1:26" ht="13.5" customHeight="1">
      <c r="A17" s="164"/>
      <c r="B17" s="84"/>
      <c r="C17" s="85"/>
      <c r="D17" s="239" t="s">
        <v>270</v>
      </c>
      <c r="E17" s="91"/>
      <c r="F17" s="136"/>
      <c r="G17" s="136" t="s">
        <v>151</v>
      </c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63"/>
      <c r="U17" s="137"/>
      <c r="V17" s="80" t="str">
        <f>FunctionList!E16</f>
        <v>ThayThe</v>
      </c>
      <c r="Z17" s="78" t="s">
        <v>283</v>
      </c>
    </row>
    <row r="18" spans="1:26" ht="13.5" customHeight="1">
      <c r="A18" s="164"/>
      <c r="B18" s="84"/>
      <c r="C18" s="85"/>
      <c r="D18" s="239" t="s">
        <v>270</v>
      </c>
      <c r="E18" s="79"/>
      <c r="F18" s="136"/>
      <c r="G18" s="136"/>
      <c r="H18" s="136" t="s">
        <v>151</v>
      </c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63"/>
    </row>
    <row r="19" spans="1:26" ht="13.5" customHeight="1">
      <c r="A19" s="164"/>
      <c r="B19" s="84"/>
      <c r="C19" s="85"/>
      <c r="D19" s="240" t="s">
        <v>284</v>
      </c>
      <c r="E19" s="91"/>
      <c r="F19" s="136"/>
      <c r="G19" s="136"/>
      <c r="H19" s="136"/>
      <c r="I19" s="136" t="s">
        <v>151</v>
      </c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63"/>
      <c r="Y19" s="78" t="s">
        <v>278</v>
      </c>
      <c r="Z19" s="78" t="s">
        <v>285</v>
      </c>
    </row>
    <row r="20" spans="1:26" ht="13.5" customHeight="1">
      <c r="A20" s="164"/>
      <c r="B20" s="78"/>
      <c r="C20" s="85"/>
      <c r="D20" s="78" t="s">
        <v>281</v>
      </c>
      <c r="E20" s="91"/>
      <c r="F20" s="136"/>
      <c r="G20" s="136"/>
      <c r="H20" s="136"/>
      <c r="I20" s="136"/>
      <c r="J20" s="136" t="s">
        <v>151</v>
      </c>
      <c r="K20" s="136"/>
      <c r="L20" s="136"/>
      <c r="M20" s="136"/>
      <c r="N20" s="136"/>
      <c r="O20" s="136"/>
      <c r="P20" s="136"/>
      <c r="Q20" s="136"/>
      <c r="R20" s="136"/>
      <c r="S20" s="136"/>
      <c r="T20" s="163"/>
      <c r="Z20" s="78" t="s">
        <v>283</v>
      </c>
    </row>
    <row r="21" spans="1:26" ht="13.5" customHeight="1">
      <c r="A21" s="164"/>
      <c r="B21" s="84" t="s">
        <v>286</v>
      </c>
      <c r="C21" s="85"/>
      <c r="D21" s="224"/>
      <c r="E21" s="91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63"/>
      <c r="Z21" s="78" t="s">
        <v>287</v>
      </c>
    </row>
    <row r="22" spans="1:26" ht="13.5" customHeight="1">
      <c r="A22" s="164"/>
      <c r="B22" s="84"/>
      <c r="C22" s="85"/>
      <c r="D22" s="239" t="s">
        <v>288</v>
      </c>
      <c r="E22" s="91"/>
      <c r="F22" s="136" t="s">
        <v>151</v>
      </c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63"/>
    </row>
    <row r="23" spans="1:26" ht="13.5" customHeight="1">
      <c r="A23" s="164"/>
      <c r="B23" s="84"/>
      <c r="C23" s="85"/>
      <c r="D23" s="239" t="s">
        <v>270</v>
      </c>
      <c r="E23" s="91"/>
      <c r="F23" s="136"/>
      <c r="G23" s="136" t="s">
        <v>151</v>
      </c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63"/>
      <c r="Y23" s="78" t="s">
        <v>286</v>
      </c>
      <c r="Z23" s="78" t="s">
        <v>282</v>
      </c>
    </row>
    <row r="24" spans="1:26" ht="13.5" customHeight="1">
      <c r="A24" s="164"/>
      <c r="B24" s="84"/>
      <c r="C24" s="85"/>
      <c r="D24" s="239" t="s">
        <v>288</v>
      </c>
      <c r="E24" s="91"/>
      <c r="F24" s="136"/>
      <c r="G24" s="136"/>
      <c r="H24" s="136" t="s">
        <v>151</v>
      </c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63"/>
      <c r="Z24" s="78" t="s">
        <v>283</v>
      </c>
    </row>
    <row r="25" spans="1:26" ht="13.5" customHeight="1">
      <c r="A25" s="164"/>
      <c r="B25" s="84"/>
      <c r="C25" s="85"/>
      <c r="D25" s="240" t="s">
        <v>288</v>
      </c>
      <c r="E25" s="91"/>
      <c r="F25" s="136"/>
      <c r="G25" s="136"/>
      <c r="H25" s="136"/>
      <c r="I25" s="136" t="s">
        <v>151</v>
      </c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63"/>
    </row>
    <row r="26" spans="1:26" ht="13.5" customHeight="1">
      <c r="A26" s="164"/>
      <c r="B26" s="93"/>
      <c r="C26" s="94"/>
      <c r="D26" s="78" t="s">
        <v>270</v>
      </c>
      <c r="E26" s="96"/>
      <c r="F26" s="138"/>
      <c r="G26" s="138"/>
      <c r="H26" s="138"/>
      <c r="I26" s="138"/>
      <c r="J26" s="138" t="s">
        <v>151</v>
      </c>
      <c r="K26" s="138"/>
      <c r="L26" s="138"/>
      <c r="M26" s="138"/>
      <c r="N26" s="138"/>
      <c r="O26" s="138"/>
      <c r="P26" s="138"/>
      <c r="Q26" s="138"/>
      <c r="R26" s="138"/>
      <c r="S26" s="138"/>
      <c r="T26" s="165"/>
      <c r="Y26" s="78" t="s">
        <v>95</v>
      </c>
      <c r="Z26" s="78" t="s">
        <v>289</v>
      </c>
    </row>
    <row r="27" spans="1:26" ht="13.5" customHeight="1">
      <c r="A27" s="175" t="s">
        <v>168</v>
      </c>
      <c r="B27" s="98" t="s">
        <v>231</v>
      </c>
      <c r="C27" s="99"/>
      <c r="D27" s="241"/>
      <c r="E27" s="101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66"/>
      <c r="Z27" s="78" t="s">
        <v>290</v>
      </c>
    </row>
    <row r="28" spans="1:26" ht="13.5" customHeight="1">
      <c r="A28" s="174"/>
      <c r="B28" s="98"/>
      <c r="C28" s="99"/>
      <c r="D28" s="239" t="s">
        <v>291</v>
      </c>
      <c r="E28" s="101"/>
      <c r="F28" s="139" t="s">
        <v>151</v>
      </c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66"/>
      <c r="Z28" s="78" t="s">
        <v>292</v>
      </c>
    </row>
    <row r="29" spans="1:26" ht="13.5" customHeight="1">
      <c r="A29" s="174"/>
      <c r="B29" s="98"/>
      <c r="C29" s="99"/>
      <c r="D29" s="239" t="s">
        <v>270</v>
      </c>
      <c r="E29" s="101"/>
      <c r="F29" s="139"/>
      <c r="G29" s="139" t="s">
        <v>151</v>
      </c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66"/>
      <c r="Z29" s="78" t="s">
        <v>293</v>
      </c>
    </row>
    <row r="30" spans="1:26" ht="13.5" customHeight="1">
      <c r="A30" s="174"/>
      <c r="B30" s="98"/>
      <c r="C30" s="99"/>
      <c r="D30" s="239" t="s">
        <v>277</v>
      </c>
      <c r="E30" s="101"/>
      <c r="F30" s="139"/>
      <c r="G30" s="139"/>
      <c r="H30" s="139" t="s">
        <v>151</v>
      </c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66"/>
      <c r="Z30" s="78" t="s">
        <v>294</v>
      </c>
    </row>
    <row r="31" spans="1:26" ht="13.5" customHeight="1">
      <c r="A31" s="174"/>
      <c r="B31" s="103"/>
      <c r="C31" s="104"/>
      <c r="D31" s="239" t="s">
        <v>277</v>
      </c>
      <c r="E31" s="106"/>
      <c r="F31" s="136"/>
      <c r="G31" s="136"/>
      <c r="H31" s="136"/>
      <c r="I31" s="136" t="s">
        <v>151</v>
      </c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63"/>
    </row>
    <row r="32" spans="1:26" ht="13.5" customHeight="1">
      <c r="A32" s="174"/>
      <c r="B32" s="103"/>
      <c r="C32" s="140"/>
      <c r="D32" s="239" t="s">
        <v>295</v>
      </c>
      <c r="E32" s="108"/>
      <c r="F32" s="136"/>
      <c r="G32" s="136"/>
      <c r="H32" s="136"/>
      <c r="I32" s="136"/>
      <c r="J32" s="136" t="s">
        <v>151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63"/>
    </row>
    <row r="33" spans="1:30" ht="13.5" customHeight="1">
      <c r="A33" s="174"/>
      <c r="B33" s="103" t="s">
        <v>296</v>
      </c>
      <c r="C33" s="140"/>
      <c r="D33" s="238"/>
      <c r="E33" s="108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63"/>
    </row>
    <row r="34" spans="1:30" ht="13.5" customHeight="1">
      <c r="A34" s="174"/>
      <c r="B34" s="103"/>
      <c r="C34" s="140"/>
      <c r="D34" s="100"/>
      <c r="E34" s="10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3"/>
    </row>
    <row r="35" spans="1:30" ht="13.5" customHeight="1">
      <c r="A35" s="174"/>
      <c r="B35" s="103"/>
      <c r="C35" s="140"/>
      <c r="D35" s="105"/>
      <c r="E35" s="108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63"/>
    </row>
    <row r="36" spans="1:30" ht="13.5" hidden="1" customHeight="1">
      <c r="A36" s="174"/>
      <c r="B36" s="103"/>
      <c r="C36" s="140"/>
      <c r="D36" s="105"/>
      <c r="E36" s="108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63"/>
    </row>
    <row r="37" spans="1:30" ht="13.5" customHeight="1">
      <c r="A37" s="174"/>
      <c r="B37" s="103"/>
      <c r="C37" s="140"/>
      <c r="D37" s="105"/>
      <c r="E37" s="108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63"/>
    </row>
    <row r="38" spans="1:30" ht="13.5" customHeight="1">
      <c r="A38" s="174"/>
      <c r="B38" s="103"/>
      <c r="C38" s="140"/>
      <c r="D38" s="105"/>
      <c r="E38" s="108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63"/>
      <c r="Y38" s="216" t="s">
        <v>159</v>
      </c>
      <c r="Z38" s="216" t="s">
        <v>160</v>
      </c>
      <c r="AA38" s="216" t="s">
        <v>276</v>
      </c>
      <c r="AB38" s="216" t="s">
        <v>278</v>
      </c>
      <c r="AC38" s="216" t="s">
        <v>286</v>
      </c>
      <c r="AD38" s="216" t="s">
        <v>162</v>
      </c>
    </row>
    <row r="39" spans="1:30" ht="13.5" customHeight="1">
      <c r="A39" s="174"/>
      <c r="B39" s="103" t="s">
        <v>236</v>
      </c>
      <c r="C39" s="140"/>
      <c r="D39" s="105"/>
      <c r="E39" s="108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63"/>
      <c r="Y39" s="216">
        <v>1</v>
      </c>
      <c r="Z39" s="439" t="s">
        <v>188</v>
      </c>
      <c r="AA39" s="216" t="s">
        <v>277</v>
      </c>
      <c r="AB39" s="216" t="s">
        <v>281</v>
      </c>
      <c r="AC39" s="216" t="s">
        <v>288</v>
      </c>
      <c r="AD39" s="216" t="s">
        <v>291</v>
      </c>
    </row>
    <row r="40" spans="1:30" ht="13.5" customHeight="1">
      <c r="A40" s="174"/>
      <c r="B40" s="103"/>
      <c r="C40" s="140"/>
      <c r="D40" s="105"/>
      <c r="E40" s="108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63"/>
      <c r="Y40" s="216">
        <v>2</v>
      </c>
      <c r="Z40" s="439"/>
      <c r="AA40" s="216" t="s">
        <v>270</v>
      </c>
      <c r="AB40" s="216" t="s">
        <v>270</v>
      </c>
      <c r="AC40" s="216" t="s">
        <v>270</v>
      </c>
      <c r="AD40" s="216" t="s">
        <v>270</v>
      </c>
    </row>
    <row r="41" spans="1:30" ht="13.5" customHeight="1">
      <c r="A41" s="174"/>
      <c r="B41" s="155"/>
      <c r="C41" s="156"/>
      <c r="D41" s="157"/>
      <c r="E41" s="158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67"/>
      <c r="Y41" s="216">
        <v>3</v>
      </c>
      <c r="Z41" s="439"/>
      <c r="AA41" s="216" t="s">
        <v>277</v>
      </c>
      <c r="AB41" s="216" t="s">
        <v>270</v>
      </c>
      <c r="AC41" s="216" t="s">
        <v>288</v>
      </c>
      <c r="AD41" s="216" t="s">
        <v>277</v>
      </c>
    </row>
    <row r="42" spans="1:30" ht="13.5" customHeight="1">
      <c r="A42" s="175" t="s">
        <v>171</v>
      </c>
      <c r="B42" s="381" t="s">
        <v>238</v>
      </c>
      <c r="C42" s="381"/>
      <c r="D42" s="381"/>
      <c r="E42" s="160"/>
      <c r="F42" s="161" t="s">
        <v>111</v>
      </c>
      <c r="G42" s="161" t="s">
        <v>111</v>
      </c>
      <c r="H42" s="161" t="s">
        <v>111</v>
      </c>
      <c r="I42" s="161" t="s">
        <v>111</v>
      </c>
      <c r="J42" s="161" t="s">
        <v>111</v>
      </c>
      <c r="K42" s="161"/>
      <c r="L42" s="161"/>
      <c r="M42" s="161"/>
      <c r="N42" s="161"/>
      <c r="O42" s="161"/>
      <c r="P42" s="161"/>
      <c r="Q42" s="161"/>
      <c r="R42" s="161"/>
      <c r="S42" s="161"/>
      <c r="T42" s="168"/>
      <c r="Y42" s="216">
        <v>4</v>
      </c>
      <c r="Z42" s="439"/>
      <c r="AA42" s="216" t="s">
        <v>277</v>
      </c>
      <c r="AB42" s="216" t="s">
        <v>284</v>
      </c>
      <c r="AC42" s="216" t="s">
        <v>288</v>
      </c>
      <c r="AD42" s="216" t="s">
        <v>277</v>
      </c>
    </row>
    <row r="43" spans="1:30" ht="13.5" customHeight="1">
      <c r="A43" s="174"/>
      <c r="B43" s="378" t="s">
        <v>173</v>
      </c>
      <c r="C43" s="378"/>
      <c r="D43" s="378"/>
      <c r="E43" s="110"/>
      <c r="F43" s="141" t="s">
        <v>174</v>
      </c>
      <c r="G43" s="141" t="s">
        <v>174</v>
      </c>
      <c r="H43" s="141" t="s">
        <v>175</v>
      </c>
      <c r="I43" s="141" t="s">
        <v>175</v>
      </c>
      <c r="J43" s="141" t="s">
        <v>174</v>
      </c>
      <c r="K43" s="141"/>
      <c r="L43" s="141"/>
      <c r="M43" s="141"/>
      <c r="N43" s="141"/>
      <c r="O43" s="141"/>
      <c r="P43" s="141"/>
      <c r="Q43" s="141"/>
      <c r="R43" s="141"/>
      <c r="S43" s="141"/>
      <c r="T43" s="169"/>
      <c r="Y43" s="216">
        <v>5</v>
      </c>
      <c r="Z43" s="439"/>
      <c r="AA43" s="216" t="s">
        <v>277</v>
      </c>
      <c r="AB43" s="216" t="s">
        <v>281</v>
      </c>
      <c r="AC43" s="216" t="s">
        <v>270</v>
      </c>
      <c r="AD43" s="216" t="s">
        <v>295</v>
      </c>
    </row>
    <row r="44" spans="1:30" ht="13.5" customHeight="1">
      <c r="A44" s="174"/>
      <c r="B44" s="378" t="s">
        <v>176</v>
      </c>
      <c r="C44" s="378"/>
      <c r="D44" s="378"/>
      <c r="E44" s="111"/>
      <c r="F44" s="268" t="s">
        <v>104</v>
      </c>
      <c r="G44" s="268" t="s">
        <v>104</v>
      </c>
      <c r="H44" s="268" t="s">
        <v>104</v>
      </c>
      <c r="I44" s="268" t="s">
        <v>104</v>
      </c>
      <c r="J44" s="268" t="s">
        <v>104</v>
      </c>
      <c r="K44" s="112"/>
      <c r="L44" s="112"/>
      <c r="M44" s="112"/>
      <c r="N44" s="112"/>
      <c r="O44" s="112"/>
      <c r="P44" s="112"/>
      <c r="Q44" s="112"/>
      <c r="R44" s="112"/>
      <c r="S44" s="112"/>
      <c r="T44" s="170"/>
      <c r="Z44" s="237"/>
    </row>
    <row r="45" spans="1:30" ht="13.5" customHeight="1">
      <c r="A45" s="193"/>
      <c r="B45" s="379" t="s">
        <v>178</v>
      </c>
      <c r="C45" s="379"/>
      <c r="D45" s="379"/>
      <c r="E45" s="171"/>
      <c r="F45" s="267">
        <v>1</v>
      </c>
      <c r="G45" s="172">
        <v>2</v>
      </c>
      <c r="H45" s="172">
        <v>3</v>
      </c>
      <c r="I45" s="172">
        <v>4</v>
      </c>
      <c r="J45" s="172">
        <v>5</v>
      </c>
      <c r="K45" s="172"/>
      <c r="L45" s="172"/>
      <c r="M45" s="172"/>
      <c r="N45" s="172"/>
      <c r="O45" s="172"/>
      <c r="P45" s="172"/>
      <c r="Q45" s="172"/>
      <c r="R45" s="172"/>
      <c r="S45" s="172"/>
      <c r="T45" s="173"/>
    </row>
    <row r="46" spans="1:30" ht="10.15">
      <c r="A46" s="162"/>
    </row>
    <row r="54" spans="1:11" ht="13.5" customHeight="1">
      <c r="A54" s="338" t="s">
        <v>239</v>
      </c>
      <c r="B54" s="339"/>
      <c r="C54" s="239"/>
      <c r="D54" s="340"/>
      <c r="E54" s="239"/>
      <c r="F54" s="239"/>
      <c r="G54" s="239"/>
      <c r="H54" s="239"/>
      <c r="I54" s="239"/>
      <c r="J54" s="239"/>
      <c r="K54" s="341"/>
    </row>
    <row r="55" spans="1:11" ht="13.5" customHeight="1">
      <c r="A55" s="342">
        <v>1</v>
      </c>
      <c r="B55" s="82" t="s">
        <v>297</v>
      </c>
      <c r="C55" s="78" t="s">
        <v>298</v>
      </c>
      <c r="K55" s="343"/>
    </row>
    <row r="56" spans="1:11" ht="13.5" customHeight="1">
      <c r="A56" s="342"/>
      <c r="B56" s="82" t="s">
        <v>299</v>
      </c>
      <c r="C56" s="78" t="s">
        <v>300</v>
      </c>
      <c r="K56" s="343"/>
    </row>
    <row r="57" spans="1:11" ht="13.5" customHeight="1">
      <c r="A57" s="342"/>
      <c r="B57" s="82" t="s">
        <v>301</v>
      </c>
      <c r="C57" s="78" t="s">
        <v>302</v>
      </c>
      <c r="K57" s="343"/>
    </row>
    <row r="58" spans="1:11" ht="13.5" customHeight="1">
      <c r="A58" s="342"/>
      <c r="B58" s="82" t="s">
        <v>303</v>
      </c>
      <c r="C58" s="78" t="s">
        <v>108</v>
      </c>
      <c r="K58" s="343"/>
    </row>
    <row r="59" spans="1:11" ht="13.5" customHeight="1">
      <c r="A59" s="344"/>
      <c r="B59" s="345" t="s">
        <v>304</v>
      </c>
      <c r="C59" s="346">
        <v>0</v>
      </c>
      <c r="D59" s="347"/>
      <c r="E59" s="348"/>
      <c r="F59" s="348"/>
      <c r="G59" s="348"/>
      <c r="H59" s="348"/>
      <c r="I59" s="348"/>
      <c r="J59" s="348"/>
      <c r="K59" s="349"/>
    </row>
    <row r="61" spans="1:11" ht="13.5" customHeight="1">
      <c r="A61" s="338">
        <v>2</v>
      </c>
      <c r="B61" s="339" t="s">
        <v>297</v>
      </c>
      <c r="C61" s="239" t="s">
        <v>305</v>
      </c>
      <c r="D61" s="340"/>
      <c r="E61" s="239"/>
      <c r="F61" s="239"/>
      <c r="G61" s="239"/>
      <c r="H61" s="239"/>
      <c r="I61" s="239"/>
      <c r="J61" s="239"/>
      <c r="K61" s="341"/>
    </row>
    <row r="62" spans="1:11" ht="13.5" customHeight="1">
      <c r="A62" s="342"/>
      <c r="B62" s="82" t="s">
        <v>299</v>
      </c>
      <c r="C62" s="78" t="s">
        <v>306</v>
      </c>
      <c r="K62" s="343"/>
    </row>
    <row r="63" spans="1:11" ht="13.5" customHeight="1">
      <c r="A63" s="342"/>
      <c r="B63" s="82" t="s">
        <v>301</v>
      </c>
      <c r="C63" s="78" t="s">
        <v>307</v>
      </c>
      <c r="K63" s="343"/>
    </row>
    <row r="64" spans="1:11" ht="13.5" customHeight="1">
      <c r="A64" s="342"/>
      <c r="B64" s="82" t="s">
        <v>303</v>
      </c>
      <c r="C64" s="78" t="s">
        <v>108</v>
      </c>
      <c r="K64" s="343"/>
    </row>
    <row r="65" spans="1:20" ht="13.5" customHeight="1">
      <c r="A65" s="344"/>
      <c r="B65" s="345" t="s">
        <v>304</v>
      </c>
      <c r="C65" s="346">
        <v>0</v>
      </c>
      <c r="D65" s="347"/>
      <c r="E65" s="348"/>
      <c r="F65" s="348"/>
      <c r="G65" s="348"/>
      <c r="H65" s="348"/>
      <c r="I65" s="348"/>
      <c r="J65" s="348"/>
      <c r="K65" s="349"/>
    </row>
    <row r="67" spans="1:20" ht="13.5" customHeight="1">
      <c r="A67" s="338">
        <v>3</v>
      </c>
      <c r="B67" s="339" t="s">
        <v>297</v>
      </c>
      <c r="C67" s="239" t="s">
        <v>308</v>
      </c>
      <c r="D67" s="340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341"/>
    </row>
    <row r="68" spans="1:20" ht="13.5" customHeight="1">
      <c r="A68" s="342"/>
      <c r="B68" s="82" t="s">
        <v>299</v>
      </c>
      <c r="C68" s="78" t="s">
        <v>309</v>
      </c>
      <c r="T68" s="343"/>
    </row>
    <row r="69" spans="1:20" ht="13.5" customHeight="1">
      <c r="A69" s="342"/>
      <c r="B69" s="82" t="s">
        <v>301</v>
      </c>
      <c r="C69" s="78" t="s">
        <v>310</v>
      </c>
      <c r="T69" s="343"/>
    </row>
    <row r="70" spans="1:20" ht="13.5" customHeight="1">
      <c r="A70" s="342"/>
      <c r="B70" s="82" t="s">
        <v>303</v>
      </c>
      <c r="C70" s="78" t="s">
        <v>109</v>
      </c>
      <c r="T70" s="343"/>
    </row>
    <row r="71" spans="1:20" ht="13.5" customHeight="1">
      <c r="A71" s="342"/>
      <c r="B71" s="82" t="s">
        <v>304</v>
      </c>
      <c r="C71" s="350">
        <v>1.1574074074074076E-8</v>
      </c>
      <c r="T71" s="343"/>
    </row>
    <row r="72" spans="1:20" ht="13.5" customHeight="1">
      <c r="A72" s="342"/>
      <c r="B72" s="82" t="s">
        <v>311</v>
      </c>
      <c r="C72" s="78" t="s">
        <v>312</v>
      </c>
      <c r="T72" s="343"/>
    </row>
    <row r="73" spans="1:20" ht="13.5" customHeight="1">
      <c r="A73" s="344"/>
      <c r="B73" s="345" t="s">
        <v>313</v>
      </c>
      <c r="C73" s="348" t="s">
        <v>314</v>
      </c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9"/>
    </row>
    <row r="75" spans="1:20" ht="13.5" customHeight="1">
      <c r="A75" s="338">
        <v>4</v>
      </c>
      <c r="B75" s="339" t="s">
        <v>297</v>
      </c>
      <c r="C75" s="239" t="s">
        <v>315</v>
      </c>
      <c r="D75" s="340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341"/>
    </row>
    <row r="76" spans="1:20" ht="13.5" customHeight="1">
      <c r="A76" s="342"/>
      <c r="B76" s="82" t="s">
        <v>299</v>
      </c>
      <c r="C76" s="78" t="s">
        <v>316</v>
      </c>
      <c r="T76" s="343"/>
    </row>
    <row r="77" spans="1:20" ht="13.5" customHeight="1">
      <c r="A77" s="342"/>
      <c r="B77" s="82" t="s">
        <v>301</v>
      </c>
      <c r="C77" s="78" t="s">
        <v>317</v>
      </c>
      <c r="T77" s="343"/>
    </row>
    <row r="78" spans="1:20" ht="13.5" customHeight="1">
      <c r="A78" s="342"/>
      <c r="B78" s="82" t="s">
        <v>303</v>
      </c>
      <c r="C78" s="78" t="s">
        <v>109</v>
      </c>
      <c r="T78" s="343"/>
    </row>
    <row r="79" spans="1:20" ht="13.5" customHeight="1">
      <c r="A79" s="342"/>
      <c r="B79" s="82" t="s">
        <v>304</v>
      </c>
      <c r="C79" s="350">
        <v>0</v>
      </c>
      <c r="T79" s="343"/>
    </row>
    <row r="80" spans="1:20" ht="13.5" customHeight="1">
      <c r="A80" s="342"/>
      <c r="B80" s="82" t="s">
        <v>311</v>
      </c>
      <c r="C80" s="78" t="s">
        <v>318</v>
      </c>
      <c r="T80" s="343"/>
    </row>
    <row r="81" spans="1:20" ht="13.5" customHeight="1">
      <c r="A81" s="344"/>
      <c r="B81" s="345" t="s">
        <v>313</v>
      </c>
      <c r="C81" s="348" t="s">
        <v>314</v>
      </c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9"/>
    </row>
    <row r="83" spans="1:20" ht="13.5" customHeight="1">
      <c r="A83" s="338">
        <v>5</v>
      </c>
      <c r="B83" s="339" t="s">
        <v>297</v>
      </c>
      <c r="C83" s="239" t="s">
        <v>319</v>
      </c>
      <c r="D83" s="340"/>
      <c r="E83" s="239"/>
      <c r="F83" s="239"/>
      <c r="G83" s="239"/>
      <c r="H83" s="239"/>
      <c r="I83" s="239"/>
      <c r="J83" s="239"/>
      <c r="K83" s="341"/>
    </row>
    <row r="84" spans="1:20" ht="13.5" customHeight="1">
      <c r="A84" s="342"/>
      <c r="B84" s="82" t="s">
        <v>299</v>
      </c>
      <c r="C84" s="78" t="s">
        <v>320</v>
      </c>
      <c r="K84" s="343"/>
    </row>
    <row r="85" spans="1:20" ht="13.5" customHeight="1">
      <c r="A85" s="342"/>
      <c r="B85" s="82" t="s">
        <v>301</v>
      </c>
      <c r="C85" s="78" t="s">
        <v>321</v>
      </c>
      <c r="K85" s="343"/>
    </row>
    <row r="86" spans="1:20" ht="13.5" customHeight="1">
      <c r="A86" s="342"/>
      <c r="B86" s="82" t="s">
        <v>303</v>
      </c>
      <c r="C86" s="78" t="s">
        <v>108</v>
      </c>
      <c r="K86" s="343"/>
    </row>
    <row r="87" spans="1:20" ht="13.5" customHeight="1">
      <c r="A87" s="344"/>
      <c r="B87" s="345" t="s">
        <v>304</v>
      </c>
      <c r="C87" s="346">
        <v>0</v>
      </c>
      <c r="D87" s="347"/>
      <c r="E87" s="348"/>
      <c r="F87" s="348"/>
      <c r="G87" s="348"/>
      <c r="H87" s="348"/>
      <c r="I87" s="348"/>
      <c r="J87" s="348"/>
      <c r="K87" s="349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O3"/>
    <mergeCell ref="A4:B4"/>
    <mergeCell ref="C4:D4"/>
    <mergeCell ref="F4:K4"/>
    <mergeCell ref="L4:T4"/>
    <mergeCell ref="A5:B5"/>
    <mergeCell ref="C5:T5"/>
    <mergeCell ref="B44:D44"/>
    <mergeCell ref="B45:D45"/>
    <mergeCell ref="Z39:Z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42:D42"/>
    <mergeCell ref="B43:D43"/>
  </mergeCells>
  <dataValidations count="3">
    <dataValidation type="list" allowBlank="1" showInputMessage="1" showErrorMessage="1" sqref="F43:T43" xr:uid="{901F0BF5-6587-4F09-A351-3FFE458F3D3E}">
      <formula1>"P,F, "</formula1>
    </dataValidation>
    <dataValidation type="list" allowBlank="1" showInputMessage="1" showErrorMessage="1" sqref="F42:T42" xr:uid="{9AD9ECDF-636B-4406-A325-1EBAE0D23B6E}">
      <formula1>"N,A,B, "</formula1>
    </dataValidation>
    <dataValidation type="list" allowBlank="1" showInputMessage="1" showErrorMessage="1" sqref="F10:T41" xr:uid="{D2412AC7-ACCA-4B74-B4EC-CF828C6D377D}">
      <formula1>"O, "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7BA2-DA2B-42D6-BC3F-45FD3F7790DA}">
  <dimension ref="A1:X36"/>
  <sheetViews>
    <sheetView workbookViewId="0">
      <selection activeCell="L2" sqref="L2:T2"/>
    </sheetView>
  </sheetViews>
  <sheetFormatPr defaultColWidth="9" defaultRowHeight="13.5" customHeight="1"/>
  <cols>
    <col min="1" max="1" width="8.25" style="276" customWidth="1"/>
    <col min="2" max="2" width="13.375" style="311" customWidth="1"/>
    <col min="3" max="3" width="10.75" style="276" customWidth="1"/>
    <col min="4" max="4" width="11.375" style="277" customWidth="1"/>
    <col min="5" max="5" width="1.75" style="276" hidden="1" customWidth="1"/>
    <col min="6" max="7" width="2.875" style="276" bestFit="1" customWidth="1"/>
    <col min="8" max="9" width="3.125" style="276" bestFit="1" customWidth="1"/>
    <col min="10" max="10" width="2.875" style="276" bestFit="1" customWidth="1"/>
    <col min="11" max="11" width="2.875" style="276" customWidth="1"/>
    <col min="12" max="12" width="3.125" style="276" customWidth="1"/>
    <col min="13" max="13" width="3.25" style="276" customWidth="1"/>
    <col min="14" max="14" width="6.375" style="276" customWidth="1"/>
    <col min="15" max="18" width="2.875" style="276" customWidth="1"/>
    <col min="19" max="19" width="8.625" style="276" bestFit="1" customWidth="1"/>
    <col min="20" max="20" width="28.125" style="276" bestFit="1" customWidth="1"/>
    <col min="21" max="21" width="15.375" style="276" bestFit="1" customWidth="1"/>
    <col min="22" max="22" width="14.25" style="276" bestFit="1" customWidth="1"/>
    <col min="23" max="23" width="16.625" style="276" bestFit="1" customWidth="1"/>
    <col min="24" max="24" width="15.375" style="276" bestFit="1" customWidth="1"/>
    <col min="25" max="26" width="14.875" style="276" bestFit="1" customWidth="1"/>
    <col min="27" max="27" width="20.375" style="276" bestFit="1" customWidth="1"/>
    <col min="28" max="28" width="9.125" style="276"/>
    <col min="29" max="29" width="20.375" style="276" bestFit="1" customWidth="1"/>
    <col min="30" max="49" width="9.125" style="276"/>
    <col min="50" max="16384" width="9" style="276"/>
  </cols>
  <sheetData>
    <row r="1" spans="1:24" ht="13.5" customHeight="1">
      <c r="A1" s="275"/>
      <c r="B1" s="310"/>
    </row>
    <row r="2" spans="1:24" ht="13.5" customHeight="1">
      <c r="A2" s="503" t="s">
        <v>121</v>
      </c>
      <c r="B2" s="504"/>
      <c r="C2" s="505" t="s">
        <v>98</v>
      </c>
      <c r="D2" s="506"/>
      <c r="E2" s="507"/>
      <c r="F2" s="508" t="s">
        <v>72</v>
      </c>
      <c r="G2" s="509"/>
      <c r="H2" s="509"/>
      <c r="I2" s="509"/>
      <c r="J2" s="509"/>
      <c r="K2" s="509"/>
      <c r="L2" s="510" t="s">
        <v>322</v>
      </c>
      <c r="M2" s="504"/>
      <c r="N2" s="504"/>
      <c r="O2" s="504"/>
      <c r="P2" s="504"/>
      <c r="Q2" s="504"/>
      <c r="R2" s="504"/>
      <c r="S2" s="504"/>
      <c r="T2" s="511"/>
      <c r="V2" s="278"/>
    </row>
    <row r="3" spans="1:24" ht="13.5" customHeight="1">
      <c r="A3" s="491" t="s">
        <v>122</v>
      </c>
      <c r="B3" s="492"/>
      <c r="C3" s="512" t="s">
        <v>80</v>
      </c>
      <c r="D3" s="513"/>
      <c r="E3" s="514"/>
      <c r="F3" s="495" t="s">
        <v>123</v>
      </c>
      <c r="G3" s="496"/>
      <c r="H3" s="496"/>
      <c r="I3" s="496"/>
      <c r="J3" s="496"/>
      <c r="K3" s="497"/>
      <c r="L3" s="515" t="s">
        <v>80</v>
      </c>
      <c r="M3" s="515"/>
      <c r="N3" s="515"/>
      <c r="O3" s="306"/>
      <c r="P3" s="306"/>
      <c r="Q3" s="306"/>
      <c r="R3" s="306"/>
      <c r="S3" s="306"/>
      <c r="T3" s="307"/>
    </row>
    <row r="4" spans="1:24" ht="13.5" customHeight="1">
      <c r="A4" s="491" t="s">
        <v>124</v>
      </c>
      <c r="B4" s="492"/>
      <c r="C4" s="493">
        <v>100</v>
      </c>
      <c r="D4" s="494"/>
      <c r="E4" s="308"/>
      <c r="F4" s="495" t="s">
        <v>125</v>
      </c>
      <c r="G4" s="496"/>
      <c r="H4" s="496"/>
      <c r="I4" s="496"/>
      <c r="J4" s="496"/>
      <c r="K4" s="497"/>
      <c r="L4" s="498">
        <f xml:space="preserve"> IF(FunctionList!E6&lt;&gt;"N/A",SUM(C4*FunctionList!E6/1000,- O7),"N/A")</f>
        <v>5</v>
      </c>
      <c r="M4" s="499"/>
      <c r="N4" s="499"/>
      <c r="O4" s="499"/>
      <c r="P4" s="499"/>
      <c r="Q4" s="499"/>
      <c r="R4" s="499"/>
      <c r="S4" s="499"/>
      <c r="T4" s="500"/>
      <c r="V4" s="278"/>
    </row>
    <row r="5" spans="1:24" ht="13.5" customHeight="1">
      <c r="A5" s="491" t="s">
        <v>126</v>
      </c>
      <c r="B5" s="492"/>
      <c r="C5" s="501" t="s">
        <v>127</v>
      </c>
      <c r="D5" s="501"/>
      <c r="E5" s="501"/>
      <c r="F5" s="502"/>
      <c r="G5" s="502"/>
      <c r="H5" s="502"/>
      <c r="I5" s="502"/>
      <c r="J5" s="502"/>
      <c r="K5" s="502"/>
      <c r="L5" s="501"/>
      <c r="M5" s="501"/>
      <c r="N5" s="501"/>
      <c r="O5" s="501"/>
      <c r="P5" s="501"/>
      <c r="Q5" s="501"/>
      <c r="R5" s="501"/>
      <c r="S5" s="501"/>
      <c r="T5" s="501"/>
    </row>
    <row r="6" spans="1:24" ht="13.5" customHeight="1">
      <c r="A6" s="476" t="s">
        <v>108</v>
      </c>
      <c r="B6" s="477"/>
      <c r="C6" s="478" t="s">
        <v>109</v>
      </c>
      <c r="D6" s="479"/>
      <c r="E6" s="480"/>
      <c r="F6" s="478" t="s">
        <v>110</v>
      </c>
      <c r="G6" s="479"/>
      <c r="H6" s="479"/>
      <c r="I6" s="479"/>
      <c r="J6" s="479"/>
      <c r="K6" s="481"/>
      <c r="L6" s="479" t="s">
        <v>128</v>
      </c>
      <c r="M6" s="479"/>
      <c r="N6" s="479"/>
      <c r="O6" s="482" t="s">
        <v>113</v>
      </c>
      <c r="P6" s="479"/>
      <c r="Q6" s="479"/>
      <c r="R6" s="479"/>
      <c r="S6" s="479"/>
      <c r="T6" s="483"/>
      <c r="V6" s="278"/>
    </row>
    <row r="7" spans="1:24" ht="13.5" customHeight="1">
      <c r="A7" s="484">
        <f>COUNTIF(23:23,"P")</f>
        <v>1</v>
      </c>
      <c r="B7" s="485"/>
      <c r="C7" s="486">
        <f>COUNTIF(23:23,"F")</f>
        <v>4</v>
      </c>
      <c r="D7" s="487"/>
      <c r="E7" s="485"/>
      <c r="F7" s="486">
        <f>SUM(O7,- A7,- C7)</f>
        <v>0</v>
      </c>
      <c r="G7" s="487"/>
      <c r="H7" s="487"/>
      <c r="I7" s="487"/>
      <c r="J7" s="487"/>
      <c r="K7" s="488"/>
      <c r="L7" s="279">
        <f>COUNTIF(22:22,"N")</f>
        <v>1</v>
      </c>
      <c r="M7" s="279">
        <f>COUNTIF(22:22,"A")</f>
        <v>4</v>
      </c>
      <c r="N7" s="279">
        <f>COUNTIF(22:22,"B")</f>
        <v>0</v>
      </c>
      <c r="O7" s="489">
        <f>COUNTA(E9:HG9)</f>
        <v>5</v>
      </c>
      <c r="P7" s="487"/>
      <c r="Q7" s="487"/>
      <c r="R7" s="487"/>
      <c r="S7" s="487"/>
      <c r="T7" s="490"/>
      <c r="U7" s="280"/>
    </row>
    <row r="8" spans="1:24" ht="10.15"/>
    <row r="9" spans="1:24" ht="46.5" customHeight="1">
      <c r="A9" s="320"/>
      <c r="B9" s="312"/>
      <c r="C9" s="281"/>
      <c r="D9" s="282"/>
      <c r="E9" s="281"/>
      <c r="F9" s="313" t="s">
        <v>129</v>
      </c>
      <c r="G9" s="313" t="s">
        <v>130</v>
      </c>
      <c r="H9" s="313" t="s">
        <v>131</v>
      </c>
      <c r="I9" s="313" t="s">
        <v>132</v>
      </c>
      <c r="J9" s="313" t="s">
        <v>133</v>
      </c>
    </row>
    <row r="10" spans="1:24" ht="13.5" customHeight="1">
      <c r="A10" s="314" t="s">
        <v>143</v>
      </c>
      <c r="B10" s="283" t="s">
        <v>144</v>
      </c>
      <c r="C10" s="284"/>
      <c r="D10" s="285"/>
      <c r="E10" s="286"/>
      <c r="F10" s="326"/>
      <c r="G10" s="326"/>
      <c r="H10" s="326"/>
      <c r="I10" s="326"/>
      <c r="J10" s="326"/>
      <c r="S10" s="323" t="s">
        <v>145</v>
      </c>
      <c r="T10" s="323" t="s">
        <v>146</v>
      </c>
      <c r="U10" s="323" t="s">
        <v>147</v>
      </c>
      <c r="V10" s="323" t="s">
        <v>148</v>
      </c>
      <c r="W10" s="323" t="s">
        <v>149</v>
      </c>
      <c r="X10" s="323"/>
    </row>
    <row r="11" spans="1:24" ht="13.5" customHeight="1">
      <c r="A11" s="315"/>
      <c r="B11" s="287"/>
      <c r="C11" s="322"/>
      <c r="D11" s="285" t="s">
        <v>323</v>
      </c>
      <c r="E11" s="286"/>
      <c r="F11" s="326" t="s">
        <v>151</v>
      </c>
      <c r="G11" s="326"/>
      <c r="H11" s="326"/>
      <c r="I11" s="326"/>
      <c r="J11" s="326"/>
      <c r="S11" s="324"/>
      <c r="T11" s="324"/>
      <c r="U11" s="324"/>
      <c r="V11" s="324"/>
      <c r="W11" s="324"/>
      <c r="X11" s="324"/>
    </row>
    <row r="12" spans="1:24" ht="13.5" customHeight="1">
      <c r="A12" s="315"/>
      <c r="B12" s="288"/>
      <c r="C12" s="284"/>
      <c r="D12" s="285" t="s">
        <v>324</v>
      </c>
      <c r="E12" s="286"/>
      <c r="F12" s="326"/>
      <c r="G12" s="326" t="s">
        <v>151</v>
      </c>
      <c r="H12" s="326"/>
      <c r="I12" s="326"/>
      <c r="J12" s="326"/>
      <c r="S12" s="324"/>
      <c r="T12" s="324"/>
      <c r="U12" s="324"/>
      <c r="V12" s="324"/>
      <c r="W12" s="324"/>
      <c r="X12" s="324"/>
    </row>
    <row r="13" spans="1:24" ht="10.15">
      <c r="A13" s="315"/>
      <c r="B13" s="288"/>
      <c r="C13" s="284"/>
      <c r="D13" s="285" t="s">
        <v>325</v>
      </c>
      <c r="E13" s="286"/>
      <c r="F13" s="326"/>
      <c r="G13" s="326"/>
      <c r="H13" s="326" t="s">
        <v>151</v>
      </c>
      <c r="I13" s="326"/>
      <c r="J13" s="326"/>
      <c r="S13" s="324" t="s">
        <v>326</v>
      </c>
      <c r="T13" s="324" t="s">
        <v>327</v>
      </c>
      <c r="U13" s="324" t="s">
        <v>328</v>
      </c>
      <c r="V13" s="324"/>
      <c r="W13" s="324"/>
      <c r="X13" s="324"/>
    </row>
    <row r="14" spans="1:24" ht="10.15">
      <c r="A14" s="315"/>
      <c r="B14" s="288"/>
      <c r="C14" s="284"/>
      <c r="D14" s="285" t="s">
        <v>329</v>
      </c>
      <c r="E14" s="286"/>
      <c r="F14" s="326"/>
      <c r="G14" s="326"/>
      <c r="H14" s="326"/>
      <c r="I14" s="326" t="s">
        <v>151</v>
      </c>
      <c r="J14" s="326"/>
      <c r="S14" s="324"/>
      <c r="T14" s="324"/>
      <c r="U14" s="324"/>
      <c r="V14" s="324"/>
      <c r="W14" s="324"/>
      <c r="X14" s="324"/>
    </row>
    <row r="15" spans="1:24" ht="13.5" customHeight="1">
      <c r="A15" s="315"/>
      <c r="B15" s="289"/>
      <c r="C15" s="284"/>
      <c r="D15" s="285" t="s">
        <v>330</v>
      </c>
      <c r="E15" s="286"/>
      <c r="F15" s="326"/>
      <c r="G15" s="326"/>
      <c r="H15" s="326"/>
      <c r="I15" s="326"/>
      <c r="J15" s="326" t="s">
        <v>151</v>
      </c>
      <c r="S15" s="324"/>
      <c r="T15" s="324" t="s">
        <v>331</v>
      </c>
      <c r="U15" s="324"/>
      <c r="V15" s="324"/>
      <c r="W15" s="324"/>
      <c r="X15" s="324"/>
    </row>
    <row r="16" spans="1:24" ht="20.45">
      <c r="A16" s="316" t="s">
        <v>168</v>
      </c>
      <c r="B16" s="290" t="s">
        <v>169</v>
      </c>
      <c r="C16" s="317"/>
      <c r="D16" s="291"/>
      <c r="E16" s="292"/>
      <c r="F16" s="326"/>
      <c r="G16" s="326"/>
      <c r="H16" s="326"/>
      <c r="I16" s="326"/>
      <c r="J16" s="326"/>
      <c r="S16" s="324"/>
      <c r="T16" s="325" t="s">
        <v>332</v>
      </c>
      <c r="U16" s="324"/>
      <c r="V16" s="324"/>
      <c r="W16" s="324"/>
      <c r="X16" s="324"/>
    </row>
    <row r="17" spans="1:24" ht="13.5" customHeight="1">
      <c r="A17" s="318"/>
      <c r="B17" s="293"/>
      <c r="C17" s="294"/>
      <c r="D17" s="295">
        <v>27</v>
      </c>
      <c r="E17" s="296"/>
      <c r="F17" s="309" t="s">
        <v>151</v>
      </c>
      <c r="G17" s="309"/>
      <c r="H17" s="309"/>
      <c r="I17" s="309"/>
      <c r="J17" s="309"/>
      <c r="S17" s="324"/>
      <c r="T17" s="324" t="s">
        <v>333</v>
      </c>
      <c r="U17" s="324"/>
      <c r="V17" s="324"/>
      <c r="W17" s="324"/>
      <c r="X17" s="324"/>
    </row>
    <row r="18" spans="1:24" ht="10.15">
      <c r="A18" s="318"/>
      <c r="B18" s="293"/>
      <c r="C18" s="294"/>
      <c r="D18" s="295">
        <v>2147483647</v>
      </c>
      <c r="E18" s="297"/>
      <c r="F18" s="309"/>
      <c r="G18" s="309" t="s">
        <v>151</v>
      </c>
      <c r="H18" s="309"/>
      <c r="I18" s="309"/>
      <c r="J18" s="309"/>
      <c r="S18" s="324"/>
      <c r="T18" s="324"/>
      <c r="U18" s="324"/>
      <c r="V18" s="324"/>
      <c r="W18" s="324"/>
      <c r="X18" s="324"/>
    </row>
    <row r="19" spans="1:24" ht="13.5" customHeight="1">
      <c r="A19" s="318"/>
      <c r="B19" s="293"/>
      <c r="C19" s="294"/>
      <c r="D19" s="295">
        <v>9</v>
      </c>
      <c r="E19" s="297"/>
      <c r="F19" s="309"/>
      <c r="G19" s="309"/>
      <c r="H19" s="309" t="s">
        <v>151</v>
      </c>
      <c r="I19" s="309"/>
      <c r="J19" s="309"/>
      <c r="S19" s="324"/>
      <c r="T19" s="324"/>
      <c r="U19" s="324"/>
      <c r="V19" s="324"/>
      <c r="W19" s="324"/>
      <c r="X19" s="324"/>
    </row>
    <row r="20" spans="1:24" ht="13.5" customHeight="1">
      <c r="A20" s="318"/>
      <c r="B20" s="319"/>
      <c r="C20" s="294"/>
      <c r="D20" s="295">
        <v>9</v>
      </c>
      <c r="E20" s="297"/>
      <c r="F20" s="309"/>
      <c r="G20" s="309"/>
      <c r="H20" s="309"/>
      <c r="I20" s="309" t="s">
        <v>151</v>
      </c>
      <c r="J20" s="309"/>
      <c r="S20" s="324"/>
      <c r="T20" s="324"/>
      <c r="U20" s="324"/>
      <c r="V20" s="324"/>
      <c r="W20" s="324"/>
      <c r="X20" s="324"/>
    </row>
    <row r="21" spans="1:24" ht="10.15">
      <c r="A21" s="318"/>
      <c r="B21" s="319"/>
      <c r="C21" s="294"/>
      <c r="D21" s="295" t="s">
        <v>334</v>
      </c>
      <c r="E21" s="297"/>
      <c r="F21" s="309"/>
      <c r="G21" s="309"/>
      <c r="H21" s="309"/>
      <c r="I21" s="309"/>
      <c r="J21" s="309" t="s">
        <v>151</v>
      </c>
      <c r="S21" s="321"/>
      <c r="T21" s="321"/>
      <c r="U21" s="321"/>
      <c r="V21" s="321"/>
      <c r="W21" s="321"/>
      <c r="X21" s="321"/>
    </row>
    <row r="22" spans="1:24" ht="13.5" customHeight="1">
      <c r="A22" s="316" t="s">
        <v>171</v>
      </c>
      <c r="B22" s="473" t="s">
        <v>172</v>
      </c>
      <c r="C22" s="473"/>
      <c r="D22" s="473"/>
      <c r="E22" s="298"/>
      <c r="F22" s="299" t="s">
        <v>62</v>
      </c>
      <c r="G22" s="299" t="s">
        <v>111</v>
      </c>
      <c r="H22" s="299" t="s">
        <v>62</v>
      </c>
      <c r="I22" s="299" t="s">
        <v>62</v>
      </c>
      <c r="J22" s="299" t="s">
        <v>62</v>
      </c>
      <c r="S22" s="321"/>
      <c r="T22" s="321" t="s">
        <v>335</v>
      </c>
      <c r="U22" s="321"/>
      <c r="V22" s="321"/>
      <c r="W22" s="321"/>
      <c r="X22" s="321"/>
    </row>
    <row r="23" spans="1:24" ht="13.5" customHeight="1">
      <c r="A23" s="318"/>
      <c r="B23" s="474" t="s">
        <v>173</v>
      </c>
      <c r="C23" s="474"/>
      <c r="D23" s="474"/>
      <c r="E23" s="300"/>
      <c r="F23" s="301" t="s">
        <v>175</v>
      </c>
      <c r="G23" s="301" t="s">
        <v>174</v>
      </c>
      <c r="H23" s="301" t="s">
        <v>175</v>
      </c>
      <c r="I23" s="301" t="s">
        <v>175</v>
      </c>
      <c r="J23" s="301" t="s">
        <v>175</v>
      </c>
      <c r="S23" s="323" t="s">
        <v>336</v>
      </c>
      <c r="T23" s="323" t="s">
        <v>337</v>
      </c>
      <c r="U23" s="323" t="s">
        <v>144</v>
      </c>
      <c r="V23" s="323" t="s">
        <v>338</v>
      </c>
      <c r="W23" s="321"/>
      <c r="X23" s="321"/>
    </row>
    <row r="24" spans="1:24" ht="13.5" customHeight="1">
      <c r="A24" s="318"/>
      <c r="B24" s="474" t="s">
        <v>176</v>
      </c>
      <c r="C24" s="474"/>
      <c r="D24" s="474"/>
      <c r="E24" s="302"/>
      <c r="F24" s="303" t="s">
        <v>104</v>
      </c>
      <c r="G24" s="303" t="s">
        <v>104</v>
      </c>
      <c r="H24" s="303" t="s">
        <v>104</v>
      </c>
      <c r="I24" s="303" t="s">
        <v>104</v>
      </c>
      <c r="J24" s="303" t="s">
        <v>104</v>
      </c>
      <c r="S24" s="324" t="s">
        <v>146</v>
      </c>
      <c r="T24" s="324">
        <v>1</v>
      </c>
      <c r="U24" s="324" t="s">
        <v>339</v>
      </c>
      <c r="V24" s="324">
        <v>27</v>
      </c>
      <c r="W24" s="321"/>
      <c r="X24" s="321"/>
    </row>
    <row r="25" spans="1:24" ht="13.5" customHeight="1">
      <c r="A25" s="318"/>
      <c r="B25" s="475" t="s">
        <v>178</v>
      </c>
      <c r="C25" s="475"/>
      <c r="D25" s="475"/>
      <c r="E25" s="304"/>
      <c r="F25" s="305" t="s">
        <v>179</v>
      </c>
      <c r="G25" s="305"/>
      <c r="H25" s="305" t="s">
        <v>273</v>
      </c>
      <c r="I25" s="305" t="s">
        <v>274</v>
      </c>
      <c r="J25" s="305" t="s">
        <v>340</v>
      </c>
      <c r="S25" s="324"/>
      <c r="T25" s="324">
        <v>2</v>
      </c>
      <c r="U25" s="324" t="s">
        <v>341</v>
      </c>
      <c r="V25" s="258">
        <v>2147483647</v>
      </c>
      <c r="W25" s="321"/>
      <c r="X25" s="321"/>
    </row>
    <row r="26" spans="1:24" ht="13.5" customHeight="1">
      <c r="S26" s="231"/>
      <c r="T26" s="231">
        <v>3</v>
      </c>
      <c r="U26" s="231" t="s">
        <v>342</v>
      </c>
      <c r="V26" s="231">
        <v>9</v>
      </c>
    </row>
    <row r="27" spans="1:24" ht="13.5" customHeight="1">
      <c r="S27" s="231"/>
      <c r="T27" s="231">
        <v>4</v>
      </c>
      <c r="U27" s="231" t="s">
        <v>343</v>
      </c>
      <c r="V27" s="231">
        <v>9</v>
      </c>
    </row>
    <row r="28" spans="1:24" ht="13.5" customHeight="1">
      <c r="S28" s="231" t="s">
        <v>344</v>
      </c>
      <c r="T28" s="231">
        <v>5</v>
      </c>
      <c r="U28" s="231" t="s">
        <v>345</v>
      </c>
      <c r="V28" s="231" t="s">
        <v>334</v>
      </c>
    </row>
    <row r="29" spans="1:24" ht="13.5" customHeight="1">
      <c r="S29" s="231"/>
      <c r="T29" s="231"/>
      <c r="U29" s="231"/>
      <c r="V29" s="231"/>
    </row>
    <row r="30" spans="1:24" ht="13.5" customHeight="1">
      <c r="S30" s="231"/>
      <c r="T30" s="231"/>
      <c r="U30" s="231"/>
      <c r="V30" s="231"/>
    </row>
    <row r="31" spans="1:24" ht="13.5" customHeight="1">
      <c r="S31" s="231"/>
      <c r="T31" s="231"/>
      <c r="U31" s="231"/>
      <c r="V31" s="231"/>
    </row>
    <row r="32" spans="1:24" ht="13.5" customHeight="1">
      <c r="S32" s="231"/>
      <c r="T32" s="231"/>
      <c r="U32" s="231"/>
      <c r="V32" s="231"/>
    </row>
    <row r="36" ht="10.15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InputMessage="1" showErrorMessage="1" sqref="F10:J21" xr:uid="{3EA3F27A-1132-4FDA-B3AC-BF51A852BFD9}">
      <formula1>"O, "</formula1>
    </dataValidation>
    <dataValidation type="list" allowBlank="1" showInputMessage="1" showErrorMessage="1" sqref="F23:J23" xr:uid="{BD403F76-CDCB-4A67-91E2-247A34AEBB2E}">
      <formula1>"P,F, "</formula1>
    </dataValidation>
    <dataValidation type="list" allowBlank="1" showInputMessage="1" showErrorMessage="1" sqref="F22:J22" xr:uid="{341981F3-3893-46CB-AF8C-CEF9A424FE11}">
      <formula1>"N,A,B, "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18BD-ADCD-4795-810F-9D8DF8B6C6AD}">
  <dimension ref="A1:V34"/>
  <sheetViews>
    <sheetView workbookViewId="0">
      <selection activeCell="L3" sqref="L3:N3"/>
    </sheetView>
  </sheetViews>
  <sheetFormatPr defaultRowHeight="13.15"/>
  <cols>
    <col min="1" max="1" width="8.125" style="78" customWidth="1"/>
    <col min="2" max="2" width="13.375" style="82" customWidth="1"/>
    <col min="3" max="3" width="10.75" style="78" customWidth="1"/>
    <col min="4" max="4" width="11.375" style="79" customWidth="1"/>
    <col min="5" max="5" width="1.75" style="78" hidden="1" customWidth="1"/>
    <col min="6" max="7" width="2.875" style="78" bestFit="1" customWidth="1"/>
    <col min="8" max="8" width="2.875" style="78" customWidth="1"/>
    <col min="9" max="10" width="2.875" style="78" bestFit="1" customWidth="1"/>
    <col min="11" max="19" width="2.875" style="78" customWidth="1"/>
    <col min="20" max="20" width="2.875" style="78" bestFit="1" customWidth="1"/>
    <col min="21" max="21" width="2.875" style="78" customWidth="1"/>
    <col min="22" max="22" width="9" style="78"/>
  </cols>
  <sheetData>
    <row r="1" spans="1:22">
      <c r="A1" s="76"/>
      <c r="B1" s="77"/>
    </row>
    <row r="2" spans="1:22">
      <c r="A2" s="385" t="s">
        <v>121</v>
      </c>
      <c r="B2" s="386"/>
      <c r="C2" s="387" t="str">
        <f>FunctionList!E11</f>
        <v>Max</v>
      </c>
      <c r="D2" s="388"/>
      <c r="E2" s="389"/>
      <c r="F2" s="390" t="s">
        <v>72</v>
      </c>
      <c r="G2" s="391"/>
      <c r="H2" s="391"/>
      <c r="I2" s="391"/>
      <c r="J2" s="391"/>
      <c r="K2" s="391"/>
      <c r="L2" s="414" t="s">
        <v>346</v>
      </c>
      <c r="M2" s="415"/>
      <c r="N2" s="415"/>
      <c r="O2" s="415"/>
      <c r="P2" s="415"/>
      <c r="Q2" s="415"/>
      <c r="R2" s="415"/>
      <c r="S2" s="415"/>
      <c r="T2" s="416"/>
      <c r="V2" s="80"/>
    </row>
    <row r="3" spans="1:22" ht="24.6" customHeight="1">
      <c r="A3" s="397" t="s">
        <v>122</v>
      </c>
      <c r="B3" s="398"/>
      <c r="C3" s="401" t="s">
        <v>84</v>
      </c>
      <c r="D3" s="402"/>
      <c r="E3" s="403"/>
      <c r="F3" s="420" t="s">
        <v>123</v>
      </c>
      <c r="G3" s="421"/>
      <c r="H3" s="421"/>
      <c r="I3" s="421"/>
      <c r="J3" s="421"/>
      <c r="K3" s="422"/>
      <c r="L3" s="402" t="s">
        <v>84</v>
      </c>
      <c r="M3" s="402"/>
      <c r="N3" s="402"/>
      <c r="O3" s="142"/>
      <c r="P3" s="142"/>
      <c r="Q3" s="142"/>
      <c r="R3" s="142"/>
      <c r="S3" s="142"/>
      <c r="T3" s="143"/>
    </row>
    <row r="4" spans="1:22">
      <c r="A4" s="397" t="s">
        <v>124</v>
      </c>
      <c r="B4" s="398"/>
      <c r="C4" s="399">
        <v>100</v>
      </c>
      <c r="D4" s="400"/>
      <c r="E4" s="154"/>
      <c r="F4" s="420" t="s">
        <v>125</v>
      </c>
      <c r="G4" s="421"/>
      <c r="H4" s="421"/>
      <c r="I4" s="421"/>
      <c r="J4" s="421"/>
      <c r="K4" s="422"/>
      <c r="L4" s="423">
        <f xml:space="preserve"> IF(FunctionList!E6&lt;&gt;"N/A",SUM(C4*FunctionList!E6/1000,- O7),"N/A")</f>
        <v>-5</v>
      </c>
      <c r="M4" s="424"/>
      <c r="N4" s="424"/>
      <c r="O4" s="424"/>
      <c r="P4" s="424"/>
      <c r="Q4" s="424"/>
      <c r="R4" s="424"/>
      <c r="S4" s="424"/>
      <c r="T4" s="425"/>
      <c r="V4" s="80"/>
    </row>
    <row r="5" spans="1:22">
      <c r="A5" s="397" t="s">
        <v>126</v>
      </c>
      <c r="B5" s="398"/>
      <c r="C5" s="427" t="s">
        <v>347</v>
      </c>
      <c r="D5" s="427"/>
      <c r="E5" s="427"/>
      <c r="F5" s="428"/>
      <c r="G5" s="428"/>
      <c r="H5" s="428"/>
      <c r="I5" s="428"/>
      <c r="J5" s="428"/>
      <c r="K5" s="428"/>
      <c r="L5" s="427"/>
      <c r="M5" s="427"/>
      <c r="N5" s="427"/>
      <c r="O5" s="427"/>
      <c r="P5" s="427"/>
      <c r="Q5" s="427"/>
      <c r="R5" s="427"/>
      <c r="S5" s="427"/>
      <c r="T5" s="427"/>
    </row>
    <row r="6" spans="1:22">
      <c r="A6" s="404" t="s">
        <v>108</v>
      </c>
      <c r="B6" s="405"/>
      <c r="C6" s="418" t="s">
        <v>109</v>
      </c>
      <c r="D6" s="409"/>
      <c r="E6" s="419"/>
      <c r="F6" s="418" t="s">
        <v>110</v>
      </c>
      <c r="G6" s="409"/>
      <c r="H6" s="409"/>
      <c r="I6" s="409"/>
      <c r="J6" s="409"/>
      <c r="K6" s="426"/>
      <c r="L6" s="409" t="s">
        <v>128</v>
      </c>
      <c r="M6" s="409"/>
      <c r="N6" s="409"/>
      <c r="O6" s="408" t="s">
        <v>113</v>
      </c>
      <c r="P6" s="409"/>
      <c r="Q6" s="409"/>
      <c r="R6" s="409"/>
      <c r="S6" s="409"/>
      <c r="T6" s="410"/>
      <c r="V6" s="80"/>
    </row>
    <row r="7" spans="1:22">
      <c r="A7" s="396">
        <f>COUNTIF(F31:HQ31,"P")</f>
        <v>0</v>
      </c>
      <c r="B7" s="395"/>
      <c r="C7" s="392">
        <f>COUNTIF(F31:HQ31,"F")</f>
        <v>0</v>
      </c>
      <c r="D7" s="393"/>
      <c r="E7" s="395"/>
      <c r="F7" s="392">
        <f>SUM(O7,- A7,- C7)</f>
        <v>15</v>
      </c>
      <c r="G7" s="393"/>
      <c r="H7" s="393"/>
      <c r="I7" s="393"/>
      <c r="J7" s="393"/>
      <c r="K7" s="394"/>
      <c r="L7" s="144">
        <f>COUNTIF(E30:HQ30,"N")</f>
        <v>0</v>
      </c>
      <c r="M7" s="144">
        <f>COUNTIF(E30:HQ30,"A")</f>
        <v>0</v>
      </c>
      <c r="N7" s="144">
        <f>COUNTIF(E30:HQ30,"B")</f>
        <v>0</v>
      </c>
      <c r="O7" s="406">
        <f>COUNTA(E9:HT9)</f>
        <v>15</v>
      </c>
      <c r="P7" s="393"/>
      <c r="Q7" s="393"/>
      <c r="R7" s="393"/>
      <c r="S7" s="393"/>
      <c r="T7" s="407"/>
      <c r="U7" s="81"/>
    </row>
    <row r="9" spans="1:22" ht="36">
      <c r="A9" s="194"/>
      <c r="B9" s="195"/>
      <c r="C9" s="196"/>
      <c r="D9" s="197"/>
      <c r="E9" s="196"/>
      <c r="F9" s="198" t="s">
        <v>129</v>
      </c>
      <c r="G9" s="198" t="s">
        <v>130</v>
      </c>
      <c r="H9" s="198" t="s">
        <v>131</v>
      </c>
      <c r="I9" s="198" t="s">
        <v>132</v>
      </c>
      <c r="J9" s="198" t="s">
        <v>133</v>
      </c>
      <c r="K9" s="198" t="s">
        <v>134</v>
      </c>
      <c r="L9" s="198" t="s">
        <v>135</v>
      </c>
      <c r="M9" s="198" t="s">
        <v>136</v>
      </c>
      <c r="N9" s="198" t="s">
        <v>137</v>
      </c>
      <c r="O9" s="198" t="s">
        <v>138</v>
      </c>
      <c r="P9" s="198" t="s">
        <v>139</v>
      </c>
      <c r="Q9" s="198" t="s">
        <v>140</v>
      </c>
      <c r="R9" s="198" t="s">
        <v>141</v>
      </c>
      <c r="S9" s="198" t="s">
        <v>142</v>
      </c>
      <c r="T9" s="199" t="s">
        <v>200</v>
      </c>
      <c r="U9" s="83"/>
      <c r="V9" s="80"/>
    </row>
    <row r="10" spans="1:22" ht="15">
      <c r="A10" s="176" t="s">
        <v>143</v>
      </c>
      <c r="B10" s="84" t="s">
        <v>348</v>
      </c>
      <c r="C10" s="177"/>
      <c r="D10" s="178"/>
      <c r="E10" s="8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66"/>
    </row>
    <row r="11" spans="1:22" ht="15">
      <c r="A11" s="164"/>
      <c r="B11" s="78"/>
      <c r="C11" s="85"/>
      <c r="D11" s="86"/>
      <c r="E11" s="91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3"/>
    </row>
    <row r="12" spans="1:22" ht="15">
      <c r="A12" s="164"/>
      <c r="B12" s="84"/>
      <c r="C12" s="85"/>
      <c r="D12" s="86"/>
      <c r="E12" s="91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63"/>
    </row>
    <row r="13" spans="1:22" ht="15">
      <c r="A13" s="164"/>
      <c r="B13" s="84"/>
      <c r="C13" s="85"/>
      <c r="D13" s="86"/>
      <c r="E13" s="91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63"/>
    </row>
    <row r="14" spans="1:22" ht="15">
      <c r="A14" s="164"/>
      <c r="B14" s="84"/>
      <c r="C14" s="85"/>
      <c r="D14" s="86"/>
      <c r="E14" s="91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63"/>
      <c r="U14" s="137"/>
    </row>
    <row r="15" spans="1:22" ht="15">
      <c r="A15" s="164"/>
      <c r="B15" s="84" t="s">
        <v>349</v>
      </c>
      <c r="C15" s="85"/>
      <c r="D15" s="86"/>
      <c r="E15" s="91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63"/>
      <c r="U15" s="137"/>
    </row>
    <row r="16" spans="1:22" ht="15">
      <c r="A16" s="164"/>
      <c r="B16" s="84"/>
      <c r="C16" s="85"/>
      <c r="D16" s="380"/>
      <c r="E16" s="380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63"/>
    </row>
    <row r="17" spans="1:20" ht="15">
      <c r="A17" s="164"/>
      <c r="B17" s="84"/>
      <c r="C17" s="85"/>
      <c r="D17" s="86"/>
      <c r="E17" s="91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63"/>
    </row>
    <row r="18" spans="1:20" ht="15">
      <c r="A18" s="164"/>
      <c r="B18" s="84"/>
      <c r="C18" s="85"/>
      <c r="D18" s="86"/>
      <c r="E18" s="91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63"/>
    </row>
    <row r="19" spans="1:20" ht="15">
      <c r="A19" s="164"/>
      <c r="B19" s="84"/>
      <c r="C19" s="85"/>
      <c r="D19" s="86"/>
      <c r="E19" s="91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63"/>
    </row>
    <row r="20" spans="1:20" ht="15">
      <c r="A20" s="164"/>
      <c r="B20" s="84"/>
      <c r="C20" s="85"/>
      <c r="D20" s="86"/>
      <c r="E20" s="91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63"/>
    </row>
    <row r="21" spans="1:20" ht="15">
      <c r="A21" s="164"/>
      <c r="B21" s="93"/>
      <c r="C21" s="94"/>
      <c r="D21" s="95"/>
      <c r="E21" s="96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65"/>
    </row>
    <row r="22" spans="1:20" ht="15">
      <c r="A22" s="175" t="s">
        <v>168</v>
      </c>
      <c r="B22" s="98" t="s">
        <v>231</v>
      </c>
      <c r="C22" s="99"/>
      <c r="D22" s="100"/>
      <c r="E22" s="101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66"/>
    </row>
    <row r="23" spans="1:20" ht="15">
      <c r="A23" s="174"/>
      <c r="B23" s="103"/>
      <c r="C23" s="104"/>
      <c r="D23" s="105"/>
      <c r="E23" s="10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63"/>
    </row>
    <row r="24" spans="1:20" ht="15">
      <c r="A24" s="174"/>
      <c r="B24" s="103"/>
      <c r="C24" s="140"/>
      <c r="D24" s="105"/>
      <c r="E24" s="108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63"/>
    </row>
    <row r="25" spans="1:20" ht="15">
      <c r="A25" s="174"/>
      <c r="B25" s="103" t="s">
        <v>296</v>
      </c>
      <c r="C25" s="140"/>
      <c r="D25" s="105"/>
      <c r="E25" s="108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63"/>
    </row>
    <row r="26" spans="1:20" ht="15">
      <c r="A26" s="174"/>
      <c r="B26" s="103"/>
      <c r="C26" s="140"/>
      <c r="D26" s="105"/>
      <c r="E26" s="108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63"/>
    </row>
    <row r="27" spans="1:20" ht="15">
      <c r="A27" s="174"/>
      <c r="B27" s="103" t="s">
        <v>236</v>
      </c>
      <c r="C27" s="140"/>
      <c r="D27" s="105"/>
      <c r="E27" s="108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63"/>
    </row>
    <row r="28" spans="1:20" ht="15">
      <c r="A28" s="174"/>
      <c r="B28" s="103"/>
      <c r="C28" s="140"/>
      <c r="D28" s="105"/>
      <c r="E28" s="108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63"/>
    </row>
    <row r="29" spans="1:20" ht="15">
      <c r="A29" s="174"/>
      <c r="B29" s="155"/>
      <c r="C29" s="156"/>
      <c r="D29" s="157"/>
      <c r="E29" s="158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67"/>
    </row>
    <row r="30" spans="1:20">
      <c r="A30" s="175" t="s">
        <v>171</v>
      </c>
      <c r="B30" s="381" t="s">
        <v>238</v>
      </c>
      <c r="C30" s="381"/>
      <c r="D30" s="381"/>
      <c r="E30" s="160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8"/>
    </row>
    <row r="31" spans="1:20">
      <c r="A31" s="174"/>
      <c r="B31" s="378" t="s">
        <v>173</v>
      </c>
      <c r="C31" s="378"/>
      <c r="D31" s="378"/>
      <c r="E31" s="11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69"/>
    </row>
    <row r="32" spans="1:20">
      <c r="A32" s="174"/>
      <c r="B32" s="378" t="s">
        <v>176</v>
      </c>
      <c r="C32" s="378"/>
      <c r="D32" s="378"/>
      <c r="E32" s="111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70"/>
    </row>
    <row r="33" spans="1:20">
      <c r="A33" s="193"/>
      <c r="B33" s="379" t="s">
        <v>178</v>
      </c>
      <c r="C33" s="379"/>
      <c r="D33" s="379"/>
      <c r="E33" s="171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3"/>
    </row>
    <row r="34" spans="1:20">
      <c r="A34" s="16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7:K7"/>
    <mergeCell ref="O7:T7"/>
    <mergeCell ref="A5:B5"/>
    <mergeCell ref="C5:T5"/>
    <mergeCell ref="A6:B6"/>
    <mergeCell ref="C6:E6"/>
    <mergeCell ref="F6:K6"/>
    <mergeCell ref="L6:N6"/>
    <mergeCell ref="O6:T6"/>
    <mergeCell ref="B31:D31"/>
    <mergeCell ref="B32:D32"/>
    <mergeCell ref="B33:D33"/>
    <mergeCell ref="A7:B7"/>
    <mergeCell ref="C7:E7"/>
    <mergeCell ref="D16:E16"/>
    <mergeCell ref="B30:D30"/>
  </mergeCells>
  <dataValidations count="3">
    <dataValidation type="list" allowBlank="1" showInputMessage="1" showErrorMessage="1" sqref="F30:T30" xr:uid="{8866D586-8ADA-4394-9B1E-1EFAE802A3DD}">
      <formula1>"N,A,B, "</formula1>
    </dataValidation>
    <dataValidation type="list" allowBlank="1" showInputMessage="1" showErrorMessage="1" sqref="F31:T31" xr:uid="{86963E1E-6179-49C4-B217-DBD5CB39D365}">
      <formula1>"P,F, "</formula1>
    </dataValidation>
    <dataValidation type="list" allowBlank="1" showInputMessage="1" showErrorMessage="1" sqref="F10:T29" xr:uid="{F8C3009D-B0F7-4E55-AA3B-F02E94215FE3}">
      <formula1>"O, 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workbookViewId="0">
      <selection activeCell="D11" sqref="D11"/>
    </sheetView>
  </sheetViews>
  <sheetFormatPr defaultColWidth="9" defaultRowHeight="13.15"/>
  <cols>
    <col min="1" max="1" width="21.375" style="24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354" t="s">
        <v>45</v>
      </c>
      <c r="C2" s="354"/>
      <c r="D2" s="354"/>
      <c r="E2" s="354"/>
      <c r="F2" s="354"/>
    </row>
    <row r="3" spans="1:6">
      <c r="A3" s="4"/>
      <c r="B3" s="5"/>
      <c r="E3" s="6"/>
    </row>
    <row r="4" spans="1:6" ht="14.25" customHeight="1">
      <c r="A4" s="131" t="s">
        <v>46</v>
      </c>
      <c r="B4" s="355" t="s">
        <v>47</v>
      </c>
      <c r="C4" s="355"/>
      <c r="D4" s="355"/>
      <c r="E4" s="131" t="s">
        <v>48</v>
      </c>
      <c r="F4" s="7" t="s">
        <v>49</v>
      </c>
    </row>
    <row r="5" spans="1:6" ht="14.25" customHeight="1">
      <c r="A5" s="131" t="s">
        <v>50</v>
      </c>
      <c r="B5" s="355" t="s">
        <v>51</v>
      </c>
      <c r="C5" s="355"/>
      <c r="D5" s="355"/>
      <c r="E5" s="131" t="s">
        <v>52</v>
      </c>
      <c r="F5" s="351"/>
    </row>
    <row r="6" spans="1:6" ht="15.75" customHeight="1">
      <c r="A6" s="356" t="s">
        <v>53</v>
      </c>
      <c r="B6" s="357" t="str">
        <f>B5&amp;"_"&amp;"XXX"&amp;"_"&amp;"vx.x"</f>
        <v>TB-b_XXX_vx.x</v>
      </c>
      <c r="C6" s="357"/>
      <c r="D6" s="357"/>
      <c r="E6" s="131" t="s">
        <v>54</v>
      </c>
      <c r="F6" s="351">
        <v>45148</v>
      </c>
    </row>
    <row r="7" spans="1:6" ht="13.5" customHeight="1">
      <c r="A7" s="356"/>
      <c r="B7" s="357"/>
      <c r="C7" s="357"/>
      <c r="D7" s="357"/>
      <c r="E7" s="131" t="s">
        <v>55</v>
      </c>
      <c r="F7" s="113"/>
    </row>
    <row r="8" spans="1:6">
      <c r="A8" s="132"/>
      <c r="B8" s="8"/>
      <c r="E8" s="9"/>
      <c r="F8" s="5"/>
    </row>
    <row r="9" spans="1:6">
      <c r="A9" s="3"/>
    </row>
    <row r="10" spans="1:6">
      <c r="A10" s="133" t="s">
        <v>56</v>
      </c>
    </row>
    <row r="11" spans="1:6" s="10" customFormat="1">
      <c r="A11" s="11" t="s">
        <v>57</v>
      </c>
      <c r="B11" s="12" t="s">
        <v>55</v>
      </c>
      <c r="C11" s="12" t="s">
        <v>58</v>
      </c>
      <c r="D11" s="12" t="s">
        <v>59</v>
      </c>
      <c r="E11" s="12" t="s">
        <v>60</v>
      </c>
      <c r="F11" s="13" t="s">
        <v>61</v>
      </c>
    </row>
    <row r="12" spans="1:6" s="14" customFormat="1" ht="26.25" customHeight="1">
      <c r="A12" s="353">
        <v>45148</v>
      </c>
      <c r="B12" s="15"/>
      <c r="C12" s="16"/>
      <c r="D12" s="352" t="s">
        <v>62</v>
      </c>
      <c r="E12" s="17" t="s">
        <v>63</v>
      </c>
      <c r="F12" s="114" t="s">
        <v>64</v>
      </c>
    </row>
    <row r="13" spans="1:6" s="14" customFormat="1" ht="21.75" customHeight="1">
      <c r="A13" s="18"/>
      <c r="B13" s="15"/>
      <c r="C13" s="16"/>
      <c r="D13" s="16"/>
      <c r="E13" s="16"/>
      <c r="F13" s="19"/>
    </row>
    <row r="14" spans="1:6" s="14" customFormat="1" ht="19.5" customHeight="1">
      <c r="A14" s="18"/>
      <c r="B14" s="15"/>
      <c r="C14" s="16"/>
      <c r="D14" s="16"/>
      <c r="E14" s="16"/>
      <c r="F14" s="19"/>
    </row>
    <row r="15" spans="1:6" s="14" customFormat="1" ht="21.75" customHeight="1">
      <c r="A15" s="18"/>
      <c r="B15" s="15"/>
      <c r="C15" s="16"/>
      <c r="D15" s="16"/>
      <c r="E15" s="16"/>
      <c r="F15" s="19"/>
    </row>
    <row r="16" spans="1:6" s="14" customFormat="1" ht="19.5" customHeight="1">
      <c r="A16" s="18"/>
      <c r="B16" s="15"/>
      <c r="C16" s="16"/>
      <c r="D16" s="16"/>
      <c r="E16" s="16"/>
      <c r="F16" s="19"/>
    </row>
    <row r="17" spans="1:6" s="14" customFormat="1" ht="21.75" customHeight="1">
      <c r="A17" s="18"/>
      <c r="B17" s="15"/>
      <c r="C17" s="16"/>
      <c r="D17" s="16"/>
      <c r="E17" s="16"/>
      <c r="F17" s="19"/>
    </row>
    <row r="18" spans="1:6" s="14" customFormat="1" ht="19.5" customHeight="1">
      <c r="A18" s="20"/>
      <c r="B18" s="21"/>
      <c r="C18" s="22"/>
      <c r="D18" s="22"/>
      <c r="E18" s="22"/>
      <c r="F18" s="23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"/>
  <sheetViews>
    <sheetView topLeftCell="A8" zoomScaleNormal="100" workbookViewId="0">
      <selection activeCell="H2" sqref="H2"/>
    </sheetView>
  </sheetViews>
  <sheetFormatPr defaultColWidth="9" defaultRowHeight="13.15"/>
  <cols>
    <col min="1" max="1" width="7.125" style="56" customWidth="1"/>
    <col min="2" max="2" width="13.375" style="56" bestFit="1" customWidth="1"/>
    <col min="3" max="3" width="11.875" style="56" bestFit="1" customWidth="1"/>
    <col min="4" max="4" width="12.375" style="26" bestFit="1" customWidth="1"/>
    <col min="5" max="5" width="21" style="27" customWidth="1"/>
    <col min="6" max="6" width="12.375" style="26" customWidth="1"/>
    <col min="7" max="7" width="22.375" style="26" customWidth="1"/>
    <col min="8" max="8" width="33.75" style="26" customWidth="1"/>
    <col min="9" max="16384" width="9" style="6"/>
  </cols>
  <sheetData>
    <row r="2" spans="1:8" ht="24.6">
      <c r="A2" s="25"/>
      <c r="B2" s="25"/>
      <c r="C2" s="25"/>
      <c r="E2" s="28" t="s">
        <v>65</v>
      </c>
      <c r="F2" s="28"/>
      <c r="G2" s="29"/>
    </row>
    <row r="3" spans="1:8" ht="13.5" customHeight="1">
      <c r="A3" s="25"/>
      <c r="B3" s="25"/>
      <c r="C3" s="25"/>
      <c r="F3" s="30"/>
      <c r="G3" s="30"/>
    </row>
    <row r="4" spans="1:8" ht="14.25" customHeight="1">
      <c r="A4" s="516" t="s">
        <v>46</v>
      </c>
      <c r="B4" s="516"/>
      <c r="C4" s="516"/>
      <c r="D4" s="516"/>
      <c r="E4" s="359" t="str">
        <f>Cover!B4</f>
        <v>Test Black box</v>
      </c>
      <c r="F4" s="360"/>
      <c r="G4" s="360"/>
      <c r="H4" s="361"/>
    </row>
    <row r="5" spans="1:8" ht="14.25" customHeight="1">
      <c r="A5" s="516" t="s">
        <v>50</v>
      </c>
      <c r="B5" s="516"/>
      <c r="C5" s="516"/>
      <c r="D5" s="516"/>
      <c r="E5" s="359" t="str">
        <f>Cover!B5</f>
        <v>TB-b</v>
      </c>
      <c r="F5" s="360"/>
      <c r="G5" s="360"/>
      <c r="H5" s="361"/>
    </row>
    <row r="6" spans="1:8" ht="14.25" customHeight="1">
      <c r="A6" s="365" t="s">
        <v>66</v>
      </c>
      <c r="B6" s="366"/>
      <c r="C6" s="366"/>
      <c r="D6" s="367"/>
      <c r="E6" s="148">
        <v>100</v>
      </c>
      <c r="F6" s="149"/>
      <c r="G6" s="149"/>
      <c r="H6" s="150"/>
    </row>
    <row r="7" spans="1:8" s="31" customFormat="1" ht="12.75" customHeight="1">
      <c r="A7" s="358" t="s">
        <v>67</v>
      </c>
      <c r="B7" s="358"/>
      <c r="C7" s="358"/>
      <c r="D7" s="358"/>
      <c r="E7" s="362" t="s">
        <v>68</v>
      </c>
      <c r="F7" s="363"/>
      <c r="G7" s="363"/>
      <c r="H7" s="364"/>
    </row>
    <row r="8" spans="1:8">
      <c r="A8" s="32"/>
      <c r="B8" s="32"/>
      <c r="C8" s="32"/>
      <c r="D8" s="6"/>
      <c r="E8" s="31"/>
      <c r="F8" s="6"/>
      <c r="G8" s="6"/>
      <c r="H8" s="6"/>
    </row>
    <row r="9" spans="1:8" s="36" customFormat="1">
      <c r="A9" s="33"/>
      <c r="B9" s="33"/>
      <c r="C9" s="33"/>
      <c r="D9" s="34"/>
      <c r="E9" s="35"/>
      <c r="F9" s="34"/>
      <c r="G9" s="34"/>
      <c r="H9" s="34"/>
    </row>
    <row r="10" spans="1:8" s="44" customFormat="1" ht="24" customHeight="1">
      <c r="A10" s="37" t="s">
        <v>69</v>
      </c>
      <c r="B10" s="38" t="s">
        <v>70</v>
      </c>
      <c r="C10" s="39" t="s">
        <v>71</v>
      </c>
      <c r="D10" s="40" t="s">
        <v>72</v>
      </c>
      <c r="E10" s="41" t="s">
        <v>73</v>
      </c>
      <c r="F10" s="40" t="s">
        <v>74</v>
      </c>
      <c r="G10" s="42" t="s">
        <v>75</v>
      </c>
      <c r="H10" s="43" t="s">
        <v>76</v>
      </c>
    </row>
    <row r="11" spans="1:8">
      <c r="A11" s="115">
        <v>1</v>
      </c>
      <c r="B11" s="45"/>
      <c r="C11" s="45" t="s">
        <v>77</v>
      </c>
      <c r="D11" s="46" t="s">
        <v>78</v>
      </c>
      <c r="E11" s="47" t="s">
        <v>78</v>
      </c>
      <c r="F11" s="200" t="s">
        <v>79</v>
      </c>
      <c r="G11" s="48" t="s">
        <v>80</v>
      </c>
      <c r="H11" s="49"/>
    </row>
    <row r="12" spans="1:8">
      <c r="A12" s="115">
        <v>2</v>
      </c>
      <c r="B12" s="45"/>
      <c r="C12" s="45" t="s">
        <v>81</v>
      </c>
      <c r="D12" s="46" t="s">
        <v>82</v>
      </c>
      <c r="E12" s="46" t="s">
        <v>82</v>
      </c>
      <c r="F12" s="200" t="s">
        <v>83</v>
      </c>
      <c r="G12" s="50" t="s">
        <v>84</v>
      </c>
      <c r="H12" s="49"/>
    </row>
    <row r="13" spans="1:8">
      <c r="A13" s="115">
        <v>3</v>
      </c>
      <c r="B13" s="45"/>
      <c r="C13" s="45" t="s">
        <v>85</v>
      </c>
      <c r="D13" s="46" t="s">
        <v>86</v>
      </c>
      <c r="E13" s="47" t="s">
        <v>86</v>
      </c>
      <c r="F13" s="245" t="s">
        <v>87</v>
      </c>
      <c r="G13" s="48" t="s">
        <v>80</v>
      </c>
      <c r="H13" s="49"/>
    </row>
    <row r="14" spans="1:8">
      <c r="A14" s="115">
        <v>4</v>
      </c>
      <c r="B14" s="45"/>
      <c r="C14" s="45" t="s">
        <v>88</v>
      </c>
      <c r="D14" s="46" t="s">
        <v>89</v>
      </c>
      <c r="E14" s="47" t="s">
        <v>89</v>
      </c>
      <c r="F14" s="245" t="s">
        <v>90</v>
      </c>
      <c r="G14" s="50" t="s">
        <v>84</v>
      </c>
      <c r="H14" s="49"/>
    </row>
    <row r="15" spans="1:8">
      <c r="A15" s="115">
        <v>5</v>
      </c>
      <c r="B15" s="45"/>
      <c r="C15" s="45" t="s">
        <v>91</v>
      </c>
      <c r="D15" s="46" t="s">
        <v>92</v>
      </c>
      <c r="E15" s="47" t="s">
        <v>92</v>
      </c>
      <c r="F15" s="245" t="s">
        <v>93</v>
      </c>
      <c r="G15" s="48" t="s">
        <v>80</v>
      </c>
      <c r="H15" s="49"/>
    </row>
    <row r="16" spans="1:8">
      <c r="A16" s="115">
        <v>6</v>
      </c>
      <c r="B16" s="45"/>
      <c r="C16" s="45" t="s">
        <v>94</v>
      </c>
      <c r="D16" s="46" t="s">
        <v>95</v>
      </c>
      <c r="E16" s="47" t="s">
        <v>95</v>
      </c>
      <c r="F16" s="245" t="s">
        <v>96</v>
      </c>
      <c r="G16" s="50" t="s">
        <v>84</v>
      </c>
      <c r="H16" s="49"/>
    </row>
    <row r="17" spans="1:8">
      <c r="A17" s="115">
        <v>7</v>
      </c>
      <c r="B17" s="45"/>
      <c r="C17" s="45" t="s">
        <v>97</v>
      </c>
      <c r="D17" s="46" t="s">
        <v>98</v>
      </c>
      <c r="E17" s="47" t="s">
        <v>98</v>
      </c>
      <c r="F17" s="245" t="s">
        <v>99</v>
      </c>
      <c r="G17" s="50" t="s">
        <v>80</v>
      </c>
      <c r="H17" s="49"/>
    </row>
    <row r="18" spans="1:8">
      <c r="A18" s="115">
        <v>8</v>
      </c>
      <c r="B18" s="45"/>
      <c r="C18" s="45" t="s">
        <v>100</v>
      </c>
      <c r="D18" s="46" t="s">
        <v>101</v>
      </c>
      <c r="E18" s="46" t="s">
        <v>101</v>
      </c>
      <c r="F18" s="245" t="s">
        <v>102</v>
      </c>
      <c r="G18" s="50" t="s">
        <v>84</v>
      </c>
      <c r="H18" s="49"/>
    </row>
    <row r="19" spans="1:8">
      <c r="A19" s="115"/>
      <c r="B19" s="45"/>
      <c r="C19" s="45"/>
      <c r="D19" s="46"/>
      <c r="E19" s="47"/>
      <c r="F19" s="50"/>
      <c r="G19" s="50"/>
      <c r="H19" s="49"/>
    </row>
    <row r="20" spans="1:8">
      <c r="A20" s="115"/>
      <c r="B20" s="45"/>
      <c r="C20" s="45"/>
      <c r="D20" s="46"/>
      <c r="E20" s="47"/>
      <c r="F20" s="50"/>
      <c r="G20" s="50"/>
      <c r="H20" s="49"/>
    </row>
    <row r="21" spans="1:8">
      <c r="A21" s="115"/>
      <c r="B21" s="45"/>
      <c r="C21" s="45"/>
      <c r="D21" s="46"/>
      <c r="E21" s="47"/>
      <c r="F21" s="50"/>
      <c r="G21" s="50"/>
      <c r="H21" s="49"/>
    </row>
    <row r="22" spans="1:8">
      <c r="A22" s="115"/>
      <c r="B22" s="45"/>
      <c r="C22" s="45"/>
      <c r="D22" s="46"/>
      <c r="E22" s="47"/>
      <c r="F22" s="50"/>
      <c r="G22" s="50"/>
      <c r="H22" s="49"/>
    </row>
    <row r="23" spans="1:8">
      <c r="A23" s="116"/>
      <c r="B23" s="51"/>
      <c r="C23" s="51"/>
      <c r="D23" s="52"/>
      <c r="E23" s="53"/>
      <c r="F23" s="54"/>
      <c r="G23" s="54"/>
      <c r="H23" s="5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UT Lab 1'!A1" display="UT Lab1" xr:uid="{00000000-0004-0000-0200-000000000000}"/>
    <hyperlink ref="F12" location="'UT Lab 2'!A1" display="UT Lab 2" xr:uid="{00000000-0004-0000-0200-000001000000}"/>
    <hyperlink ref="F13" location="'UT Lab3'!A1" display="UT Lab3" xr:uid="{549393AB-DEDF-4FA5-99A1-8C0B8CD258B1}"/>
    <hyperlink ref="F15" location="'UT Lab 1'!A1" display="UT Lab1" xr:uid="{6706DA3E-9EEF-4CF9-A2E2-11DD4FC4AC0B}"/>
    <hyperlink ref="F17" location="'UT Lab 1'!A1" display="UT Lab 7" xr:uid="{10A699D8-1DEB-4697-A84A-AF0B929F23FB}"/>
    <hyperlink ref="F14" location="'UT Lab 4'!A1" display="UT Lab4" xr:uid="{B6198E70-4600-4BC2-AB0E-5293326C3ADE}"/>
    <hyperlink ref="F16" location="'UT Lab 6'!A1" display="UT Lab6" xr:uid="{04B9DE82-BE7F-42B8-BDD8-40A85D75A065}"/>
    <hyperlink ref="F18" location="'UT Lab 8'!A1" display="UT Lab 8" xr:uid="{2C108E25-75DF-4883-B9A6-D4998F096A8D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7"/>
  <sheetViews>
    <sheetView workbookViewId="0">
      <selection activeCell="B7" sqref="B7:I7"/>
    </sheetView>
  </sheetViews>
  <sheetFormatPr defaultColWidth="9" defaultRowHeight="13.1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74" t="s">
        <v>103</v>
      </c>
      <c r="B2" s="374"/>
      <c r="C2" s="374"/>
      <c r="D2" s="374"/>
      <c r="E2" s="374"/>
      <c r="F2" s="374"/>
      <c r="G2" s="374"/>
      <c r="H2" s="374"/>
      <c r="I2" s="374"/>
    </row>
    <row r="3" spans="1:9" ht="14.25" customHeight="1">
      <c r="A3" s="57"/>
      <c r="B3" s="58"/>
      <c r="C3" s="58"/>
      <c r="D3" s="58"/>
      <c r="E3" s="58"/>
      <c r="F3" s="58"/>
      <c r="G3" s="58"/>
      <c r="H3" s="58"/>
      <c r="I3" s="59"/>
    </row>
    <row r="4" spans="1:9" ht="13.5" customHeight="1">
      <c r="A4" s="147" t="s">
        <v>46</v>
      </c>
      <c r="B4" s="371" t="str">
        <f>Cover!B4</f>
        <v>Test Black box</v>
      </c>
      <c r="C4" s="371"/>
      <c r="D4" s="372" t="s">
        <v>48</v>
      </c>
      <c r="E4" s="372"/>
      <c r="F4" s="375" t="s">
        <v>84</v>
      </c>
      <c r="G4" s="376"/>
      <c r="H4" s="376"/>
      <c r="I4" s="377"/>
    </row>
    <row r="5" spans="1:9" ht="13.5" customHeight="1">
      <c r="A5" s="147" t="s">
        <v>50</v>
      </c>
      <c r="B5" s="371" t="str">
        <f>Cover!B5</f>
        <v>TB-b</v>
      </c>
      <c r="C5" s="371"/>
      <c r="D5" s="372" t="s">
        <v>52</v>
      </c>
      <c r="E5" s="372"/>
      <c r="F5" s="375"/>
      <c r="G5" s="376"/>
      <c r="H5" s="376"/>
      <c r="I5" s="377"/>
    </row>
    <row r="6" spans="1:9" ht="12.75" customHeight="1">
      <c r="A6" s="151" t="s">
        <v>53</v>
      </c>
      <c r="B6" s="371" t="str">
        <f>B5&amp;"_"&amp;"Test Report"&amp;"_"&amp;"vx.x"</f>
        <v>TB-b_Test Report_vx.x</v>
      </c>
      <c r="C6" s="371"/>
      <c r="D6" s="372" t="s">
        <v>54</v>
      </c>
      <c r="E6" s="372"/>
      <c r="F6" s="368" t="s">
        <v>104</v>
      </c>
      <c r="G6" s="369"/>
      <c r="H6" s="369"/>
      <c r="I6" s="370"/>
    </row>
    <row r="7" spans="1:9" ht="15.75" customHeight="1">
      <c r="A7" s="151" t="s">
        <v>105</v>
      </c>
      <c r="B7" s="373" t="s">
        <v>106</v>
      </c>
      <c r="C7" s="373"/>
      <c r="D7" s="373"/>
      <c r="E7" s="373"/>
      <c r="F7" s="373"/>
      <c r="G7" s="373"/>
      <c r="H7" s="373"/>
      <c r="I7" s="373"/>
    </row>
    <row r="8" spans="1:9" ht="14.25" customHeight="1">
      <c r="A8" s="60"/>
      <c r="B8" s="61"/>
      <c r="C8" s="58"/>
      <c r="D8" s="58"/>
      <c r="E8" s="58"/>
      <c r="F8" s="58"/>
      <c r="G8" s="58"/>
      <c r="H8" s="58"/>
      <c r="I8" s="59"/>
    </row>
    <row r="9" spans="1:9">
      <c r="A9" s="60"/>
      <c r="B9" s="61"/>
      <c r="C9" s="58"/>
      <c r="D9" s="58"/>
      <c r="E9" s="58"/>
      <c r="F9" s="58"/>
      <c r="G9" s="58"/>
      <c r="H9" s="58"/>
      <c r="I9" s="59"/>
    </row>
    <row r="11" spans="1:9" ht="14.25" customHeight="1">
      <c r="A11" s="62" t="s">
        <v>69</v>
      </c>
      <c r="B11" s="63" t="s">
        <v>107</v>
      </c>
      <c r="C11" s="64" t="s">
        <v>108</v>
      </c>
      <c r="D11" s="63" t="s">
        <v>109</v>
      </c>
      <c r="E11" s="65" t="s">
        <v>110</v>
      </c>
      <c r="F11" s="65" t="s">
        <v>111</v>
      </c>
      <c r="G11" s="65" t="s">
        <v>62</v>
      </c>
      <c r="H11" s="65" t="s">
        <v>112</v>
      </c>
      <c r="I11" s="66" t="s">
        <v>113</v>
      </c>
    </row>
    <row r="12" spans="1:9">
      <c r="A12" s="67">
        <v>1</v>
      </c>
      <c r="B12" s="200" t="s">
        <v>79</v>
      </c>
      <c r="C12" s="68">
        <f>'UT Lab 1'!A7</f>
        <v>13</v>
      </c>
      <c r="D12" s="68">
        <f>'UT Lab 1'!C7</f>
        <v>1</v>
      </c>
      <c r="E12" s="68">
        <f>'UT Lab 1'!F7</f>
        <v>0</v>
      </c>
      <c r="F12" s="69">
        <f>'UT Lab 1'!L7</f>
        <v>6</v>
      </c>
      <c r="G12" s="68">
        <f>'UT Lab 1'!M7</f>
        <v>6</v>
      </c>
      <c r="H12" s="68">
        <f>'UT Lab 1'!N7</f>
        <v>5</v>
      </c>
      <c r="I12" s="68">
        <f>'UT Lab 1'!O7</f>
        <v>14</v>
      </c>
    </row>
    <row r="13" spans="1:9">
      <c r="A13" s="67">
        <v>2</v>
      </c>
      <c r="B13" s="200" t="s">
        <v>83</v>
      </c>
      <c r="C13" s="68">
        <f>'UT Lab 2'!A7</f>
        <v>4</v>
      </c>
      <c r="D13" s="68">
        <f>'UT Lab 2'!C7</f>
        <v>0</v>
      </c>
      <c r="E13" s="68">
        <f>'UT Lab 2'!F7</f>
        <v>0</v>
      </c>
      <c r="F13" s="69">
        <f>'UT Lab 2'!L7</f>
        <v>4</v>
      </c>
      <c r="G13" s="68">
        <f>'UT Lab 2'!M7</f>
        <v>0</v>
      </c>
      <c r="H13" s="68">
        <f>'UT Lab 2'!N7</f>
        <v>0</v>
      </c>
      <c r="I13" s="68">
        <f>'UT Lab 2'!O7</f>
        <v>4</v>
      </c>
    </row>
    <row r="14" spans="1:9">
      <c r="A14" s="67">
        <v>3</v>
      </c>
      <c r="B14" s="245" t="s">
        <v>87</v>
      </c>
      <c r="C14" s="68">
        <f>'UT Lab3'!A7</f>
        <v>12</v>
      </c>
      <c r="D14" s="68">
        <f>'UT Lab3'!C7</f>
        <v>7</v>
      </c>
      <c r="E14" s="68">
        <f>'UT Lab3'!E7</f>
        <v>0</v>
      </c>
      <c r="F14" s="69">
        <f>'UT Lab3'!K7</f>
        <v>6</v>
      </c>
      <c r="G14" s="68">
        <f>'UT Lab3'!L7</f>
        <v>2</v>
      </c>
      <c r="H14" s="68">
        <f>'UT Lab3'!M7</f>
        <v>11</v>
      </c>
      <c r="I14" s="68">
        <f>'UT Lab3'!N7</f>
        <v>19</v>
      </c>
    </row>
    <row r="15" spans="1:9">
      <c r="A15" s="67">
        <v>4</v>
      </c>
      <c r="B15" s="245" t="s">
        <v>90</v>
      </c>
      <c r="C15" s="68">
        <f>'UT Lab 4'!A7</f>
        <v>2</v>
      </c>
      <c r="D15" s="68">
        <f>'UT Lab 4'!C7</f>
        <v>2</v>
      </c>
      <c r="E15" s="68">
        <f>'UT Lab 4'!F7</f>
        <v>0</v>
      </c>
      <c r="F15" s="69">
        <f>'UT Lab 4'!L7</f>
        <v>4</v>
      </c>
      <c r="G15" s="68">
        <f>'UT Lab 4'!M7</f>
        <v>0</v>
      </c>
      <c r="H15" s="68">
        <f>'UT Lab 4'!N7</f>
        <v>0</v>
      </c>
      <c r="I15" s="68">
        <f>'UT Lab 4'!O7</f>
        <v>4</v>
      </c>
    </row>
    <row r="16" spans="1:9">
      <c r="A16" s="67">
        <v>5</v>
      </c>
      <c r="B16" s="245" t="s">
        <v>93</v>
      </c>
      <c r="C16" s="68">
        <f>'UT Lab5'!A7</f>
        <v>2</v>
      </c>
      <c r="D16" s="68">
        <f>'UT Lab5'!C7</f>
        <v>3</v>
      </c>
      <c r="E16" s="68">
        <f>'UT Lab5'!F7</f>
        <v>0</v>
      </c>
      <c r="F16" s="69">
        <f>'UT Lab5'!L7</f>
        <v>1</v>
      </c>
      <c r="G16" s="68">
        <f>'UT Lab5'!M7</f>
        <v>2</v>
      </c>
      <c r="H16" s="68">
        <f>'UT Lab5'!N7</f>
        <v>2</v>
      </c>
      <c r="I16" s="68">
        <f>'UT Lab5'!P7</f>
        <v>5</v>
      </c>
    </row>
    <row r="17" spans="1:9">
      <c r="A17" s="67">
        <v>6</v>
      </c>
      <c r="B17" s="245" t="s">
        <v>96</v>
      </c>
      <c r="C17" s="68">
        <f>'UT Lab 6'!A7</f>
        <v>3</v>
      </c>
      <c r="D17" s="68">
        <f>'UT Lab 6'!C7</f>
        <v>2</v>
      </c>
      <c r="E17" s="68">
        <f>'UT Lab 6'!F7</f>
        <v>0</v>
      </c>
      <c r="F17" s="69">
        <f>'UT Lab 6'!L7</f>
        <v>5</v>
      </c>
      <c r="G17" s="68">
        <f>'UT Lab 6'!M7</f>
        <v>0</v>
      </c>
      <c r="H17" s="68">
        <f>'UT Lab 6'!N7</f>
        <v>0</v>
      </c>
      <c r="I17" s="68">
        <f>'UT Lab 6'!O7</f>
        <v>5</v>
      </c>
    </row>
    <row r="18" spans="1:9">
      <c r="A18" s="67">
        <v>7</v>
      </c>
      <c r="B18" s="245" t="s">
        <v>99</v>
      </c>
      <c r="C18" s="68">
        <f>'UT Lab7'!A7</f>
        <v>1</v>
      </c>
      <c r="D18" s="68">
        <f>'UT Lab7'!C7</f>
        <v>4</v>
      </c>
      <c r="E18" s="68">
        <f>'UT Lab7'!F7</f>
        <v>0</v>
      </c>
      <c r="F18" s="69">
        <f>'UT Lab7'!L7</f>
        <v>1</v>
      </c>
      <c r="G18" s="68">
        <f>'UT Lab7'!M7</f>
        <v>4</v>
      </c>
      <c r="H18" s="68">
        <f>'UT Lab7'!N7</f>
        <v>0</v>
      </c>
      <c r="I18" s="68">
        <f>'UT Lab7'!O7</f>
        <v>5</v>
      </c>
    </row>
    <row r="19" spans="1:9">
      <c r="A19" s="67">
        <v>8</v>
      </c>
      <c r="B19" s="245" t="s">
        <v>102</v>
      </c>
      <c r="C19" s="68">
        <f>'UT Lab 8'!A7</f>
        <v>0</v>
      </c>
      <c r="D19" s="68">
        <f>'UT Lab 8'!C7</f>
        <v>0</v>
      </c>
      <c r="E19" s="68">
        <f>'UT Lab 8'!F7</f>
        <v>15</v>
      </c>
      <c r="F19" s="69">
        <f>'UT Lab 8'!L7</f>
        <v>0</v>
      </c>
      <c r="G19" s="69">
        <f>'UT Lab 8'!M7</f>
        <v>0</v>
      </c>
      <c r="H19" s="69">
        <f>'UT Lab 8'!N7</f>
        <v>0</v>
      </c>
      <c r="I19" s="69">
        <f>'UT Lab 8'!O7</f>
        <v>15</v>
      </c>
    </row>
    <row r="20" spans="1:9" ht="13.9">
      <c r="A20" s="67"/>
      <c r="B20" s="134"/>
      <c r="C20" s="68"/>
      <c r="D20" s="68"/>
      <c r="E20" s="68"/>
      <c r="F20" s="69"/>
      <c r="G20" s="68"/>
      <c r="H20" s="68"/>
      <c r="I20" s="68"/>
    </row>
    <row r="21" spans="1:9" ht="13.9">
      <c r="A21" s="70"/>
      <c r="B21" s="135" t="s">
        <v>114</v>
      </c>
      <c r="C21" s="71">
        <f t="shared" ref="C21:I21" si="0">SUM(C10:C20)</f>
        <v>37</v>
      </c>
      <c r="D21" s="71">
        <f t="shared" si="0"/>
        <v>19</v>
      </c>
      <c r="E21" s="71">
        <f t="shared" si="0"/>
        <v>15</v>
      </c>
      <c r="F21" s="71">
        <f t="shared" si="0"/>
        <v>27</v>
      </c>
      <c r="G21" s="71">
        <f t="shared" si="0"/>
        <v>14</v>
      </c>
      <c r="H21" s="71">
        <f t="shared" si="0"/>
        <v>18</v>
      </c>
      <c r="I21" s="71">
        <f t="shared" si="0"/>
        <v>71</v>
      </c>
    </row>
    <row r="22" spans="1:9">
      <c r="A22" s="72"/>
      <c r="C22" s="73"/>
      <c r="D22" s="74"/>
      <c r="E22" s="74"/>
      <c r="F22" s="74"/>
      <c r="G22" s="74"/>
      <c r="H22" s="74"/>
      <c r="I22" s="74"/>
    </row>
    <row r="23" spans="1:9">
      <c r="B23" s="152" t="s">
        <v>115</v>
      </c>
      <c r="D23" s="153">
        <f>(C21+D21)*100/(I21)</f>
        <v>78.873239436619713</v>
      </c>
      <c r="E23" s="6" t="s">
        <v>116</v>
      </c>
      <c r="I23" s="75"/>
    </row>
    <row r="24" spans="1:9">
      <c r="B24" s="152" t="s">
        <v>117</v>
      </c>
      <c r="D24" s="153">
        <f>C21*100/(I21)</f>
        <v>52.112676056338032</v>
      </c>
      <c r="E24" s="6" t="s">
        <v>116</v>
      </c>
      <c r="I24" s="75"/>
    </row>
    <row r="25" spans="1:9">
      <c r="B25" s="152" t="s">
        <v>118</v>
      </c>
      <c r="D25" s="153">
        <f>F21*100/I21</f>
        <v>38.028169014084504</v>
      </c>
      <c r="E25" s="6" t="s">
        <v>116</v>
      </c>
    </row>
    <row r="26" spans="1:9">
      <c r="B26" s="152" t="s">
        <v>119</v>
      </c>
      <c r="D26" s="153">
        <f>G21*100/I21</f>
        <v>19.718309859154928</v>
      </c>
      <c r="E26" s="6" t="s">
        <v>116</v>
      </c>
    </row>
    <row r="27" spans="1:9">
      <c r="B27" s="152" t="s">
        <v>120</v>
      </c>
      <c r="D27" s="153">
        <f>H21*100/I21</f>
        <v>25.35211267605634</v>
      </c>
      <c r="E27" s="6" t="s">
        <v>116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'UT Lab 1'!A1" display="UT Lab1" xr:uid="{CCD6220A-6DE9-428B-AD66-B710A55AFD3A}"/>
    <hyperlink ref="B13" location="'UT Lab 2'!A1" display="UT Lab 2" xr:uid="{0BAFCA6C-2899-4BDE-B443-D3DCA6466512}"/>
    <hyperlink ref="B14" location="'UT Lab3'!A1" display="UT Lab3" xr:uid="{348264D6-450D-4740-8DE4-9629C777BECB}"/>
    <hyperlink ref="B16" location="'UT Lab 1'!A1" display="UT Lab1" xr:uid="{116334E0-333E-4CC4-89D1-22FFA273DF35}"/>
    <hyperlink ref="B18" location="'UT Lab 1'!A1" display="UT Lab 7" xr:uid="{C162B6C2-7155-4EA0-BC9F-30B8E717B7E0}"/>
    <hyperlink ref="B15" location="'UT Lab 4'!A1" display="UT Lab4" xr:uid="{0C98E49C-FBE2-465A-8DF5-6E7F49003A44}"/>
    <hyperlink ref="B17" location="'UT Lab 6'!A1" display="UT Lab6" xr:uid="{D42B9162-675E-45A5-A4F3-1811BB9D3973}"/>
    <hyperlink ref="B19" location="'UT Lab 8'!A1" display="UT Lab 8" xr:uid="{97AFB7DC-C73F-4CAB-BE7D-6A8D2F1C35D5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9"/>
  <sheetViews>
    <sheetView tabSelected="1" workbookViewId="0">
      <selection activeCell="D14" sqref="D14"/>
    </sheetView>
  </sheetViews>
  <sheetFormatPr defaultColWidth="9" defaultRowHeight="13.5" customHeight="1"/>
  <cols>
    <col min="1" max="1" width="8.25" style="78" customWidth="1"/>
    <col min="2" max="2" width="13.375" style="82" customWidth="1"/>
    <col min="3" max="3" width="10.75" style="78" customWidth="1"/>
    <col min="4" max="4" width="11.375" style="79" customWidth="1"/>
    <col min="5" max="5" width="1.75" style="78" hidden="1" customWidth="1"/>
    <col min="6" max="7" width="2.875" style="78" bestFit="1" customWidth="1"/>
    <col min="8" max="9" width="3.125" style="78" bestFit="1" customWidth="1"/>
    <col min="10" max="10" width="2.875" style="78" bestFit="1" customWidth="1"/>
    <col min="11" max="11" width="2.875" style="78" customWidth="1"/>
    <col min="12" max="12" width="3.125" style="78" customWidth="1"/>
    <col min="13" max="13" width="3.25" style="78" customWidth="1"/>
    <col min="14" max="14" width="5.25" style="78" customWidth="1"/>
    <col min="15" max="19" width="2.875" style="78" customWidth="1"/>
    <col min="20" max="20" width="2.875" style="78" bestFit="1" customWidth="1"/>
    <col min="21" max="21" width="8.125" style="78" bestFit="1" customWidth="1"/>
    <col min="22" max="22" width="24.375" style="78" bestFit="1" customWidth="1"/>
    <col min="23" max="23" width="9.25" style="78" bestFit="1" customWidth="1"/>
    <col min="24" max="24" width="10.875" style="78" bestFit="1" customWidth="1"/>
    <col min="25" max="25" width="13" style="78" bestFit="1" customWidth="1"/>
    <col min="26" max="26" width="17.875" style="78" bestFit="1" customWidth="1"/>
    <col min="27" max="27" width="12" style="78" bestFit="1" customWidth="1"/>
    <col min="28" max="28" width="9" style="78"/>
    <col min="29" max="29" width="17.875" style="78" bestFit="1" customWidth="1"/>
    <col min="30" max="16384" width="9" style="78"/>
  </cols>
  <sheetData>
    <row r="1" spans="1:26" ht="13.5" customHeight="1">
      <c r="A1" s="76"/>
      <c r="B1" s="77"/>
    </row>
    <row r="2" spans="1:26" ht="13.5" customHeight="1">
      <c r="A2" s="385" t="s">
        <v>121</v>
      </c>
      <c r="B2" s="386"/>
      <c r="C2" s="387" t="s">
        <v>78</v>
      </c>
      <c r="D2" s="388"/>
      <c r="E2" s="389"/>
      <c r="F2" s="390" t="s">
        <v>72</v>
      </c>
      <c r="G2" s="391"/>
      <c r="H2" s="391"/>
      <c r="I2" s="391"/>
      <c r="J2" s="391"/>
      <c r="K2" s="391"/>
      <c r="L2" s="414" t="s">
        <v>78</v>
      </c>
      <c r="M2" s="415"/>
      <c r="N2" s="415"/>
      <c r="O2" s="415"/>
      <c r="P2" s="415"/>
      <c r="Q2" s="415"/>
      <c r="R2" s="415"/>
      <c r="S2" s="415"/>
      <c r="T2" s="416"/>
      <c r="V2" s="80"/>
    </row>
    <row r="3" spans="1:26" ht="13.5" customHeight="1">
      <c r="A3" s="397" t="s">
        <v>122</v>
      </c>
      <c r="B3" s="398"/>
      <c r="C3" s="401" t="s">
        <v>80</v>
      </c>
      <c r="D3" s="402"/>
      <c r="E3" s="403"/>
      <c r="F3" s="420" t="s">
        <v>123</v>
      </c>
      <c r="G3" s="421"/>
      <c r="H3" s="421"/>
      <c r="I3" s="421"/>
      <c r="J3" s="421"/>
      <c r="K3" s="422"/>
      <c r="L3" s="417" t="s">
        <v>80</v>
      </c>
      <c r="M3" s="417"/>
      <c r="N3" s="417"/>
      <c r="O3" s="142"/>
      <c r="P3" s="142"/>
      <c r="Q3" s="142"/>
      <c r="R3" s="142"/>
      <c r="S3" s="142"/>
      <c r="T3" s="143"/>
    </row>
    <row r="4" spans="1:26" ht="13.5" customHeight="1">
      <c r="A4" s="397" t="s">
        <v>124</v>
      </c>
      <c r="B4" s="398"/>
      <c r="C4" s="399">
        <v>100</v>
      </c>
      <c r="D4" s="400"/>
      <c r="E4" s="154"/>
      <c r="F4" s="420" t="s">
        <v>125</v>
      </c>
      <c r="G4" s="421"/>
      <c r="H4" s="421"/>
      <c r="I4" s="421"/>
      <c r="J4" s="421"/>
      <c r="K4" s="422"/>
      <c r="L4" s="423">
        <f xml:space="preserve"> IF(FunctionList!E6&lt;&gt;"N/A",SUM(C4*FunctionList!E6/1000,- O7),"N/A")</f>
        <v>-4</v>
      </c>
      <c r="M4" s="424"/>
      <c r="N4" s="424"/>
      <c r="O4" s="424"/>
      <c r="P4" s="424"/>
      <c r="Q4" s="424"/>
      <c r="R4" s="424"/>
      <c r="S4" s="424"/>
      <c r="T4" s="425"/>
      <c r="V4" s="80"/>
    </row>
    <row r="5" spans="1:26" ht="13.5" customHeight="1">
      <c r="A5" s="397" t="s">
        <v>126</v>
      </c>
      <c r="B5" s="398"/>
      <c r="C5" s="427" t="s">
        <v>127</v>
      </c>
      <c r="D5" s="427"/>
      <c r="E5" s="427"/>
      <c r="F5" s="428"/>
      <c r="G5" s="428"/>
      <c r="H5" s="428"/>
      <c r="I5" s="428"/>
      <c r="J5" s="428"/>
      <c r="K5" s="428"/>
      <c r="L5" s="427"/>
      <c r="M5" s="427"/>
      <c r="N5" s="427"/>
      <c r="O5" s="427"/>
      <c r="P5" s="427"/>
      <c r="Q5" s="427"/>
      <c r="R5" s="427"/>
      <c r="S5" s="427"/>
      <c r="T5" s="427"/>
    </row>
    <row r="6" spans="1:26" ht="13.5" customHeight="1">
      <c r="A6" s="404" t="s">
        <v>108</v>
      </c>
      <c r="B6" s="405"/>
      <c r="C6" s="418" t="s">
        <v>109</v>
      </c>
      <c r="D6" s="409"/>
      <c r="E6" s="419"/>
      <c r="F6" s="418" t="s">
        <v>110</v>
      </c>
      <c r="G6" s="409"/>
      <c r="H6" s="409"/>
      <c r="I6" s="409"/>
      <c r="J6" s="409"/>
      <c r="K6" s="426"/>
      <c r="L6" s="409" t="s">
        <v>128</v>
      </c>
      <c r="M6" s="409"/>
      <c r="N6" s="409"/>
      <c r="O6" s="408" t="s">
        <v>113</v>
      </c>
      <c r="P6" s="409"/>
      <c r="Q6" s="409"/>
      <c r="R6" s="409"/>
      <c r="S6" s="409"/>
      <c r="T6" s="410"/>
      <c r="V6" s="80"/>
    </row>
    <row r="7" spans="1:26" ht="13.5" customHeight="1">
      <c r="A7" s="396">
        <f>COUNTIF(67:67,"P")</f>
        <v>13</v>
      </c>
      <c r="B7" s="395"/>
      <c r="C7" s="392">
        <f>COUNTIF(67:67,"F")</f>
        <v>1</v>
      </c>
      <c r="D7" s="393"/>
      <c r="E7" s="395"/>
      <c r="F7" s="392">
        <f>SUM(O7,- A7,- C7)</f>
        <v>0</v>
      </c>
      <c r="G7" s="393"/>
      <c r="H7" s="393"/>
      <c r="I7" s="393"/>
      <c r="J7" s="393"/>
      <c r="K7" s="394"/>
      <c r="L7" s="144">
        <v>6</v>
      </c>
      <c r="M7" s="144">
        <v>6</v>
      </c>
      <c r="N7" s="144">
        <v>5</v>
      </c>
      <c r="O7" s="406">
        <f>COUNTA(E9:HR9)</f>
        <v>14</v>
      </c>
      <c r="P7" s="393"/>
      <c r="Q7" s="393"/>
      <c r="R7" s="393"/>
      <c r="S7" s="393"/>
      <c r="T7" s="407"/>
      <c r="U7" s="81"/>
    </row>
    <row r="8" spans="1:26" ht="10.15"/>
    <row r="9" spans="1:26" ht="46.5" customHeight="1">
      <c r="A9" s="194"/>
      <c r="B9" s="195"/>
      <c r="C9" s="196"/>
      <c r="D9" s="197"/>
      <c r="E9" s="196"/>
      <c r="F9" s="198" t="s">
        <v>129</v>
      </c>
      <c r="G9" s="198" t="s">
        <v>130</v>
      </c>
      <c r="H9" s="198" t="s">
        <v>131</v>
      </c>
      <c r="I9" s="198" t="s">
        <v>132</v>
      </c>
      <c r="J9" s="198" t="s">
        <v>133</v>
      </c>
      <c r="K9" s="198" t="s">
        <v>134</v>
      </c>
      <c r="L9" s="198" t="s">
        <v>135</v>
      </c>
      <c r="M9" s="198" t="s">
        <v>136</v>
      </c>
      <c r="N9" s="198" t="s">
        <v>137</v>
      </c>
      <c r="O9" s="198" t="s">
        <v>138</v>
      </c>
      <c r="P9" s="198" t="s">
        <v>139</v>
      </c>
      <c r="Q9" s="198" t="s">
        <v>140</v>
      </c>
      <c r="R9" s="198" t="s">
        <v>141</v>
      </c>
      <c r="S9" s="198" t="s">
        <v>142</v>
      </c>
      <c r="T9" s="83"/>
    </row>
    <row r="10" spans="1:26" ht="13.5" customHeight="1">
      <c r="A10" s="176" t="s">
        <v>143</v>
      </c>
      <c r="B10" s="84" t="s">
        <v>144</v>
      </c>
      <c r="C10" s="177"/>
      <c r="D10" s="178"/>
      <c r="E10" s="8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U10" s="265" t="s">
        <v>145</v>
      </c>
      <c r="V10" s="265" t="s">
        <v>146</v>
      </c>
      <c r="W10" s="265" t="s">
        <v>147</v>
      </c>
      <c r="X10" s="265" t="s">
        <v>148</v>
      </c>
      <c r="Y10" s="265" t="s">
        <v>149</v>
      </c>
      <c r="Z10" s="265" t="s">
        <v>150</v>
      </c>
    </row>
    <row r="11" spans="1:26" ht="13.5" customHeight="1">
      <c r="A11" s="164"/>
      <c r="B11" s="259"/>
      <c r="C11" s="177"/>
      <c r="D11" s="178">
        <v>10</v>
      </c>
      <c r="E11" s="89"/>
      <c r="F11" s="139" t="s">
        <v>151</v>
      </c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U11" s="257"/>
      <c r="V11" s="257"/>
      <c r="W11" s="257"/>
      <c r="X11" s="257"/>
      <c r="Y11" s="257"/>
      <c r="Z11" s="257"/>
    </row>
    <row r="12" spans="1:26" ht="13.5" customHeight="1">
      <c r="A12" s="164"/>
      <c r="B12" s="261"/>
      <c r="C12" s="177"/>
      <c r="D12" s="178">
        <v>10</v>
      </c>
      <c r="E12" s="89"/>
      <c r="F12" s="139"/>
      <c r="G12" s="139" t="s">
        <v>151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U12" s="257"/>
      <c r="V12" s="257"/>
      <c r="W12" s="257"/>
      <c r="X12" s="257"/>
      <c r="Y12" s="257"/>
      <c r="Z12" s="257"/>
    </row>
    <row r="13" spans="1:26" ht="15">
      <c r="A13" s="164"/>
      <c r="B13" s="262"/>
      <c r="C13" s="177"/>
      <c r="D13" s="178">
        <v>9</v>
      </c>
      <c r="E13" s="89"/>
      <c r="F13" s="139"/>
      <c r="G13" s="139"/>
      <c r="H13" s="139" t="s">
        <v>151</v>
      </c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U13" s="257" t="s">
        <v>144</v>
      </c>
      <c r="V13" s="257"/>
      <c r="W13" s="257" t="s">
        <v>152</v>
      </c>
      <c r="X13" s="257">
        <v>1</v>
      </c>
      <c r="Y13" s="257">
        <v>0</v>
      </c>
      <c r="Z13" s="257"/>
    </row>
    <row r="14" spans="1:26" ht="13.5" customHeight="1">
      <c r="A14" s="164"/>
      <c r="B14" s="260"/>
      <c r="C14" s="177"/>
      <c r="D14" s="178">
        <v>-5</v>
      </c>
      <c r="E14" s="89"/>
      <c r="F14" s="139"/>
      <c r="G14" s="139"/>
      <c r="H14" s="139"/>
      <c r="I14" s="139" t="s">
        <v>151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7"/>
      <c r="U14" s="257"/>
      <c r="V14" s="271" t="s">
        <v>153</v>
      </c>
      <c r="W14" s="257" t="s">
        <v>154</v>
      </c>
      <c r="X14" s="257">
        <v>50</v>
      </c>
      <c r="Y14" s="257">
        <v>51</v>
      </c>
      <c r="Z14" s="257"/>
    </row>
    <row r="15" spans="1:26" ht="13.5" customHeight="1">
      <c r="A15" s="164"/>
      <c r="B15" s="78"/>
      <c r="C15" s="85"/>
      <c r="D15" s="86">
        <v>60</v>
      </c>
      <c r="E15" s="91"/>
      <c r="F15" s="136"/>
      <c r="G15" s="136"/>
      <c r="H15" s="136"/>
      <c r="I15" s="136"/>
      <c r="J15" s="136" t="s">
        <v>151</v>
      </c>
      <c r="K15" s="136"/>
      <c r="L15" s="136"/>
      <c r="M15" s="136"/>
      <c r="N15" s="136"/>
      <c r="O15" s="136"/>
      <c r="P15" s="136"/>
      <c r="Q15" s="136"/>
      <c r="R15" s="136"/>
      <c r="S15" s="136"/>
      <c r="T15" s="137"/>
      <c r="U15" s="257"/>
      <c r="V15" s="272" t="s">
        <v>155</v>
      </c>
      <c r="W15" s="257"/>
      <c r="X15" s="257"/>
      <c r="Y15" s="257"/>
      <c r="Z15" s="257"/>
    </row>
    <row r="16" spans="1:26" ht="13.5" customHeight="1">
      <c r="A16" s="164"/>
      <c r="B16" s="84"/>
      <c r="C16" s="85"/>
      <c r="D16" s="86">
        <v>9</v>
      </c>
      <c r="E16" s="91"/>
      <c r="F16" s="136"/>
      <c r="G16" s="136"/>
      <c r="H16" s="136"/>
      <c r="I16" s="136"/>
      <c r="J16" s="136"/>
      <c r="K16" s="136" t="s">
        <v>151</v>
      </c>
      <c r="L16" s="136"/>
      <c r="M16" s="136"/>
      <c r="N16" s="136"/>
      <c r="O16" s="136"/>
      <c r="P16" s="136"/>
      <c r="Q16" s="136"/>
      <c r="R16" s="136"/>
      <c r="S16" s="136"/>
      <c r="U16" s="257"/>
      <c r="V16" s="272" t="s">
        <v>156</v>
      </c>
      <c r="W16" s="257"/>
      <c r="X16" s="257"/>
      <c r="Y16" s="257"/>
      <c r="Z16" s="257"/>
    </row>
    <row r="17" spans="1:26" ht="15">
      <c r="A17" s="164"/>
      <c r="B17" s="84"/>
      <c r="C17" s="85"/>
      <c r="D17" s="86">
        <v>10</v>
      </c>
      <c r="E17" s="91"/>
      <c r="F17" s="136"/>
      <c r="G17" s="136"/>
      <c r="H17" s="136"/>
      <c r="I17" s="136"/>
      <c r="J17" s="136"/>
      <c r="K17" s="136"/>
      <c r="L17" s="136" t="s">
        <v>151</v>
      </c>
      <c r="M17" s="136"/>
      <c r="N17" s="136"/>
      <c r="O17" s="136"/>
      <c r="P17" s="136"/>
      <c r="Q17" s="136"/>
      <c r="R17" s="136"/>
      <c r="S17" s="136"/>
      <c r="U17" s="257"/>
      <c r="V17" s="257"/>
      <c r="W17" s="257"/>
      <c r="X17" s="257"/>
      <c r="Y17" s="257"/>
      <c r="Z17" s="257"/>
    </row>
    <row r="18" spans="1:26" ht="13.5" customHeight="1">
      <c r="A18" s="164"/>
      <c r="B18" s="84"/>
      <c r="C18" s="85"/>
      <c r="D18" s="86">
        <v>9</v>
      </c>
      <c r="E18" s="91"/>
      <c r="F18" s="136"/>
      <c r="G18" s="136"/>
      <c r="H18" s="136"/>
      <c r="I18" s="136"/>
      <c r="J18" s="136"/>
      <c r="K18" s="136"/>
      <c r="L18" s="136"/>
      <c r="M18" s="136" t="s">
        <v>151</v>
      </c>
      <c r="N18" s="136"/>
      <c r="O18" s="136"/>
      <c r="P18" s="136"/>
      <c r="Q18" s="136"/>
      <c r="R18" s="136"/>
      <c r="S18" s="136"/>
      <c r="U18" s="257" t="s">
        <v>157</v>
      </c>
      <c r="V18" s="258"/>
      <c r="W18" s="257" t="s">
        <v>152</v>
      </c>
      <c r="X18" s="257">
        <v>1</v>
      </c>
      <c r="Y18" s="257">
        <v>0</v>
      </c>
      <c r="Z18" s="257"/>
    </row>
    <row r="19" spans="1:26" ht="13.5" customHeight="1">
      <c r="A19" s="164"/>
      <c r="B19" s="84"/>
      <c r="C19" s="85"/>
      <c r="D19" s="86">
        <v>9</v>
      </c>
      <c r="E19" s="91"/>
      <c r="F19" s="136"/>
      <c r="G19" s="136"/>
      <c r="H19" s="136"/>
      <c r="I19" s="136"/>
      <c r="J19" s="136"/>
      <c r="K19" s="136"/>
      <c r="L19" s="136"/>
      <c r="M19" s="136"/>
      <c r="N19" s="136" t="s">
        <v>151</v>
      </c>
      <c r="O19" s="136"/>
      <c r="P19" s="136"/>
      <c r="Q19" s="136"/>
      <c r="R19" s="136"/>
      <c r="S19" s="136"/>
      <c r="U19" s="257"/>
      <c r="V19" s="271" t="s">
        <v>153</v>
      </c>
      <c r="W19" s="257" t="s">
        <v>154</v>
      </c>
      <c r="X19" s="257">
        <v>50</v>
      </c>
      <c r="Y19" s="257">
        <v>51</v>
      </c>
      <c r="Z19" s="257"/>
    </row>
    <row r="20" spans="1:26" ht="15">
      <c r="A20" s="164"/>
      <c r="B20" s="84"/>
      <c r="C20" s="85"/>
      <c r="D20" s="86">
        <v>1</v>
      </c>
      <c r="E20" s="91"/>
      <c r="F20" s="136"/>
      <c r="G20" s="136"/>
      <c r="H20" s="136"/>
      <c r="I20" s="136"/>
      <c r="J20" s="136"/>
      <c r="K20" s="136"/>
      <c r="L20" s="136"/>
      <c r="M20" s="136"/>
      <c r="N20" s="136"/>
      <c r="O20" s="136" t="s">
        <v>151</v>
      </c>
      <c r="P20" s="136"/>
      <c r="Q20" s="136"/>
      <c r="R20" s="136"/>
      <c r="S20" s="136"/>
      <c r="U20" s="257"/>
      <c r="V20" s="272" t="s">
        <v>155</v>
      </c>
      <c r="W20" s="257"/>
      <c r="X20" s="257"/>
      <c r="Y20" s="257"/>
      <c r="Z20" s="257"/>
    </row>
    <row r="21" spans="1:26" ht="13.5" customHeight="1">
      <c r="A21" s="164"/>
      <c r="B21" s="84"/>
      <c r="C21" s="85"/>
      <c r="D21" s="86">
        <v>50</v>
      </c>
      <c r="E21" s="91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 t="s">
        <v>151</v>
      </c>
      <c r="Q21" s="136"/>
      <c r="R21" s="136"/>
      <c r="S21" s="136"/>
      <c r="U21" s="257"/>
      <c r="V21" s="272" t="s">
        <v>156</v>
      </c>
      <c r="W21" s="257"/>
      <c r="X21" s="257"/>
      <c r="Y21" s="257"/>
      <c r="Z21" s="257"/>
    </row>
    <row r="22" spans="1:26" ht="13.5" customHeight="1">
      <c r="A22" s="164"/>
      <c r="B22" s="84"/>
      <c r="C22" s="85"/>
      <c r="D22" s="86">
        <v>0</v>
      </c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 t="s">
        <v>151</v>
      </c>
      <c r="R22" s="136"/>
      <c r="S22" s="136"/>
      <c r="U22" s="257"/>
      <c r="V22" s="257"/>
      <c r="W22" s="257"/>
      <c r="X22" s="257"/>
      <c r="Y22" s="257"/>
      <c r="Z22" s="257"/>
    </row>
    <row r="23" spans="1:26" ht="13.5" customHeight="1">
      <c r="A23" s="164"/>
      <c r="B23" s="84"/>
      <c r="C23" s="85"/>
      <c r="D23" s="86">
        <v>9</v>
      </c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 t="s">
        <v>151</v>
      </c>
      <c r="S23" s="136"/>
      <c r="U23" s="257" t="s">
        <v>158</v>
      </c>
      <c r="V23" s="258"/>
      <c r="W23" s="257" t="s">
        <v>152</v>
      </c>
      <c r="X23" s="257">
        <v>1</v>
      </c>
      <c r="Y23" s="257">
        <v>0</v>
      </c>
      <c r="Z23" s="257"/>
    </row>
    <row r="24" spans="1:26" ht="13.5" customHeight="1">
      <c r="A24" s="164"/>
      <c r="B24" s="84"/>
      <c r="C24" s="85"/>
      <c r="D24" s="86">
        <v>9</v>
      </c>
      <c r="E24" s="91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 t="s">
        <v>151</v>
      </c>
      <c r="U24" s="257"/>
      <c r="V24" s="271" t="s">
        <v>153</v>
      </c>
      <c r="W24" s="257" t="s">
        <v>154</v>
      </c>
      <c r="X24" s="257">
        <v>50</v>
      </c>
      <c r="Y24" s="257">
        <v>51</v>
      </c>
      <c r="Z24" s="257"/>
    </row>
    <row r="25" spans="1:26" ht="13.5" customHeight="1">
      <c r="A25" s="164"/>
      <c r="B25" s="84" t="s">
        <v>157</v>
      </c>
      <c r="C25" s="85"/>
      <c r="D25" s="86"/>
      <c r="E25" s="91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U25" s="257"/>
      <c r="V25" s="272" t="s">
        <v>155</v>
      </c>
      <c r="W25" s="257"/>
      <c r="X25" s="257"/>
      <c r="Y25" s="257"/>
      <c r="Z25" s="257"/>
    </row>
    <row r="26" spans="1:26" ht="13.5" customHeight="1">
      <c r="A26" s="164"/>
      <c r="B26" s="84"/>
      <c r="C26" s="85"/>
      <c r="D26" s="86">
        <v>8</v>
      </c>
      <c r="E26" s="91"/>
      <c r="F26" s="136" t="s">
        <v>151</v>
      </c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U26" s="257"/>
      <c r="V26" s="272" t="s">
        <v>156</v>
      </c>
      <c r="W26" s="257"/>
      <c r="X26" s="257"/>
      <c r="Y26" s="257"/>
      <c r="Z26" s="257"/>
    </row>
    <row r="27" spans="1:26" ht="13.5" customHeight="1">
      <c r="A27" s="164"/>
      <c r="B27" s="84"/>
      <c r="C27" s="85"/>
      <c r="D27" s="263">
        <v>8</v>
      </c>
      <c r="E27" s="91"/>
      <c r="F27" s="136"/>
      <c r="G27" s="136" t="s">
        <v>151</v>
      </c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U27" s="257"/>
      <c r="V27" s="257"/>
      <c r="W27" s="257"/>
      <c r="X27" s="257"/>
      <c r="Y27" s="257"/>
      <c r="Z27" s="257"/>
    </row>
    <row r="28" spans="1:26" ht="13.5" customHeight="1">
      <c r="A28" s="164"/>
      <c r="B28" s="84"/>
      <c r="C28" s="85"/>
      <c r="D28" s="264">
        <v>10</v>
      </c>
      <c r="E28" s="91"/>
      <c r="F28" s="136"/>
      <c r="G28" s="136"/>
      <c r="H28" s="136" t="s">
        <v>151</v>
      </c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U28" s="257"/>
      <c r="V28" s="257"/>
      <c r="W28" s="257"/>
      <c r="X28" s="257"/>
      <c r="Y28" s="257"/>
      <c r="Z28" s="257"/>
    </row>
    <row r="29" spans="1:26" ht="13.5" customHeight="1">
      <c r="A29" s="164"/>
      <c r="B29" s="84"/>
      <c r="C29" s="85"/>
      <c r="D29" s="263">
        <v>9</v>
      </c>
      <c r="E29" s="91"/>
      <c r="F29" s="136"/>
      <c r="G29" s="136"/>
      <c r="H29" s="136"/>
      <c r="I29" s="136" t="s">
        <v>151</v>
      </c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U29" s="243"/>
      <c r="V29" s="243"/>
      <c r="W29" s="243"/>
      <c r="X29" s="243"/>
      <c r="Y29" s="243"/>
      <c r="Z29" s="243"/>
    </row>
    <row r="30" spans="1:26" ht="13.5" customHeight="1">
      <c r="A30" s="164"/>
      <c r="B30" s="84"/>
      <c r="C30" s="85"/>
      <c r="D30" s="264">
        <v>9</v>
      </c>
      <c r="E30" s="91"/>
      <c r="F30" s="136"/>
      <c r="G30" s="136"/>
      <c r="H30" s="136"/>
      <c r="I30" s="136"/>
      <c r="J30" s="136" t="s">
        <v>151</v>
      </c>
      <c r="K30" s="136"/>
      <c r="L30" s="136"/>
      <c r="M30" s="136"/>
      <c r="N30" s="136"/>
      <c r="O30" s="136"/>
      <c r="P30" s="136"/>
      <c r="Q30" s="136"/>
      <c r="R30" s="136"/>
      <c r="S30" s="136"/>
      <c r="U30" s="243"/>
      <c r="V30" s="243"/>
      <c r="W30" s="243"/>
      <c r="X30" s="243"/>
      <c r="Y30" s="243"/>
      <c r="Z30" s="243"/>
    </row>
    <row r="31" spans="1:26" ht="13.5" customHeight="1">
      <c r="A31" s="164"/>
      <c r="B31" s="84"/>
      <c r="C31" s="85"/>
      <c r="D31" s="380">
        <v>-8</v>
      </c>
      <c r="E31" s="380"/>
      <c r="F31" s="136"/>
      <c r="G31" s="136"/>
      <c r="H31" s="136"/>
      <c r="I31" s="136"/>
      <c r="J31" s="136"/>
      <c r="K31" s="136" t="s">
        <v>151</v>
      </c>
      <c r="L31" s="136"/>
      <c r="M31" s="136"/>
      <c r="N31" s="136"/>
      <c r="O31" s="136"/>
      <c r="P31" s="136"/>
      <c r="Q31" s="136"/>
      <c r="R31" s="136"/>
      <c r="S31" s="136"/>
      <c r="U31" s="243"/>
      <c r="V31" s="243"/>
      <c r="W31" s="243"/>
      <c r="X31" s="243"/>
      <c r="Y31" s="243"/>
      <c r="Z31" s="243"/>
    </row>
    <row r="32" spans="1:26" ht="13.5" customHeight="1">
      <c r="A32" s="164"/>
      <c r="B32" s="84"/>
      <c r="C32" s="85"/>
      <c r="D32" s="86">
        <v>60</v>
      </c>
      <c r="E32" s="91"/>
      <c r="F32" s="136"/>
      <c r="G32" s="136"/>
      <c r="H32" s="136"/>
      <c r="I32" s="136"/>
      <c r="J32" s="136"/>
      <c r="K32" s="136"/>
      <c r="L32" s="136" t="s">
        <v>151</v>
      </c>
      <c r="M32" s="136"/>
      <c r="N32" s="136"/>
      <c r="O32" s="136"/>
      <c r="P32" s="136"/>
      <c r="Q32" s="136"/>
      <c r="R32" s="136"/>
      <c r="S32" s="136"/>
      <c r="U32" s="243"/>
      <c r="V32" s="243"/>
      <c r="W32" s="243"/>
      <c r="X32" s="243"/>
      <c r="Y32" s="243"/>
      <c r="Z32" s="243"/>
    </row>
    <row r="33" spans="1:26" ht="13.5" customHeight="1">
      <c r="A33" s="164"/>
      <c r="B33" s="84"/>
      <c r="C33" s="85"/>
      <c r="D33" s="86">
        <v>8</v>
      </c>
      <c r="E33" s="91"/>
      <c r="F33" s="136"/>
      <c r="G33" s="136"/>
      <c r="H33" s="136"/>
      <c r="I33" s="136"/>
      <c r="J33" s="136"/>
      <c r="K33" s="136"/>
      <c r="L33" s="136"/>
      <c r="M33" s="136" t="s">
        <v>151</v>
      </c>
      <c r="N33" s="136"/>
      <c r="O33" s="136"/>
      <c r="P33" s="136"/>
      <c r="Q33" s="136"/>
      <c r="R33" s="136"/>
      <c r="S33" s="136"/>
      <c r="U33" s="243"/>
      <c r="V33" s="243"/>
      <c r="W33" s="243"/>
      <c r="X33" s="243"/>
      <c r="Y33" s="243"/>
      <c r="Z33" s="243"/>
    </row>
    <row r="34" spans="1:26" ht="15">
      <c r="A34" s="164"/>
      <c r="B34" s="84"/>
      <c r="C34" s="85"/>
      <c r="D34" s="86">
        <v>8</v>
      </c>
      <c r="E34" s="91"/>
      <c r="F34" s="136"/>
      <c r="G34" s="136"/>
      <c r="H34" s="136"/>
      <c r="I34" s="136"/>
      <c r="J34" s="136"/>
      <c r="K34" s="136"/>
      <c r="L34" s="136"/>
      <c r="M34" s="136"/>
      <c r="N34" s="136" t="s">
        <v>151</v>
      </c>
      <c r="O34" s="136"/>
      <c r="P34" s="136"/>
      <c r="Q34" s="136"/>
      <c r="R34" s="136"/>
      <c r="S34" s="136"/>
      <c r="U34" s="216" t="s">
        <v>159</v>
      </c>
      <c r="V34" s="216" t="s">
        <v>160</v>
      </c>
      <c r="W34" s="216" t="s">
        <v>144</v>
      </c>
      <c r="X34" s="216" t="s">
        <v>157</v>
      </c>
      <c r="Y34" s="216" t="s">
        <v>161</v>
      </c>
      <c r="Z34" s="216" t="s">
        <v>162</v>
      </c>
    </row>
    <row r="35" spans="1:26" ht="13.5" customHeight="1">
      <c r="A35" s="164"/>
      <c r="B35" s="84"/>
      <c r="C35" s="85"/>
      <c r="D35" s="86">
        <v>1</v>
      </c>
      <c r="E35" s="91"/>
      <c r="F35" s="136"/>
      <c r="G35" s="136"/>
      <c r="H35" s="136"/>
      <c r="I35" s="136"/>
      <c r="J35" s="136"/>
      <c r="K35" s="136"/>
      <c r="L35" s="136"/>
      <c r="M35" s="136"/>
      <c r="N35" s="136"/>
      <c r="O35" s="136" t="s">
        <v>151</v>
      </c>
      <c r="P35" s="136"/>
      <c r="Q35" s="136"/>
      <c r="R35" s="136"/>
      <c r="S35" s="136"/>
      <c r="U35" s="216">
        <v>1</v>
      </c>
      <c r="V35" s="411" t="s">
        <v>163</v>
      </c>
      <c r="W35" s="216">
        <v>10</v>
      </c>
      <c r="X35" s="216">
        <v>8</v>
      </c>
      <c r="Y35" s="216">
        <v>7</v>
      </c>
      <c r="Z35" s="216">
        <v>10</v>
      </c>
    </row>
    <row r="36" spans="1:26" ht="13.5" customHeight="1">
      <c r="A36" s="164"/>
      <c r="B36" s="93"/>
      <c r="C36" s="94"/>
      <c r="D36" s="95">
        <v>50</v>
      </c>
      <c r="E36" s="96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 t="s">
        <v>151</v>
      </c>
      <c r="Q36" s="138"/>
      <c r="R36" s="138"/>
      <c r="S36" s="138"/>
      <c r="U36" s="216">
        <v>2</v>
      </c>
      <c r="V36" s="412"/>
      <c r="W36" s="216">
        <v>10</v>
      </c>
      <c r="X36" s="216">
        <v>8</v>
      </c>
      <c r="Y36" s="216">
        <v>12</v>
      </c>
      <c r="Z36" s="216">
        <v>12</v>
      </c>
    </row>
    <row r="37" spans="1:26" ht="13.5" customHeight="1">
      <c r="A37" s="164"/>
      <c r="B37" s="98"/>
      <c r="C37" s="99"/>
      <c r="D37" s="100">
        <v>9</v>
      </c>
      <c r="E37" s="101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 t="s">
        <v>151</v>
      </c>
      <c r="R37" s="139"/>
      <c r="S37" s="139"/>
      <c r="U37" s="216">
        <v>3</v>
      </c>
      <c r="V37" s="413"/>
      <c r="W37" s="216">
        <v>9</v>
      </c>
      <c r="X37" s="216">
        <v>10</v>
      </c>
      <c r="Y37" s="216">
        <v>8</v>
      </c>
      <c r="Z37" s="216">
        <v>10</v>
      </c>
    </row>
    <row r="38" spans="1:26" ht="13.5" customHeight="1">
      <c r="A38" s="164"/>
      <c r="B38" s="103"/>
      <c r="C38" s="104"/>
      <c r="D38" s="105">
        <v>0</v>
      </c>
      <c r="E38" s="10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 t="s">
        <v>151</v>
      </c>
      <c r="S38" s="136"/>
      <c r="U38" s="216">
        <v>4</v>
      </c>
      <c r="V38" s="382" t="s">
        <v>164</v>
      </c>
      <c r="W38" s="256">
        <v>-5</v>
      </c>
      <c r="X38" s="216">
        <v>9</v>
      </c>
      <c r="Y38" s="216">
        <v>8</v>
      </c>
      <c r="Z38" s="216" t="s">
        <v>165</v>
      </c>
    </row>
    <row r="39" spans="1:26" ht="13.5" customHeight="1">
      <c r="A39" s="164"/>
      <c r="B39" s="103"/>
      <c r="C39" s="140"/>
      <c r="D39" s="105">
        <v>10</v>
      </c>
      <c r="E39" s="108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 t="s">
        <v>151</v>
      </c>
      <c r="U39" s="216">
        <v>5</v>
      </c>
      <c r="V39" s="383"/>
      <c r="W39" s="256">
        <v>60</v>
      </c>
      <c r="X39" s="216">
        <v>9</v>
      </c>
      <c r="Y39" s="216">
        <v>9</v>
      </c>
      <c r="Z39" s="216" t="s">
        <v>165</v>
      </c>
    </row>
    <row r="40" spans="1:26" ht="13.5" customHeight="1">
      <c r="A40" s="164"/>
      <c r="B40" s="103" t="s">
        <v>161</v>
      </c>
      <c r="C40" s="140"/>
      <c r="D40" s="105"/>
      <c r="E40" s="221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U40" s="216">
        <v>6</v>
      </c>
      <c r="V40" s="383"/>
      <c r="W40" s="216">
        <v>9</v>
      </c>
      <c r="X40" s="256">
        <v>-8</v>
      </c>
      <c r="Y40" s="216">
        <v>7</v>
      </c>
      <c r="Z40" s="216" t="s">
        <v>165</v>
      </c>
    </row>
    <row r="41" spans="1:26" ht="13.5" customHeight="1">
      <c r="A41" s="164"/>
      <c r="B41" s="84"/>
      <c r="C41" s="85"/>
      <c r="D41" s="86">
        <v>7</v>
      </c>
      <c r="E41" s="91"/>
      <c r="F41" s="136" t="s">
        <v>151</v>
      </c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U41" s="216">
        <v>7</v>
      </c>
      <c r="V41" s="383"/>
      <c r="W41" s="216">
        <v>10</v>
      </c>
      <c r="X41" s="256">
        <v>60</v>
      </c>
      <c r="Y41" s="216">
        <v>2</v>
      </c>
      <c r="Z41" s="216" t="s">
        <v>165</v>
      </c>
    </row>
    <row r="42" spans="1:26" ht="13.5" customHeight="1">
      <c r="A42" s="164"/>
      <c r="B42" s="84"/>
      <c r="C42" s="85"/>
      <c r="D42" s="263">
        <v>12</v>
      </c>
      <c r="E42" s="91"/>
      <c r="F42" s="136"/>
      <c r="G42" s="136" t="s">
        <v>151</v>
      </c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U42" s="216">
        <v>8</v>
      </c>
      <c r="V42" s="383"/>
      <c r="W42" s="216">
        <v>9</v>
      </c>
      <c r="X42" s="216">
        <v>8</v>
      </c>
      <c r="Y42" s="256">
        <v>-5</v>
      </c>
      <c r="Z42" s="216" t="s">
        <v>165</v>
      </c>
    </row>
    <row r="43" spans="1:26" ht="13.5" customHeight="1">
      <c r="A43" s="164"/>
      <c r="B43" s="84"/>
      <c r="C43" s="85"/>
      <c r="D43" s="264">
        <v>8</v>
      </c>
      <c r="E43" s="91"/>
      <c r="F43" s="136"/>
      <c r="G43" s="136"/>
      <c r="H43" s="136" t="s">
        <v>151</v>
      </c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U43" s="216">
        <v>9</v>
      </c>
      <c r="V43" s="384"/>
      <c r="W43" s="216">
        <v>9</v>
      </c>
      <c r="X43" s="216">
        <v>8</v>
      </c>
      <c r="Y43" s="256">
        <v>60</v>
      </c>
      <c r="Z43" s="216" t="s">
        <v>165</v>
      </c>
    </row>
    <row r="44" spans="1:26" ht="13.5" customHeight="1">
      <c r="A44" s="164"/>
      <c r="B44" s="84"/>
      <c r="C44" s="85"/>
      <c r="D44" s="263">
        <v>8</v>
      </c>
      <c r="E44" s="91"/>
      <c r="F44" s="136"/>
      <c r="G44" s="136"/>
      <c r="H44" s="136"/>
      <c r="I44" s="136" t="s">
        <v>151</v>
      </c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U44" s="216">
        <v>10</v>
      </c>
      <c r="V44" s="382" t="s">
        <v>166</v>
      </c>
      <c r="W44" s="216">
        <v>1</v>
      </c>
      <c r="X44" s="216">
        <v>1</v>
      </c>
      <c r="Y44" s="216">
        <v>1</v>
      </c>
      <c r="Z44" s="216">
        <v>1</v>
      </c>
    </row>
    <row r="45" spans="1:26" ht="13.5" customHeight="1">
      <c r="A45" s="164"/>
      <c r="B45" s="84"/>
      <c r="C45" s="85"/>
      <c r="D45" s="264">
        <v>9</v>
      </c>
      <c r="E45" s="91"/>
      <c r="F45" s="136"/>
      <c r="G45" s="136"/>
      <c r="H45" s="136"/>
      <c r="I45" s="136"/>
      <c r="J45" s="136" t="s">
        <v>151</v>
      </c>
      <c r="K45" s="136"/>
      <c r="L45" s="136"/>
      <c r="M45" s="136"/>
      <c r="N45" s="136"/>
      <c r="O45" s="136"/>
      <c r="P45" s="136"/>
      <c r="Q45" s="136"/>
      <c r="R45" s="136"/>
      <c r="S45" s="136"/>
      <c r="U45" s="216">
        <v>11</v>
      </c>
      <c r="V45" s="384"/>
      <c r="W45" s="216">
        <v>50</v>
      </c>
      <c r="X45" s="216">
        <v>50</v>
      </c>
      <c r="Y45" s="216">
        <v>50</v>
      </c>
      <c r="Z45" s="216">
        <v>50</v>
      </c>
    </row>
    <row r="46" spans="1:26" ht="13.5" customHeight="1">
      <c r="A46" s="164"/>
      <c r="B46" s="84"/>
      <c r="C46" s="85"/>
      <c r="D46" s="380">
        <v>7</v>
      </c>
      <c r="E46" s="380"/>
      <c r="F46" s="136"/>
      <c r="G46" s="136"/>
      <c r="H46" s="136"/>
      <c r="I46" s="136"/>
      <c r="J46" s="136"/>
      <c r="K46" s="136" t="s">
        <v>151</v>
      </c>
      <c r="L46" s="136"/>
      <c r="M46" s="136"/>
      <c r="N46" s="136"/>
      <c r="O46" s="136"/>
      <c r="P46" s="136"/>
      <c r="Q46" s="136"/>
      <c r="R46" s="136"/>
      <c r="S46" s="136"/>
      <c r="U46" s="216">
        <v>12</v>
      </c>
      <c r="V46" s="382" t="s">
        <v>167</v>
      </c>
      <c r="W46" s="256">
        <v>0</v>
      </c>
      <c r="X46" s="216">
        <v>9</v>
      </c>
      <c r="Y46" s="216">
        <v>10</v>
      </c>
      <c r="Z46" s="216" t="s">
        <v>165</v>
      </c>
    </row>
    <row r="47" spans="1:26" ht="13.5" customHeight="1">
      <c r="A47" s="164"/>
      <c r="B47" s="84"/>
      <c r="C47" s="85"/>
      <c r="D47" s="86">
        <v>2</v>
      </c>
      <c r="E47" s="91"/>
      <c r="F47" s="136"/>
      <c r="G47" s="136"/>
      <c r="H47" s="136"/>
      <c r="I47" s="136"/>
      <c r="J47" s="136"/>
      <c r="K47" s="136"/>
      <c r="L47" s="136" t="s">
        <v>151</v>
      </c>
      <c r="M47" s="136"/>
      <c r="N47" s="136"/>
      <c r="O47" s="136"/>
      <c r="P47" s="136"/>
      <c r="Q47" s="136"/>
      <c r="R47" s="136"/>
      <c r="S47" s="136"/>
      <c r="U47" s="216">
        <v>13</v>
      </c>
      <c r="V47" s="383"/>
      <c r="W47" s="255">
        <v>9</v>
      </c>
      <c r="X47" s="256">
        <v>0</v>
      </c>
      <c r="Y47" s="216">
        <v>10</v>
      </c>
      <c r="Z47" s="216" t="s">
        <v>165</v>
      </c>
    </row>
    <row r="48" spans="1:26" ht="13.5" customHeight="1">
      <c r="A48" s="164"/>
      <c r="B48" s="84"/>
      <c r="C48" s="85"/>
      <c r="D48" s="86">
        <v>-5</v>
      </c>
      <c r="E48" s="91"/>
      <c r="F48" s="136"/>
      <c r="G48" s="136"/>
      <c r="H48" s="136"/>
      <c r="I48" s="136"/>
      <c r="J48" s="136"/>
      <c r="K48" s="136"/>
      <c r="L48" s="136"/>
      <c r="M48" s="136" t="s">
        <v>151</v>
      </c>
      <c r="N48" s="136"/>
      <c r="O48" s="136"/>
      <c r="P48" s="136"/>
      <c r="Q48" s="136"/>
      <c r="R48" s="136"/>
      <c r="S48" s="136"/>
      <c r="U48" s="216">
        <v>14</v>
      </c>
      <c r="V48" s="384"/>
      <c r="W48" s="216">
        <v>9</v>
      </c>
      <c r="X48" s="216">
        <v>10</v>
      </c>
      <c r="Y48" s="256">
        <v>0</v>
      </c>
      <c r="Z48" s="216" t="s">
        <v>165</v>
      </c>
    </row>
    <row r="49" spans="1:19" ht="13.5" customHeight="1">
      <c r="A49" s="164"/>
      <c r="B49" s="84"/>
      <c r="C49" s="85"/>
      <c r="D49" s="86">
        <v>60</v>
      </c>
      <c r="E49" s="91"/>
      <c r="F49" s="136"/>
      <c r="G49" s="136"/>
      <c r="H49" s="136"/>
      <c r="I49" s="136"/>
      <c r="J49" s="136"/>
      <c r="K49" s="136"/>
      <c r="L49" s="136"/>
      <c r="M49" s="136"/>
      <c r="N49" s="136" t="s">
        <v>151</v>
      </c>
      <c r="O49" s="136"/>
      <c r="P49" s="136"/>
      <c r="Q49" s="136"/>
      <c r="R49" s="136"/>
      <c r="S49" s="136"/>
    </row>
    <row r="50" spans="1:19" ht="13.5" customHeight="1">
      <c r="A50" s="164"/>
      <c r="B50" s="84"/>
      <c r="C50" s="85"/>
      <c r="D50" s="86">
        <v>1</v>
      </c>
      <c r="E50" s="91"/>
      <c r="F50" s="136"/>
      <c r="G50" s="136"/>
      <c r="H50" s="136"/>
      <c r="I50" s="136"/>
      <c r="J50" s="136"/>
      <c r="K50" s="136"/>
      <c r="L50" s="136"/>
      <c r="M50" s="136"/>
      <c r="N50" s="136"/>
      <c r="O50" s="136" t="s">
        <v>151</v>
      </c>
      <c r="P50" s="136"/>
      <c r="Q50" s="136"/>
      <c r="R50" s="136"/>
      <c r="S50" s="136"/>
    </row>
    <row r="51" spans="1:19" ht="13.5" customHeight="1">
      <c r="A51" s="164"/>
      <c r="B51" s="93"/>
      <c r="C51" s="94"/>
      <c r="D51" s="95">
        <v>50</v>
      </c>
      <c r="E51" s="96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 t="s">
        <v>151</v>
      </c>
      <c r="Q51" s="138"/>
      <c r="R51" s="138"/>
      <c r="S51" s="138"/>
    </row>
    <row r="52" spans="1:19" ht="13.5" customHeight="1">
      <c r="A52" s="164"/>
      <c r="B52" s="98"/>
      <c r="C52" s="99"/>
      <c r="D52" s="100">
        <v>10</v>
      </c>
      <c r="E52" s="101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 t="s">
        <v>151</v>
      </c>
      <c r="R52" s="139"/>
      <c r="S52" s="139"/>
    </row>
    <row r="53" spans="1:19" ht="13.5" customHeight="1">
      <c r="A53" s="164"/>
      <c r="B53" s="103"/>
      <c r="C53" s="104"/>
      <c r="D53" s="105">
        <v>10</v>
      </c>
      <c r="E53" s="10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 t="s">
        <v>151</v>
      </c>
      <c r="S53" s="136"/>
    </row>
    <row r="54" spans="1:19" ht="13.5" customHeight="1">
      <c r="A54" s="164"/>
      <c r="B54" s="103"/>
      <c r="C54" s="140"/>
      <c r="D54" s="105">
        <v>0</v>
      </c>
      <c r="E54" s="108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 t="s">
        <v>151</v>
      </c>
    </row>
    <row r="55" spans="1:19" ht="13.5" customHeight="1">
      <c r="A55" s="164"/>
      <c r="B55" s="103"/>
      <c r="C55" s="140"/>
      <c r="D55" s="105"/>
      <c r="E55" s="108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</row>
    <row r="56" spans="1:19" ht="13.5" customHeight="1">
      <c r="A56" s="164"/>
      <c r="B56" s="103"/>
      <c r="C56" s="140"/>
      <c r="D56" s="105"/>
      <c r="E56" s="108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19" ht="13.5" customHeight="1">
      <c r="A57" s="164"/>
      <c r="B57" s="103"/>
      <c r="C57" s="140"/>
      <c r="D57" s="105"/>
      <c r="E57" s="108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19" ht="13.5" customHeight="1">
      <c r="A58" s="175" t="s">
        <v>168</v>
      </c>
      <c r="B58" s="98" t="s">
        <v>169</v>
      </c>
      <c r="C58" s="99"/>
      <c r="D58" s="100"/>
      <c r="E58" s="10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1:19" ht="13.5" customHeight="1">
      <c r="A59" s="174"/>
      <c r="B59" s="103"/>
      <c r="C59" s="104"/>
      <c r="D59" s="105">
        <v>10</v>
      </c>
      <c r="E59" s="106"/>
      <c r="F59" s="88" t="s">
        <v>151</v>
      </c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19" ht="13.5" customHeight="1">
      <c r="A60" s="174"/>
      <c r="B60" s="103"/>
      <c r="C60" s="107"/>
      <c r="D60" s="105">
        <v>12</v>
      </c>
      <c r="E60" s="108"/>
      <c r="F60" s="88"/>
      <c r="G60" s="88" t="s">
        <v>151</v>
      </c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19" ht="13.5" customHeight="1">
      <c r="A61" s="174"/>
      <c r="B61" s="103"/>
      <c r="C61" s="107"/>
      <c r="D61" s="105">
        <v>10</v>
      </c>
      <c r="E61" s="108"/>
      <c r="F61" s="88"/>
      <c r="G61" s="88"/>
      <c r="H61" s="88" t="s">
        <v>151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19" ht="13.5" customHeight="1">
      <c r="A62" s="174"/>
      <c r="B62" s="103"/>
      <c r="C62" s="107"/>
      <c r="D62" s="105">
        <v>1</v>
      </c>
      <c r="E62" s="108"/>
      <c r="F62" s="88"/>
      <c r="G62" s="88"/>
      <c r="H62" s="88"/>
      <c r="I62" s="88"/>
      <c r="J62" s="88"/>
      <c r="K62" s="88"/>
      <c r="L62" s="88"/>
      <c r="M62" s="88"/>
      <c r="N62" s="88"/>
      <c r="O62" s="88" t="s">
        <v>151</v>
      </c>
      <c r="P62" s="88"/>
      <c r="Q62" s="88"/>
      <c r="R62" s="88"/>
      <c r="S62" s="88"/>
    </row>
    <row r="63" spans="1:19" ht="13.5" customHeight="1">
      <c r="A63" s="174"/>
      <c r="B63" s="103"/>
      <c r="C63" s="107"/>
      <c r="D63" s="105">
        <v>50</v>
      </c>
      <c r="E63" s="10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 t="s">
        <v>151</v>
      </c>
      <c r="Q63" s="88"/>
      <c r="R63" s="88"/>
      <c r="S63" s="88"/>
    </row>
    <row r="64" spans="1:19" ht="13.5" customHeight="1">
      <c r="A64" s="174"/>
      <c r="B64" s="103"/>
      <c r="C64" s="107"/>
      <c r="D64" s="105" t="s">
        <v>170</v>
      </c>
      <c r="E64" s="108"/>
      <c r="F64" s="88"/>
      <c r="G64" s="88"/>
      <c r="H64" s="88"/>
      <c r="I64" s="88" t="s">
        <v>151</v>
      </c>
      <c r="J64" s="88" t="s">
        <v>151</v>
      </c>
      <c r="K64" s="88" t="s">
        <v>151</v>
      </c>
      <c r="L64" s="88" t="s">
        <v>151</v>
      </c>
      <c r="M64" s="88" t="s">
        <v>151</v>
      </c>
      <c r="N64" s="88" t="s">
        <v>151</v>
      </c>
      <c r="O64" s="88"/>
      <c r="P64" s="88"/>
      <c r="Q64" s="88" t="s">
        <v>151</v>
      </c>
      <c r="R64" s="88" t="s">
        <v>151</v>
      </c>
      <c r="S64" s="88" t="s">
        <v>151</v>
      </c>
    </row>
    <row r="65" spans="1:19" ht="13.5" customHeight="1">
      <c r="A65" s="174"/>
      <c r="B65" s="103"/>
      <c r="C65" s="107"/>
      <c r="D65" s="105"/>
      <c r="E65" s="10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t="13.5" customHeight="1">
      <c r="A66" s="175" t="s">
        <v>171</v>
      </c>
      <c r="B66" s="381" t="s">
        <v>172</v>
      </c>
      <c r="C66" s="381"/>
      <c r="D66" s="381"/>
      <c r="E66" s="160"/>
      <c r="F66" s="180" t="s">
        <v>111</v>
      </c>
      <c r="G66" s="180" t="s">
        <v>111</v>
      </c>
      <c r="H66" s="180" t="s">
        <v>111</v>
      </c>
      <c r="I66" s="180" t="s">
        <v>62</v>
      </c>
      <c r="J66" s="180" t="s">
        <v>62</v>
      </c>
      <c r="K66" s="180" t="s">
        <v>62</v>
      </c>
      <c r="L66" s="180" t="s">
        <v>62</v>
      </c>
      <c r="M66" s="180" t="s">
        <v>62</v>
      </c>
      <c r="N66" s="180" t="s">
        <v>62</v>
      </c>
      <c r="O66" s="180" t="s">
        <v>112</v>
      </c>
      <c r="P66" s="180" t="s">
        <v>112</v>
      </c>
      <c r="Q66" s="180" t="s">
        <v>112</v>
      </c>
      <c r="R66" s="180" t="s">
        <v>112</v>
      </c>
      <c r="S66" s="180" t="s">
        <v>112</v>
      </c>
    </row>
    <row r="67" spans="1:19" ht="13.5" customHeight="1">
      <c r="A67" s="174"/>
      <c r="B67" s="378" t="s">
        <v>173</v>
      </c>
      <c r="C67" s="378"/>
      <c r="D67" s="378"/>
      <c r="E67" s="110"/>
      <c r="F67" s="109" t="s">
        <v>174</v>
      </c>
      <c r="G67" s="109" t="s">
        <v>175</v>
      </c>
      <c r="H67" s="109" t="s">
        <v>174</v>
      </c>
      <c r="I67" s="109" t="s">
        <v>174</v>
      </c>
      <c r="J67" s="109" t="s">
        <v>174</v>
      </c>
      <c r="K67" s="109" t="s">
        <v>174</v>
      </c>
      <c r="L67" s="109" t="s">
        <v>174</v>
      </c>
      <c r="M67" s="109" t="s">
        <v>174</v>
      </c>
      <c r="N67" s="109" t="s">
        <v>174</v>
      </c>
      <c r="O67" s="109" t="s">
        <v>174</v>
      </c>
      <c r="P67" s="109" t="s">
        <v>174</v>
      </c>
      <c r="Q67" s="109" t="s">
        <v>174</v>
      </c>
      <c r="R67" s="109" t="s">
        <v>174</v>
      </c>
      <c r="S67" s="109" t="s">
        <v>174</v>
      </c>
    </row>
    <row r="68" spans="1:19" ht="13.5" customHeight="1">
      <c r="A68" s="174"/>
      <c r="B68" s="378" t="s">
        <v>176</v>
      </c>
      <c r="C68" s="378"/>
      <c r="D68" s="378"/>
      <c r="E68" s="111"/>
      <c r="F68" s="112" t="s">
        <v>177</v>
      </c>
      <c r="G68" s="112" t="s">
        <v>177</v>
      </c>
      <c r="H68" s="112" t="s">
        <v>177</v>
      </c>
      <c r="I68" s="112" t="s">
        <v>104</v>
      </c>
      <c r="J68" s="112" t="s">
        <v>104</v>
      </c>
      <c r="K68" s="112" t="s">
        <v>104</v>
      </c>
      <c r="L68" s="112" t="s">
        <v>104</v>
      </c>
      <c r="M68" s="112" t="s">
        <v>104</v>
      </c>
      <c r="N68" s="112" t="s">
        <v>104</v>
      </c>
      <c r="O68" s="112" t="s">
        <v>104</v>
      </c>
      <c r="P68" s="112" t="s">
        <v>104</v>
      </c>
      <c r="Q68" s="112" t="s">
        <v>104</v>
      </c>
      <c r="R68" s="112" t="s">
        <v>104</v>
      </c>
      <c r="S68" s="112" t="s">
        <v>104</v>
      </c>
    </row>
    <row r="69" spans="1:19" ht="13.5" customHeight="1">
      <c r="A69" s="174"/>
      <c r="B69" s="379" t="s">
        <v>178</v>
      </c>
      <c r="C69" s="379"/>
      <c r="D69" s="379"/>
      <c r="E69" s="171"/>
      <c r="F69" s="242"/>
      <c r="G69" s="242" t="s">
        <v>179</v>
      </c>
      <c r="H69" s="242"/>
      <c r="I69" s="242"/>
      <c r="J69" s="172"/>
      <c r="K69" s="172"/>
      <c r="L69" s="172"/>
      <c r="M69" s="172"/>
      <c r="N69" s="172"/>
      <c r="O69" s="172"/>
      <c r="P69" s="172"/>
      <c r="Q69" s="172"/>
      <c r="R69" s="172"/>
      <c r="S69" s="172"/>
    </row>
  </sheetData>
  <mergeCells count="33">
    <mergeCell ref="C6:E6"/>
    <mergeCell ref="F3:K3"/>
    <mergeCell ref="L4:T4"/>
    <mergeCell ref="F6:K6"/>
    <mergeCell ref="F4:K4"/>
    <mergeCell ref="C5:T5"/>
    <mergeCell ref="L6:N6"/>
    <mergeCell ref="V35:V37"/>
    <mergeCell ref="V38:V43"/>
    <mergeCell ref="V44:V45"/>
    <mergeCell ref="L2:T2"/>
    <mergeCell ref="L3:N3"/>
    <mergeCell ref="V46:V48"/>
    <mergeCell ref="A2:B2"/>
    <mergeCell ref="C2:E2"/>
    <mergeCell ref="F2:K2"/>
    <mergeCell ref="F7:K7"/>
    <mergeCell ref="C7:E7"/>
    <mergeCell ref="A7:B7"/>
    <mergeCell ref="A3:B3"/>
    <mergeCell ref="A4:B4"/>
    <mergeCell ref="C4:D4"/>
    <mergeCell ref="C3:E3"/>
    <mergeCell ref="D31:E31"/>
    <mergeCell ref="A6:B6"/>
    <mergeCell ref="A5:B5"/>
    <mergeCell ref="O7:T7"/>
    <mergeCell ref="O6:T6"/>
    <mergeCell ref="B68:D68"/>
    <mergeCell ref="B69:D69"/>
    <mergeCell ref="D46:E46"/>
    <mergeCell ref="B66:D66"/>
    <mergeCell ref="B67:D67"/>
  </mergeCells>
  <phoneticPr fontId="33" type="noConversion"/>
  <dataValidations count="3">
    <dataValidation type="list" allowBlank="1" showInputMessage="1" showErrorMessage="1" sqref="F66:S66" xr:uid="{00000000-0002-0000-0400-000000000000}">
      <formula1>"N,A,B, "</formula1>
    </dataValidation>
    <dataValidation type="list" allowBlank="1" showInputMessage="1" showErrorMessage="1" sqref="F67:S67" xr:uid="{00000000-0002-0000-0400-000001000000}">
      <formula1>"P,F, "</formula1>
    </dataValidation>
    <dataValidation type="list" allowBlank="1" showInputMessage="1" showErrorMessage="1" sqref="F10:S65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3"/>
  <sheetViews>
    <sheetView workbookViewId="0">
      <selection activeCell="C2" sqref="C2:D2"/>
    </sheetView>
  </sheetViews>
  <sheetFormatPr defaultColWidth="9" defaultRowHeight="13.5" customHeight="1"/>
  <cols>
    <col min="1" max="1" width="8.25" style="78" customWidth="1"/>
    <col min="2" max="2" width="13.375" style="82" customWidth="1"/>
    <col min="3" max="3" width="10.75" style="78" customWidth="1"/>
    <col min="4" max="4" width="11.375" style="79" customWidth="1"/>
    <col min="5" max="5" width="1.75" style="78" hidden="1" customWidth="1"/>
    <col min="6" max="7" width="2.875" style="78" bestFit="1" customWidth="1"/>
    <col min="8" max="8" width="2.875" style="78" customWidth="1"/>
    <col min="9" max="9" width="2.625" style="78" customWidth="1"/>
    <col min="10" max="10" width="2.875" style="78" bestFit="1" customWidth="1"/>
    <col min="11" max="11" width="2.875" style="78" customWidth="1"/>
    <col min="12" max="12" width="3.125" style="78" customWidth="1"/>
    <col min="13" max="13" width="3.25" style="78" customWidth="1"/>
    <col min="14" max="14" width="3" style="78" customWidth="1"/>
    <col min="15" max="19" width="2.875" style="78" customWidth="1"/>
    <col min="20" max="20" width="2.875" style="78" bestFit="1" customWidth="1"/>
    <col min="21" max="21" width="2.875" style="78" customWidth="1"/>
    <col min="22" max="23" width="9" style="78"/>
    <col min="24" max="24" width="10.375" style="78" bestFit="1" customWidth="1"/>
    <col min="25" max="25" width="50.875" style="78" bestFit="1" customWidth="1"/>
    <col min="26" max="26" width="16.375" style="78" bestFit="1" customWidth="1"/>
    <col min="27" max="28" width="10.375" style="78" bestFit="1" customWidth="1"/>
    <col min="29" max="29" width="22.625" style="78" bestFit="1" customWidth="1"/>
    <col min="30" max="16384" width="9" style="78"/>
  </cols>
  <sheetData>
    <row r="1" spans="1:28" ht="12" customHeight="1">
      <c r="D1" s="145"/>
    </row>
    <row r="2" spans="1:28" ht="15" customHeight="1">
      <c r="A2" s="429" t="s">
        <v>121</v>
      </c>
      <c r="B2" s="430"/>
      <c r="C2" s="431" t="str">
        <f>FunctionList!E12</f>
        <v>SolveQuaDratic</v>
      </c>
      <c r="D2" s="517"/>
      <c r="E2" s="146"/>
      <c r="F2" s="430" t="s">
        <v>72</v>
      </c>
      <c r="G2" s="430"/>
      <c r="H2" s="430"/>
      <c r="I2" s="430"/>
      <c r="J2" s="430"/>
      <c r="K2" s="430"/>
      <c r="L2" s="431" t="s">
        <v>82</v>
      </c>
      <c r="M2" s="431"/>
      <c r="N2" s="431"/>
      <c r="O2" s="431"/>
      <c r="P2" s="431"/>
      <c r="Q2" s="431"/>
      <c r="R2" s="431"/>
      <c r="S2" s="431"/>
      <c r="T2" s="432"/>
    </row>
    <row r="3" spans="1:28" ht="13.5" customHeight="1">
      <c r="A3" s="437" t="s">
        <v>122</v>
      </c>
      <c r="B3" s="438"/>
      <c r="C3" s="433" t="s">
        <v>84</v>
      </c>
      <c r="D3" s="433"/>
      <c r="E3" s="433"/>
      <c r="F3" s="434" t="s">
        <v>123</v>
      </c>
      <c r="G3" s="435"/>
      <c r="H3" s="435"/>
      <c r="I3" s="435"/>
      <c r="J3" s="435"/>
      <c r="K3" s="436"/>
      <c r="L3" s="433" t="s">
        <v>84</v>
      </c>
      <c r="M3" s="433"/>
      <c r="N3" s="433"/>
      <c r="O3" s="142"/>
      <c r="P3" s="142"/>
      <c r="Q3" s="142"/>
      <c r="R3" s="142"/>
      <c r="S3" s="142"/>
      <c r="T3" s="143"/>
    </row>
    <row r="4" spans="1:28" ht="12" customHeight="1">
      <c r="A4" s="397" t="s">
        <v>124</v>
      </c>
      <c r="B4" s="398"/>
      <c r="C4" s="399">
        <v>300</v>
      </c>
      <c r="D4" s="400"/>
      <c r="E4" s="154"/>
      <c r="F4" s="420" t="s">
        <v>125</v>
      </c>
      <c r="G4" s="421"/>
      <c r="H4" s="421"/>
      <c r="I4" s="421"/>
      <c r="J4" s="421"/>
      <c r="K4" s="422"/>
      <c r="L4" s="423">
        <f xml:space="preserve"> IF(FunctionList!E6&lt;&gt;"N/A",SUM(C4*FunctionList!E6/1000,- O7),"N/A")</f>
        <v>26</v>
      </c>
      <c r="M4" s="424"/>
      <c r="N4" s="424"/>
      <c r="O4" s="424"/>
      <c r="P4" s="424"/>
      <c r="Q4" s="424"/>
      <c r="R4" s="424"/>
      <c r="S4" s="424"/>
      <c r="T4" s="425"/>
      <c r="V4" s="80"/>
    </row>
    <row r="5" spans="1:28" ht="24" customHeight="1">
      <c r="A5" s="397" t="s">
        <v>126</v>
      </c>
      <c r="B5" s="398"/>
      <c r="C5" s="427" t="s">
        <v>180</v>
      </c>
      <c r="D5" s="427"/>
      <c r="E5" s="427"/>
      <c r="F5" s="428"/>
      <c r="G5" s="428"/>
      <c r="H5" s="428"/>
      <c r="I5" s="428"/>
      <c r="J5" s="428"/>
      <c r="K5" s="428"/>
      <c r="L5" s="427"/>
      <c r="M5" s="427"/>
      <c r="N5" s="427"/>
      <c r="O5" s="427"/>
      <c r="P5" s="427"/>
      <c r="Q5" s="427"/>
      <c r="R5" s="427"/>
      <c r="S5" s="427"/>
      <c r="T5" s="427"/>
    </row>
    <row r="6" spans="1:28" ht="13.5" customHeight="1">
      <c r="A6" s="404" t="s">
        <v>108</v>
      </c>
      <c r="B6" s="405"/>
      <c r="C6" s="418" t="s">
        <v>109</v>
      </c>
      <c r="D6" s="409"/>
      <c r="E6" s="419"/>
      <c r="F6" s="418" t="s">
        <v>110</v>
      </c>
      <c r="G6" s="409"/>
      <c r="H6" s="409"/>
      <c r="I6" s="409"/>
      <c r="J6" s="409"/>
      <c r="K6" s="426"/>
      <c r="L6" s="409" t="s">
        <v>128</v>
      </c>
      <c r="M6" s="409"/>
      <c r="N6" s="409"/>
      <c r="O6" s="408" t="s">
        <v>113</v>
      </c>
      <c r="P6" s="409"/>
      <c r="Q6" s="409"/>
      <c r="R6" s="409"/>
      <c r="S6" s="409"/>
      <c r="T6" s="410"/>
      <c r="V6" s="80"/>
    </row>
    <row r="7" spans="1:28" ht="13.5" customHeight="1">
      <c r="A7" s="396">
        <f>COUNTIF(F41:HQ41,"P")</f>
        <v>4</v>
      </c>
      <c r="B7" s="395"/>
      <c r="C7" s="392">
        <f>COUNTIF(F41:HQ41,"F")</f>
        <v>0</v>
      </c>
      <c r="D7" s="393"/>
      <c r="E7" s="395"/>
      <c r="F7" s="392">
        <f>SUM(O7,- A7,- C7)</f>
        <v>0</v>
      </c>
      <c r="G7" s="393"/>
      <c r="H7" s="393"/>
      <c r="I7" s="393"/>
      <c r="J7" s="393"/>
      <c r="K7" s="394"/>
      <c r="L7" s="144">
        <f>COUNTIF(E40:HQ40,"N")</f>
        <v>4</v>
      </c>
      <c r="M7" s="144">
        <f>COUNTIF(E40:HQ40,"A")</f>
        <v>0</v>
      </c>
      <c r="N7" s="144">
        <f>COUNTIF(E40:HQ40,"B")</f>
        <v>0</v>
      </c>
      <c r="O7" s="406">
        <f>COUNTA(E9:HT9)</f>
        <v>4</v>
      </c>
      <c r="P7" s="393"/>
      <c r="Q7" s="393"/>
      <c r="R7" s="393"/>
      <c r="S7" s="393"/>
      <c r="T7" s="407"/>
      <c r="U7" s="81"/>
    </row>
    <row r="8" spans="1:28" ht="10.15"/>
    <row r="9" spans="1:28" ht="36">
      <c r="A9" s="181"/>
      <c r="B9" s="182"/>
      <c r="C9" s="183"/>
      <c r="D9" s="184"/>
      <c r="E9" s="183"/>
      <c r="F9" s="185" t="s">
        <v>129</v>
      </c>
      <c r="G9" s="185" t="s">
        <v>130</v>
      </c>
      <c r="H9" s="185" t="s">
        <v>131</v>
      </c>
      <c r="I9" s="185" t="s">
        <v>132</v>
      </c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6"/>
      <c r="U9" s="83"/>
      <c r="V9" s="80"/>
    </row>
    <row r="10" spans="1:28" ht="13.5" customHeight="1">
      <c r="A10" s="176" t="s">
        <v>143</v>
      </c>
      <c r="B10" s="84" t="s">
        <v>144</v>
      </c>
      <c r="C10" s="85"/>
      <c r="D10" s="86"/>
      <c r="E10" s="87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187"/>
    </row>
    <row r="11" spans="1:28" ht="13.5" customHeight="1">
      <c r="A11" s="164"/>
      <c r="B11" s="84"/>
      <c r="C11" s="85"/>
      <c r="D11" s="86">
        <v>1</v>
      </c>
      <c r="E11" s="89"/>
      <c r="F11" s="88" t="s">
        <v>151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187"/>
    </row>
    <row r="12" spans="1:28" ht="13.5" customHeight="1">
      <c r="A12" s="164"/>
      <c r="B12" s="84"/>
      <c r="C12" s="85"/>
      <c r="D12" s="86">
        <v>2</v>
      </c>
      <c r="E12" s="89"/>
      <c r="F12" s="88"/>
      <c r="G12" s="88" t="s">
        <v>151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187"/>
      <c r="X12" s="225" t="s">
        <v>143</v>
      </c>
      <c r="Y12" s="225" t="s">
        <v>163</v>
      </c>
      <c r="Z12" s="225" t="s">
        <v>164</v>
      </c>
      <c r="AA12" s="225" t="s">
        <v>166</v>
      </c>
      <c r="AB12" s="225" t="s">
        <v>167</v>
      </c>
    </row>
    <row r="13" spans="1:28" ht="13.5" customHeight="1">
      <c r="A13" s="164"/>
      <c r="B13" s="84"/>
      <c r="C13" s="85"/>
      <c r="D13" s="86">
        <v>5</v>
      </c>
      <c r="E13" s="89"/>
      <c r="F13" s="88"/>
      <c r="G13" s="88"/>
      <c r="H13" s="88" t="s">
        <v>151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187"/>
      <c r="V13" s="80"/>
      <c r="X13" s="226" t="s">
        <v>144</v>
      </c>
      <c r="Y13" s="226" t="s">
        <v>181</v>
      </c>
      <c r="Z13" s="226"/>
      <c r="AA13" s="226"/>
      <c r="AB13" s="226"/>
    </row>
    <row r="14" spans="1:28" ht="13.5" customHeight="1">
      <c r="A14" s="164"/>
      <c r="B14" s="84"/>
      <c r="C14" s="85"/>
      <c r="D14" s="86">
        <v>0</v>
      </c>
      <c r="E14" s="89"/>
      <c r="F14" s="88"/>
      <c r="G14" s="88"/>
      <c r="H14" s="88"/>
      <c r="I14" s="88" t="s">
        <v>151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187"/>
      <c r="V14" s="80"/>
      <c r="X14" s="227"/>
      <c r="Y14" s="227"/>
      <c r="Z14" s="227"/>
      <c r="AA14" s="227"/>
      <c r="AB14" s="227"/>
    </row>
    <row r="15" spans="1:28" ht="13.5" customHeight="1">
      <c r="A15" s="164"/>
      <c r="B15" s="84"/>
      <c r="C15" s="85"/>
      <c r="D15" s="86"/>
      <c r="E15" s="90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187"/>
      <c r="V15" s="80"/>
      <c r="X15" s="226"/>
      <c r="Y15" s="226"/>
      <c r="Z15" s="226"/>
      <c r="AA15" s="226"/>
      <c r="AB15" s="226"/>
    </row>
    <row r="16" spans="1:28" ht="13.5" customHeight="1">
      <c r="A16" s="164"/>
      <c r="C16" s="85"/>
      <c r="D16" s="86"/>
      <c r="E16" s="91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187"/>
      <c r="X16" s="227" t="s">
        <v>157</v>
      </c>
      <c r="Y16" s="227" t="s">
        <v>182</v>
      </c>
      <c r="Z16" s="227"/>
      <c r="AA16" s="227"/>
      <c r="AB16" s="227"/>
    </row>
    <row r="17" spans="1:29" ht="13.5" customHeight="1">
      <c r="A17" s="164"/>
      <c r="B17" s="84"/>
      <c r="C17" s="85"/>
      <c r="D17" s="86"/>
      <c r="E17" s="91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187"/>
      <c r="X17" s="226"/>
      <c r="Y17" s="226"/>
      <c r="Z17" s="226"/>
      <c r="AA17" s="226"/>
      <c r="AB17" s="226"/>
    </row>
    <row r="18" spans="1:29" ht="13.5" customHeight="1">
      <c r="A18" s="164"/>
      <c r="B18" s="84" t="s">
        <v>157</v>
      </c>
      <c r="C18" s="85"/>
      <c r="D18" s="86"/>
      <c r="E18" s="91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187"/>
      <c r="X18" s="227" t="s">
        <v>161</v>
      </c>
      <c r="Y18" s="227" t="s">
        <v>182</v>
      </c>
      <c r="Z18" s="227"/>
      <c r="AA18" s="227"/>
      <c r="AB18" s="227"/>
    </row>
    <row r="19" spans="1:29" ht="13.5" customHeight="1">
      <c r="A19" s="164"/>
      <c r="B19" s="84"/>
      <c r="C19" s="85"/>
      <c r="D19" s="86">
        <v>-5</v>
      </c>
      <c r="E19" s="91"/>
      <c r="F19" s="88" t="s">
        <v>151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187"/>
      <c r="U19" s="92"/>
      <c r="X19" s="226"/>
      <c r="Y19" s="226"/>
      <c r="Z19" s="226"/>
      <c r="AA19" s="226"/>
      <c r="AB19" s="226"/>
    </row>
    <row r="20" spans="1:29" ht="16.149999999999999">
      <c r="A20" s="164"/>
      <c r="C20" s="85"/>
      <c r="D20" s="86">
        <v>-4</v>
      </c>
      <c r="E20" s="91"/>
      <c r="F20" s="88"/>
      <c r="G20" s="88" t="s">
        <v>151</v>
      </c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187"/>
      <c r="U20" s="92"/>
      <c r="X20" s="227" t="s">
        <v>183</v>
      </c>
      <c r="Y20" s="227" t="s">
        <v>184</v>
      </c>
      <c r="Z20" s="227"/>
      <c r="AA20" s="227"/>
      <c r="AB20" s="227"/>
    </row>
    <row r="21" spans="1:29" ht="16.149999999999999">
      <c r="A21" s="164"/>
      <c r="B21" s="84"/>
      <c r="C21" s="85"/>
      <c r="D21" s="380">
        <v>4</v>
      </c>
      <c r="E21" s="380"/>
      <c r="F21" s="88"/>
      <c r="G21" s="88"/>
      <c r="H21" s="88" t="s">
        <v>151</v>
      </c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187"/>
      <c r="X21" s="226"/>
      <c r="Y21" s="226" t="s">
        <v>185</v>
      </c>
      <c r="Z21" s="226"/>
      <c r="AA21" s="226"/>
      <c r="AB21" s="226"/>
    </row>
    <row r="22" spans="1:29" ht="16.149999999999999">
      <c r="A22" s="164"/>
      <c r="B22" s="84"/>
      <c r="C22" s="85"/>
      <c r="D22" s="79">
        <v>0</v>
      </c>
      <c r="E22" s="79"/>
      <c r="F22" s="88"/>
      <c r="G22" s="88"/>
      <c r="H22" s="88"/>
      <c r="I22" s="88" t="s">
        <v>151</v>
      </c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187"/>
      <c r="X22" s="227"/>
      <c r="Y22" s="227" t="s">
        <v>186</v>
      </c>
      <c r="Z22" s="227"/>
      <c r="AA22" s="227"/>
      <c r="AB22" s="227"/>
    </row>
    <row r="23" spans="1:29" ht="16.149999999999999">
      <c r="A23" s="164"/>
      <c r="B23" s="84"/>
      <c r="C23" s="85"/>
      <c r="D23" s="86"/>
      <c r="E23" s="91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187"/>
      <c r="X23" s="228"/>
      <c r="Y23" s="228" t="s">
        <v>187</v>
      </c>
      <c r="Z23" s="228"/>
      <c r="AA23" s="228"/>
      <c r="AB23" s="228"/>
    </row>
    <row r="24" spans="1:29" ht="13.5" customHeight="1">
      <c r="A24" s="164"/>
      <c r="B24" s="84"/>
      <c r="C24" s="85"/>
      <c r="D24" s="86"/>
      <c r="E24" s="91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187"/>
    </row>
    <row r="25" spans="1:29" ht="13.5" customHeight="1">
      <c r="A25" s="164"/>
      <c r="B25" s="84"/>
      <c r="C25" s="85"/>
      <c r="D25" s="86"/>
      <c r="E25" s="91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187"/>
      <c r="X25" s="216" t="s">
        <v>159</v>
      </c>
      <c r="Y25" s="216" t="s">
        <v>160</v>
      </c>
      <c r="Z25" s="216" t="s">
        <v>144</v>
      </c>
      <c r="AA25" s="216" t="s">
        <v>157</v>
      </c>
      <c r="AB25" s="216" t="s">
        <v>161</v>
      </c>
      <c r="AC25" s="216" t="s">
        <v>162</v>
      </c>
    </row>
    <row r="26" spans="1:29" ht="16.149999999999999">
      <c r="A26" s="164"/>
      <c r="B26" s="84" t="s">
        <v>161</v>
      </c>
      <c r="C26" s="85"/>
      <c r="D26" s="86"/>
      <c r="E26" s="91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187"/>
      <c r="X26" s="216">
        <v>1</v>
      </c>
      <c r="Y26" s="439" t="s">
        <v>188</v>
      </c>
      <c r="Z26" s="216">
        <v>1</v>
      </c>
      <c r="AA26" s="216">
        <v>-5</v>
      </c>
      <c r="AB26" s="216">
        <v>4</v>
      </c>
      <c r="AC26" s="216" t="s">
        <v>189</v>
      </c>
    </row>
    <row r="27" spans="1:29" ht="16.149999999999999">
      <c r="A27" s="164"/>
      <c r="B27" s="212"/>
      <c r="C27" s="213"/>
      <c r="D27" s="224">
        <v>4</v>
      </c>
      <c r="E27" s="91"/>
      <c r="F27" s="179" t="s">
        <v>151</v>
      </c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90"/>
      <c r="X27" s="216">
        <v>2</v>
      </c>
      <c r="Y27" s="439"/>
      <c r="Z27" s="216">
        <v>2</v>
      </c>
      <c r="AA27" s="216">
        <v>-4</v>
      </c>
      <c r="AB27" s="216">
        <v>2</v>
      </c>
      <c r="AC27" s="216" t="s">
        <v>190</v>
      </c>
    </row>
    <row r="28" spans="1:29" ht="16.149999999999999">
      <c r="A28" s="164"/>
      <c r="B28" s="212"/>
      <c r="C28" s="213"/>
      <c r="D28" s="224">
        <v>2</v>
      </c>
      <c r="E28" s="91"/>
      <c r="F28" s="179"/>
      <c r="G28" s="179" t="s">
        <v>151</v>
      </c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90"/>
      <c r="X28" s="216">
        <v>3</v>
      </c>
      <c r="Y28" s="439"/>
      <c r="Z28" s="216">
        <v>5</v>
      </c>
      <c r="AA28" s="216">
        <v>4</v>
      </c>
      <c r="AB28" s="216">
        <v>3</v>
      </c>
      <c r="AC28" s="216" t="s">
        <v>191</v>
      </c>
    </row>
    <row r="29" spans="1:29" ht="16.149999999999999">
      <c r="A29" s="164"/>
      <c r="B29" s="212"/>
      <c r="C29" s="213"/>
      <c r="D29" s="224">
        <v>3</v>
      </c>
      <c r="E29" s="91"/>
      <c r="F29" s="179"/>
      <c r="G29" s="179"/>
      <c r="H29" s="179" t="s">
        <v>151</v>
      </c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90"/>
      <c r="X29" s="216">
        <v>4</v>
      </c>
      <c r="Y29" s="439"/>
      <c r="Z29" s="216">
        <v>0</v>
      </c>
      <c r="AA29" s="216">
        <v>0</v>
      </c>
      <c r="AB29" s="216">
        <v>4</v>
      </c>
      <c r="AC29" s="216" t="s">
        <v>192</v>
      </c>
    </row>
    <row r="30" spans="1:29" ht="16.149999999999999">
      <c r="A30" s="164"/>
      <c r="B30" s="212"/>
      <c r="C30" s="213"/>
      <c r="D30" s="224">
        <v>4</v>
      </c>
      <c r="E30" s="91"/>
      <c r="F30" s="179"/>
      <c r="G30" s="179"/>
      <c r="H30" s="179"/>
      <c r="I30" s="179" t="s">
        <v>151</v>
      </c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90"/>
      <c r="Y30" s="235"/>
    </row>
    <row r="31" spans="1:29" ht="16.149999999999999">
      <c r="A31" s="164"/>
      <c r="B31" s="212"/>
      <c r="C31" s="213"/>
      <c r="D31" s="224"/>
      <c r="E31" s="91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90"/>
      <c r="Y31" s="235"/>
    </row>
    <row r="32" spans="1:29" ht="16.149999999999999">
      <c r="A32" s="164"/>
      <c r="B32" s="212"/>
      <c r="C32" s="213"/>
      <c r="D32" s="224"/>
      <c r="E32" s="91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90"/>
      <c r="Y32" s="235"/>
    </row>
    <row r="33" spans="1:25" ht="13.5" customHeight="1">
      <c r="A33" s="164"/>
      <c r="B33" s="93"/>
      <c r="C33" s="94"/>
      <c r="D33" s="95"/>
      <c r="E33" s="96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188"/>
      <c r="Y33" s="235"/>
    </row>
    <row r="34" spans="1:25" ht="13.5" customHeight="1">
      <c r="A34" s="175" t="s">
        <v>168</v>
      </c>
      <c r="B34" s="98" t="s">
        <v>169</v>
      </c>
      <c r="C34" s="99"/>
      <c r="D34" s="100"/>
      <c r="E34" s="101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89"/>
    </row>
    <row r="35" spans="1:25" ht="13.5" customHeight="1">
      <c r="A35" s="174"/>
      <c r="B35" s="103"/>
      <c r="C35" s="104"/>
      <c r="D35" s="105" t="s">
        <v>189</v>
      </c>
      <c r="E35" s="106"/>
      <c r="F35" s="88" t="s">
        <v>151</v>
      </c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187"/>
    </row>
    <row r="36" spans="1:25" ht="13.5" customHeight="1">
      <c r="A36" s="174"/>
      <c r="B36" s="103"/>
      <c r="C36" s="107"/>
      <c r="D36" s="105" t="s">
        <v>193</v>
      </c>
      <c r="E36" s="108"/>
      <c r="F36" s="88"/>
      <c r="G36" s="88" t="s">
        <v>151</v>
      </c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187"/>
    </row>
    <row r="37" spans="1:25" ht="13.5" customHeight="1">
      <c r="A37" s="174"/>
      <c r="B37" s="103"/>
      <c r="C37" s="107"/>
      <c r="D37" s="105" t="s">
        <v>191</v>
      </c>
      <c r="E37" s="108"/>
      <c r="F37" s="88"/>
      <c r="G37" s="88"/>
      <c r="H37" s="88" t="s">
        <v>151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187"/>
      <c r="W37" s="80"/>
    </row>
    <row r="38" spans="1:25" ht="13.5" customHeight="1">
      <c r="A38" s="174"/>
      <c r="B38" s="103"/>
      <c r="C38" s="107"/>
      <c r="D38" s="105" t="s">
        <v>194</v>
      </c>
      <c r="E38" s="108"/>
      <c r="F38" s="88"/>
      <c r="G38" s="88"/>
      <c r="H38" s="88"/>
      <c r="I38" s="88" t="s">
        <v>151</v>
      </c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187"/>
    </row>
    <row r="39" spans="1:25" ht="13.5" customHeight="1">
      <c r="A39" s="174"/>
      <c r="B39" s="103"/>
      <c r="C39" s="107"/>
      <c r="D39" s="105"/>
      <c r="E39" s="10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187"/>
    </row>
    <row r="40" spans="1:25" ht="13.5" customHeight="1">
      <c r="A40" s="175" t="s">
        <v>171</v>
      </c>
      <c r="B40" s="381" t="s">
        <v>172</v>
      </c>
      <c r="C40" s="381"/>
      <c r="D40" s="381"/>
      <c r="E40" s="160"/>
      <c r="F40" s="180" t="s">
        <v>111</v>
      </c>
      <c r="G40" s="180" t="s">
        <v>111</v>
      </c>
      <c r="H40" s="180" t="s">
        <v>111</v>
      </c>
      <c r="I40" s="180" t="s">
        <v>111</v>
      </c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91"/>
    </row>
    <row r="41" spans="1:25" ht="13.5" customHeight="1">
      <c r="A41" s="174"/>
      <c r="B41" s="378" t="s">
        <v>173</v>
      </c>
      <c r="C41" s="378"/>
      <c r="D41" s="378"/>
      <c r="E41" s="110"/>
      <c r="F41" s="109" t="s">
        <v>174</v>
      </c>
      <c r="G41" s="109" t="s">
        <v>174</v>
      </c>
      <c r="H41" s="109" t="s">
        <v>174</v>
      </c>
      <c r="I41" s="109" t="s">
        <v>174</v>
      </c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92"/>
    </row>
    <row r="42" spans="1:25" ht="13.5" customHeight="1">
      <c r="A42" s="174"/>
      <c r="B42" s="378" t="s">
        <v>176</v>
      </c>
      <c r="C42" s="378"/>
      <c r="D42" s="378"/>
      <c r="E42" s="111"/>
      <c r="F42" s="112">
        <v>45209</v>
      </c>
      <c r="G42" s="112">
        <v>45209</v>
      </c>
      <c r="H42" s="112">
        <v>45209</v>
      </c>
      <c r="I42" s="112">
        <v>45209</v>
      </c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70"/>
    </row>
    <row r="43" spans="1:25" ht="13.5" customHeight="1">
      <c r="A43" s="193"/>
      <c r="B43" s="379" t="s">
        <v>178</v>
      </c>
      <c r="C43" s="379"/>
      <c r="D43" s="379"/>
      <c r="E43" s="171"/>
      <c r="F43" s="242">
        <v>1</v>
      </c>
      <c r="G43" s="242">
        <v>2</v>
      </c>
      <c r="H43" s="242">
        <v>3</v>
      </c>
      <c r="I43" s="242">
        <v>4</v>
      </c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3"/>
    </row>
    <row r="44" spans="1:25" ht="10.15">
      <c r="A44" s="82"/>
      <c r="B44" s="78"/>
      <c r="C44" s="79"/>
      <c r="D44" s="78"/>
    </row>
    <row r="49" spans="2:3" ht="13.5" customHeight="1">
      <c r="B49" s="82" t="s">
        <v>178</v>
      </c>
    </row>
    <row r="50" spans="2:3" ht="13.5" customHeight="1">
      <c r="B50" s="82">
        <v>1</v>
      </c>
      <c r="C50" s="242" t="s">
        <v>195</v>
      </c>
    </row>
    <row r="51" spans="2:3" ht="13.5" customHeight="1">
      <c r="B51" s="82">
        <v>2</v>
      </c>
      <c r="C51" s="242" t="s">
        <v>196</v>
      </c>
    </row>
    <row r="52" spans="2:3" ht="13.5" customHeight="1">
      <c r="B52" s="82">
        <v>3</v>
      </c>
      <c r="C52" s="242" t="s">
        <v>197</v>
      </c>
    </row>
    <row r="53" spans="2:3" ht="13.5" customHeight="1">
      <c r="B53" s="82">
        <v>4</v>
      </c>
      <c r="C53" s="242" t="s">
        <v>198</v>
      </c>
    </row>
  </sheetData>
  <mergeCells count="29">
    <mergeCell ref="Y26:Y29"/>
    <mergeCell ref="B42:D42"/>
    <mergeCell ref="A7:B7"/>
    <mergeCell ref="B43:D43"/>
    <mergeCell ref="B40:D40"/>
    <mergeCell ref="B41:D41"/>
    <mergeCell ref="C3:E3"/>
    <mergeCell ref="A3:B3"/>
    <mergeCell ref="A4:B4"/>
    <mergeCell ref="C4:D4"/>
    <mergeCell ref="D21:E21"/>
    <mergeCell ref="A6:B6"/>
    <mergeCell ref="A5:B5"/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C5:T5"/>
  </mergeCells>
  <phoneticPr fontId="33" type="noConversion"/>
  <dataValidations count="3">
    <dataValidation type="list" allowBlank="1" showInputMessage="1" showErrorMessage="1" sqref="F40:T40" xr:uid="{00000000-0002-0000-0500-000000000000}">
      <formula1>"N,A,B, "</formula1>
    </dataValidation>
    <dataValidation type="list" allowBlank="1" showInputMessage="1" showErrorMessage="1" sqref="F41:T41" xr:uid="{00000000-0002-0000-0500-000001000000}">
      <formula1>"P,F, "</formula1>
    </dataValidation>
    <dataValidation type="list" allowBlank="1" showInputMessage="1" showErrorMessage="1" sqref="F10:T39" xr:uid="{00000000-0002-0000-05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B5FD-F740-4A77-8EE6-38DA6CF2CA7B}">
  <dimension ref="A1:AD103"/>
  <sheetViews>
    <sheetView topLeftCell="A63" workbookViewId="0">
      <selection activeCell="N7" sqref="N7:S7"/>
    </sheetView>
  </sheetViews>
  <sheetFormatPr defaultColWidth="9" defaultRowHeight="13.5" customHeight="1"/>
  <cols>
    <col min="1" max="1" width="8.125" style="78" customWidth="1"/>
    <col min="2" max="2" width="13.375" style="82" customWidth="1"/>
    <col min="3" max="3" width="10.75" style="78" customWidth="1"/>
    <col min="4" max="4" width="9.375" style="79" customWidth="1"/>
    <col min="5" max="5" width="3.625" style="83" customWidth="1"/>
    <col min="6" max="6" width="2.5" style="78" bestFit="1" customWidth="1"/>
    <col min="7" max="23" width="3.625" style="78" customWidth="1"/>
    <col min="24" max="24" width="19.125" style="78" customWidth="1"/>
    <col min="25" max="25" width="12" style="78" bestFit="1" customWidth="1"/>
    <col min="26" max="26" width="11.25" style="78" bestFit="1" customWidth="1"/>
    <col min="27" max="28" width="9" style="78"/>
    <col min="29" max="29" width="13.375" style="78" bestFit="1" customWidth="1"/>
    <col min="30" max="30" width="12" style="78" bestFit="1" customWidth="1"/>
    <col min="31" max="16384" width="9" style="78"/>
  </cols>
  <sheetData>
    <row r="1" spans="1:29" ht="10.15">
      <c r="A1" s="76"/>
      <c r="B1" s="77"/>
    </row>
    <row r="2" spans="1:29" ht="10.15">
      <c r="A2" s="385" t="s">
        <v>121</v>
      </c>
      <c r="B2" s="442"/>
      <c r="C2" s="387" t="s">
        <v>86</v>
      </c>
      <c r="D2" s="443"/>
      <c r="E2" s="444" t="s">
        <v>72</v>
      </c>
      <c r="F2" s="386"/>
      <c r="G2" s="386"/>
      <c r="H2" s="386"/>
      <c r="I2" s="386"/>
      <c r="J2" s="442"/>
      <c r="K2" s="445" t="s">
        <v>86</v>
      </c>
      <c r="L2" s="446"/>
      <c r="M2" s="446"/>
      <c r="N2" s="446"/>
      <c r="O2" s="446"/>
      <c r="P2" s="446"/>
      <c r="Q2" s="446"/>
      <c r="R2" s="446"/>
      <c r="S2" s="447"/>
      <c r="U2" s="80"/>
    </row>
    <row r="3" spans="1:29" ht="10.15" customHeight="1">
      <c r="A3" s="440" t="s">
        <v>122</v>
      </c>
      <c r="B3" s="441"/>
      <c r="C3" s="448" t="s">
        <v>80</v>
      </c>
      <c r="D3" s="449"/>
      <c r="E3" s="420" t="s">
        <v>123</v>
      </c>
      <c r="F3" s="421"/>
      <c r="G3" s="421"/>
      <c r="H3" s="421"/>
      <c r="I3" s="421"/>
      <c r="J3" s="422"/>
      <c r="K3" s="450" t="s">
        <v>80</v>
      </c>
      <c r="L3" s="451"/>
      <c r="M3" s="451"/>
      <c r="N3" s="142"/>
      <c r="O3" s="142"/>
      <c r="P3" s="142"/>
      <c r="Q3" s="142"/>
      <c r="R3" s="142"/>
      <c r="S3" s="143"/>
    </row>
    <row r="4" spans="1:29" ht="10.15">
      <c r="A4" s="397" t="s">
        <v>124</v>
      </c>
      <c r="B4" s="398"/>
      <c r="C4" s="399">
        <v>100</v>
      </c>
      <c r="D4" s="452"/>
      <c r="E4" s="420" t="s">
        <v>125</v>
      </c>
      <c r="F4" s="421"/>
      <c r="G4" s="421"/>
      <c r="H4" s="421"/>
      <c r="I4" s="421"/>
      <c r="J4" s="422"/>
      <c r="K4" s="423">
        <f xml:space="preserve"> IF([1]FunctionList!E6&lt;&gt;"N/A",SUM(C4*[1]FunctionList!E6/1000,- N7),"N/A")</f>
        <v>-9</v>
      </c>
      <c r="L4" s="424"/>
      <c r="M4" s="424"/>
      <c r="N4" s="424"/>
      <c r="O4" s="424"/>
      <c r="P4" s="424"/>
      <c r="Q4" s="424"/>
      <c r="R4" s="424"/>
      <c r="S4" s="425"/>
      <c r="U4" s="80"/>
    </row>
    <row r="5" spans="1:29" ht="10.15">
      <c r="A5" s="397" t="s">
        <v>126</v>
      </c>
      <c r="B5" s="398"/>
      <c r="C5" s="401" t="s">
        <v>199</v>
      </c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53"/>
    </row>
    <row r="6" spans="1:29" ht="10.15">
      <c r="A6" s="404" t="s">
        <v>108</v>
      </c>
      <c r="B6" s="405"/>
      <c r="C6" s="418" t="s">
        <v>109</v>
      </c>
      <c r="D6" s="419"/>
      <c r="E6" s="418" t="s">
        <v>110</v>
      </c>
      <c r="F6" s="409"/>
      <c r="G6" s="409"/>
      <c r="H6" s="409"/>
      <c r="I6" s="409"/>
      <c r="J6" s="426"/>
      <c r="K6" s="408" t="s">
        <v>128</v>
      </c>
      <c r="L6" s="409"/>
      <c r="M6" s="426"/>
      <c r="N6" s="408" t="s">
        <v>113</v>
      </c>
      <c r="O6" s="409"/>
      <c r="P6" s="409"/>
      <c r="Q6" s="409"/>
      <c r="R6" s="409"/>
      <c r="S6" s="410"/>
      <c r="U6" s="80"/>
    </row>
    <row r="7" spans="1:29" ht="10.15">
      <c r="A7" s="396">
        <f>COUNTIF(84:84,"P")</f>
        <v>12</v>
      </c>
      <c r="B7" s="395"/>
      <c r="C7" s="392">
        <f>COUNTIF(84:84,"F")</f>
        <v>7</v>
      </c>
      <c r="D7" s="395"/>
      <c r="E7" s="392">
        <f>SUM(N7,- A7,- C7)</f>
        <v>0</v>
      </c>
      <c r="F7" s="393"/>
      <c r="G7" s="393"/>
      <c r="H7" s="393"/>
      <c r="I7" s="393"/>
      <c r="J7" s="394"/>
      <c r="K7" s="144">
        <f>COUNTIF(83:83,"N")</f>
        <v>6</v>
      </c>
      <c r="L7" s="144">
        <f>COUNTIF(83:83,"A")</f>
        <v>2</v>
      </c>
      <c r="M7" s="144">
        <f>COUNTIF(83:83,"B")</f>
        <v>11</v>
      </c>
      <c r="N7" s="406">
        <f>COUNTA(E12:HR12)</f>
        <v>19</v>
      </c>
      <c r="O7" s="393"/>
      <c r="P7" s="393"/>
      <c r="Q7" s="393"/>
      <c r="R7" s="393"/>
      <c r="S7" s="407"/>
      <c r="T7" s="81"/>
    </row>
    <row r="8" spans="1:29" ht="10.15"/>
    <row r="9" spans="1:29" ht="10.15"/>
    <row r="10" spans="1:29" ht="10.15"/>
    <row r="11" spans="1:29" ht="10.15"/>
    <row r="12" spans="1:29" ht="45" customHeight="1">
      <c r="A12" s="181"/>
      <c r="B12" s="203"/>
      <c r="C12" s="204"/>
      <c r="D12" s="205"/>
      <c r="E12" s="206" t="s">
        <v>129</v>
      </c>
      <c r="F12" s="206" t="s">
        <v>130</v>
      </c>
      <c r="G12" s="206" t="s">
        <v>131</v>
      </c>
      <c r="H12" s="206" t="s">
        <v>132</v>
      </c>
      <c r="I12" s="206" t="s">
        <v>133</v>
      </c>
      <c r="J12" s="206" t="s">
        <v>134</v>
      </c>
      <c r="K12" s="206" t="s">
        <v>135</v>
      </c>
      <c r="L12" s="206" t="s">
        <v>136</v>
      </c>
      <c r="M12" s="206" t="s">
        <v>137</v>
      </c>
      <c r="N12" s="206" t="s">
        <v>138</v>
      </c>
      <c r="O12" s="206" t="s">
        <v>139</v>
      </c>
      <c r="P12" s="206" t="s">
        <v>140</v>
      </c>
      <c r="Q12" s="206" t="s">
        <v>141</v>
      </c>
      <c r="R12" s="206" t="s">
        <v>142</v>
      </c>
      <c r="S12" s="206" t="s">
        <v>200</v>
      </c>
      <c r="T12" s="206" t="s">
        <v>201</v>
      </c>
      <c r="U12" s="206" t="s">
        <v>202</v>
      </c>
      <c r="V12" s="206" t="s">
        <v>203</v>
      </c>
      <c r="W12" s="206" t="s">
        <v>204</v>
      </c>
    </row>
    <row r="13" spans="1:29" ht="13.5" customHeight="1">
      <c r="A13" s="176" t="s">
        <v>143</v>
      </c>
      <c r="B13" s="84" t="s">
        <v>205</v>
      </c>
      <c r="C13" s="85"/>
      <c r="D13" s="86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Y13" s="111" t="s">
        <v>143</v>
      </c>
      <c r="Z13" s="111" t="s">
        <v>163</v>
      </c>
      <c r="AA13" s="111" t="s">
        <v>164</v>
      </c>
      <c r="AB13" s="248" t="s">
        <v>166</v>
      </c>
      <c r="AC13" s="216" t="s">
        <v>167</v>
      </c>
    </row>
    <row r="14" spans="1:29" ht="13.5" customHeight="1">
      <c r="A14" s="164"/>
      <c r="B14" s="84"/>
      <c r="C14" s="85"/>
      <c r="D14" s="86">
        <v>150</v>
      </c>
      <c r="E14" s="88" t="s">
        <v>151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Y14" s="111" t="s">
        <v>205</v>
      </c>
      <c r="Z14" s="111" t="s">
        <v>206</v>
      </c>
      <c r="AA14" s="111"/>
      <c r="AB14" s="248"/>
      <c r="AC14" s="216">
        <v>-1</v>
      </c>
    </row>
    <row r="15" spans="1:29" ht="13.5" customHeight="1">
      <c r="A15" s="164"/>
      <c r="B15" s="84"/>
      <c r="C15" s="85"/>
      <c r="D15" s="86">
        <v>200</v>
      </c>
      <c r="E15" s="88"/>
      <c r="F15" s="88" t="s">
        <v>151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Y15" s="111"/>
      <c r="Z15" s="111"/>
      <c r="AA15" s="111"/>
      <c r="AB15" s="248"/>
      <c r="AC15" s="216"/>
    </row>
    <row r="16" spans="1:29" ht="13.5" customHeight="1">
      <c r="A16" s="164"/>
      <c r="B16" s="84"/>
      <c r="C16" s="85"/>
      <c r="D16" s="86">
        <v>280</v>
      </c>
      <c r="E16" s="88"/>
      <c r="F16" s="88"/>
      <c r="G16" s="88" t="s">
        <v>151</v>
      </c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Y16" s="111" t="s">
        <v>207</v>
      </c>
      <c r="Z16" s="111" t="s">
        <v>208</v>
      </c>
      <c r="AA16" s="111" t="s">
        <v>209</v>
      </c>
      <c r="AB16" s="248"/>
      <c r="AC16" s="216"/>
    </row>
    <row r="17" spans="1:29" ht="13.5" customHeight="1">
      <c r="A17" s="164"/>
      <c r="B17" s="84"/>
      <c r="C17" s="85"/>
      <c r="D17" s="86">
        <v>380</v>
      </c>
      <c r="E17" s="88"/>
      <c r="F17" s="88"/>
      <c r="G17" s="88"/>
      <c r="H17" s="88" t="s">
        <v>151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Y17" s="111"/>
      <c r="Z17" s="111"/>
      <c r="AA17" s="111" t="s">
        <v>210</v>
      </c>
      <c r="AB17" s="248"/>
      <c r="AC17" s="216"/>
    </row>
    <row r="18" spans="1:29" ht="13.5" customHeight="1">
      <c r="A18" s="164"/>
      <c r="B18" s="84"/>
      <c r="C18" s="85"/>
      <c r="D18" s="86">
        <v>480</v>
      </c>
      <c r="E18" s="88"/>
      <c r="F18" s="88"/>
      <c r="G18" s="88"/>
      <c r="H18" s="88"/>
      <c r="I18" s="88" t="s">
        <v>151</v>
      </c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Y18" s="111"/>
      <c r="Z18" s="111"/>
      <c r="AA18" s="111"/>
      <c r="AB18" s="248"/>
      <c r="AC18" s="216"/>
    </row>
    <row r="19" spans="1:29" ht="13.5" customHeight="1">
      <c r="A19" s="164"/>
      <c r="B19" s="84"/>
      <c r="C19" s="85"/>
      <c r="D19" s="86">
        <v>580</v>
      </c>
      <c r="E19" s="88"/>
      <c r="F19" s="88"/>
      <c r="G19" s="88"/>
      <c r="H19" s="88"/>
      <c r="I19" s="88"/>
      <c r="J19" s="88" t="s">
        <v>151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Y19" s="111" t="s">
        <v>211</v>
      </c>
      <c r="Z19" s="111" t="s">
        <v>212</v>
      </c>
      <c r="AA19" s="111" t="s">
        <v>213</v>
      </c>
      <c r="AB19" s="248">
        <v>0</v>
      </c>
      <c r="AC19" s="216"/>
    </row>
    <row r="20" spans="1:29" ht="13.5" customHeight="1">
      <c r="A20" s="164"/>
      <c r="B20" s="84"/>
      <c r="C20" s="85"/>
      <c r="D20" s="86">
        <v>150</v>
      </c>
      <c r="E20" s="88"/>
      <c r="F20" s="88"/>
      <c r="G20" s="88"/>
      <c r="H20" s="88"/>
      <c r="I20" s="88"/>
      <c r="J20" s="88"/>
      <c r="K20" s="88" t="s">
        <v>151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Y20" s="111"/>
      <c r="Z20" s="111" t="s">
        <v>214</v>
      </c>
      <c r="AA20" s="111"/>
      <c r="AB20" s="248">
        <v>50</v>
      </c>
      <c r="AC20" s="216"/>
    </row>
    <row r="21" spans="1:29" ht="13.5" customHeight="1">
      <c r="A21" s="164"/>
      <c r="B21" s="84"/>
      <c r="C21" s="85"/>
      <c r="D21" s="86">
        <v>150</v>
      </c>
      <c r="E21" s="88"/>
      <c r="F21" s="88"/>
      <c r="G21" s="88"/>
      <c r="H21" s="88"/>
      <c r="I21" s="88"/>
      <c r="J21" s="88"/>
      <c r="K21" s="88"/>
      <c r="L21" s="88" t="s">
        <v>151</v>
      </c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Y21" s="111"/>
      <c r="Z21" s="111" t="s">
        <v>215</v>
      </c>
      <c r="AA21" s="111"/>
      <c r="AB21" s="248">
        <v>51</v>
      </c>
      <c r="AC21" s="216"/>
    </row>
    <row r="22" spans="1:29" ht="13.5" customHeight="1">
      <c r="A22" s="164"/>
      <c r="B22" s="84"/>
      <c r="C22" s="85"/>
      <c r="D22" s="86">
        <v>50</v>
      </c>
      <c r="E22" s="88"/>
      <c r="F22" s="88"/>
      <c r="G22" s="88"/>
      <c r="H22" s="88"/>
      <c r="I22" s="88"/>
      <c r="J22" s="88"/>
      <c r="K22" s="88"/>
      <c r="L22" s="88"/>
      <c r="M22" s="88" t="s">
        <v>151</v>
      </c>
      <c r="N22" s="88"/>
      <c r="O22" s="88"/>
      <c r="P22" s="88"/>
      <c r="Q22" s="88"/>
      <c r="R22" s="88"/>
      <c r="S22" s="88"/>
      <c r="T22" s="88"/>
      <c r="U22" s="88"/>
      <c r="V22" s="88"/>
      <c r="W22" s="88"/>
      <c r="Y22" s="111"/>
      <c r="Z22" s="111" t="s">
        <v>216</v>
      </c>
      <c r="AA22" s="111"/>
      <c r="AB22" s="248">
        <v>100</v>
      </c>
      <c r="AC22" s="216"/>
    </row>
    <row r="23" spans="1:29" ht="13.5" customHeight="1">
      <c r="A23" s="164"/>
      <c r="B23" s="84"/>
      <c r="C23" s="85"/>
      <c r="D23" s="86">
        <v>100</v>
      </c>
      <c r="E23" s="88"/>
      <c r="F23" s="88"/>
      <c r="G23" s="88"/>
      <c r="H23" s="88"/>
      <c r="I23" s="88"/>
      <c r="J23" s="88"/>
      <c r="K23" s="88"/>
      <c r="L23" s="88"/>
      <c r="M23" s="88"/>
      <c r="N23" s="88" t="s">
        <v>151</v>
      </c>
      <c r="O23" s="88"/>
      <c r="P23" s="88"/>
      <c r="Q23" s="88"/>
      <c r="R23" s="88"/>
      <c r="S23" s="88"/>
      <c r="T23" s="88"/>
      <c r="U23" s="88"/>
      <c r="V23" s="88"/>
      <c r="W23" s="88"/>
      <c r="Y23" s="111"/>
      <c r="Z23" s="111" t="s">
        <v>217</v>
      </c>
      <c r="AA23" s="111"/>
      <c r="AB23" s="248">
        <v>101</v>
      </c>
      <c r="AC23" s="216"/>
    </row>
    <row r="24" spans="1:29" ht="13.5" customHeight="1">
      <c r="A24" s="164"/>
      <c r="B24" s="84"/>
      <c r="C24" s="85"/>
      <c r="D24" s="86">
        <v>100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 t="s">
        <v>151</v>
      </c>
      <c r="P24" s="88"/>
      <c r="Q24" s="88"/>
      <c r="R24" s="88"/>
      <c r="S24" s="88"/>
      <c r="T24" s="88"/>
      <c r="U24" s="88"/>
      <c r="V24" s="88"/>
      <c r="W24" s="88"/>
      <c r="Y24" s="111"/>
      <c r="Z24" s="111" t="s">
        <v>218</v>
      </c>
      <c r="AA24" s="111"/>
      <c r="AB24" s="248">
        <v>200</v>
      </c>
      <c r="AC24" s="216"/>
    </row>
    <row r="25" spans="1:29" ht="13.5" customHeight="1">
      <c r="A25" s="164"/>
      <c r="B25" s="84"/>
      <c r="C25" s="85"/>
      <c r="D25" s="86">
        <v>200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 t="s">
        <v>151</v>
      </c>
      <c r="Q25" s="88"/>
      <c r="R25" s="88"/>
      <c r="S25" s="88"/>
      <c r="T25" s="88"/>
      <c r="U25" s="88"/>
      <c r="V25" s="88"/>
      <c r="W25" s="88"/>
      <c r="Y25" s="111"/>
      <c r="Z25" s="111"/>
      <c r="AA25" s="111"/>
      <c r="AB25" s="248">
        <v>201</v>
      </c>
      <c r="AC25" s="223"/>
    </row>
    <row r="26" spans="1:29" ht="13.5" customHeight="1">
      <c r="A26" s="164"/>
      <c r="B26" s="84"/>
      <c r="C26" s="85"/>
      <c r="D26" s="86">
        <v>200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 t="s">
        <v>151</v>
      </c>
      <c r="R26" s="88"/>
      <c r="S26" s="88"/>
      <c r="T26" s="88"/>
      <c r="U26" s="88"/>
      <c r="V26" s="88"/>
      <c r="W26" s="88"/>
      <c r="Y26" s="111"/>
      <c r="Z26" s="111"/>
      <c r="AA26" s="111"/>
      <c r="AB26" s="248">
        <v>300</v>
      </c>
      <c r="AC26" s="216"/>
    </row>
    <row r="27" spans="1:29" ht="13.5" customHeight="1">
      <c r="A27" s="164"/>
      <c r="B27" s="84"/>
      <c r="C27" s="85"/>
      <c r="D27" s="86">
        <v>300</v>
      </c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 t="s">
        <v>151</v>
      </c>
      <c r="S27" s="88"/>
      <c r="T27" s="88"/>
      <c r="U27" s="88"/>
      <c r="V27" s="88"/>
      <c r="W27" s="88"/>
      <c r="Y27" s="111"/>
      <c r="Z27" s="111"/>
      <c r="AA27" s="111"/>
      <c r="AB27" s="248">
        <v>301</v>
      </c>
      <c r="AC27" s="216"/>
    </row>
    <row r="28" spans="1:29" ht="13.5" customHeight="1">
      <c r="A28" s="164"/>
      <c r="B28" s="84"/>
      <c r="C28" s="85"/>
      <c r="D28" s="86">
        <v>300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 t="s">
        <v>151</v>
      </c>
      <c r="T28" s="88"/>
      <c r="U28" s="88"/>
      <c r="V28" s="88"/>
      <c r="W28" s="88"/>
      <c r="Y28" s="111"/>
      <c r="Z28" s="111"/>
      <c r="AA28" s="111"/>
      <c r="AB28" s="248">
        <v>400</v>
      </c>
      <c r="AC28" s="216"/>
    </row>
    <row r="29" spans="1:29" ht="13.5" customHeight="1">
      <c r="A29" s="164"/>
      <c r="B29" s="84"/>
      <c r="C29" s="85"/>
      <c r="D29" s="86">
        <v>400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 t="s">
        <v>151</v>
      </c>
      <c r="U29" s="88"/>
      <c r="V29" s="88"/>
      <c r="W29" s="88"/>
      <c r="Y29" s="111"/>
      <c r="Z29" s="111"/>
      <c r="AA29" s="111"/>
      <c r="AB29" s="248">
        <v>401</v>
      </c>
      <c r="AC29" s="216"/>
    </row>
    <row r="30" spans="1:29" ht="13.5" customHeight="1">
      <c r="A30" s="164"/>
      <c r="B30" s="84"/>
      <c r="C30" s="85"/>
      <c r="D30" s="86">
        <v>400</v>
      </c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 t="s">
        <v>151</v>
      </c>
      <c r="V30" s="88"/>
      <c r="W30" s="88"/>
    </row>
    <row r="31" spans="1:29" ht="13.5" customHeight="1">
      <c r="A31" s="164"/>
      <c r="B31" s="84"/>
      <c r="C31" s="85"/>
      <c r="D31" s="86">
        <v>500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 t="s">
        <v>151</v>
      </c>
      <c r="W31" s="88"/>
    </row>
    <row r="32" spans="1:29" ht="13.5" customHeight="1">
      <c r="A32" s="164"/>
      <c r="B32" s="84"/>
      <c r="C32" s="85"/>
      <c r="D32" s="86">
        <v>500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 t="s">
        <v>151</v>
      </c>
    </row>
    <row r="33" spans="1:30" ht="13.5" customHeight="1">
      <c r="A33" s="164"/>
      <c r="B33" s="84"/>
      <c r="C33" s="85"/>
      <c r="D33" s="86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30" ht="13.5" customHeight="1">
      <c r="A34" s="164"/>
      <c r="B34" s="84" t="s">
        <v>207</v>
      </c>
      <c r="C34" s="85"/>
      <c r="D34" s="86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AD34" s="254"/>
    </row>
    <row r="35" spans="1:30" ht="13.5" customHeight="1">
      <c r="A35" s="164"/>
      <c r="B35" s="84"/>
      <c r="C35" s="85"/>
      <c r="D35" s="86">
        <v>100</v>
      </c>
      <c r="E35" s="88" t="s">
        <v>151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Y35" s="111" t="s">
        <v>159</v>
      </c>
      <c r="Z35" s="111" t="s">
        <v>160</v>
      </c>
      <c r="AA35" s="111" t="s">
        <v>205</v>
      </c>
      <c r="AB35" s="210" t="s">
        <v>207</v>
      </c>
      <c r="AC35" s="111" t="s">
        <v>219</v>
      </c>
      <c r="AD35" s="266" t="s">
        <v>162</v>
      </c>
    </row>
    <row r="36" spans="1:30" ht="13.5" customHeight="1">
      <c r="A36" s="164"/>
      <c r="B36" s="84"/>
      <c r="C36" s="85"/>
      <c r="D36" s="86">
        <v>100</v>
      </c>
      <c r="E36" s="88"/>
      <c r="F36" s="88" t="s">
        <v>151</v>
      </c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Y36" s="111">
        <v>1</v>
      </c>
      <c r="Z36" s="460" t="s">
        <v>163</v>
      </c>
      <c r="AA36" s="214">
        <v>150</v>
      </c>
      <c r="AB36" s="216">
        <v>100</v>
      </c>
      <c r="AC36" s="111" t="s">
        <v>212</v>
      </c>
      <c r="AD36" s="111">
        <f>(50*1484)+0.1*(50*1484)</f>
        <v>81620</v>
      </c>
    </row>
    <row r="37" spans="1:30" ht="16.149999999999999">
      <c r="A37" s="164"/>
      <c r="B37" s="84"/>
      <c r="C37" s="85"/>
      <c r="D37" s="86">
        <v>100</v>
      </c>
      <c r="E37" s="88"/>
      <c r="F37" s="88"/>
      <c r="G37" s="88" t="s">
        <v>151</v>
      </c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210">
        <v>2</v>
      </c>
      <c r="Z37" s="461"/>
      <c r="AA37" s="214">
        <v>200</v>
      </c>
      <c r="AB37" s="216">
        <v>100</v>
      </c>
      <c r="AC37" s="111" t="s">
        <v>214</v>
      </c>
      <c r="AD37" s="111">
        <f>(50*1484+50*1533)+0.1*(50*1484+50*1533)</f>
        <v>165935</v>
      </c>
    </row>
    <row r="38" spans="1:30" ht="16.149999999999999">
      <c r="A38" s="164"/>
      <c r="B38" s="84"/>
      <c r="C38" s="85"/>
      <c r="D38" s="86">
        <v>100</v>
      </c>
      <c r="E38" s="88"/>
      <c r="F38" s="88"/>
      <c r="G38" s="88"/>
      <c r="H38" s="88" t="s">
        <v>151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216">
        <v>3</v>
      </c>
      <c r="Z38" s="461"/>
      <c r="AA38" s="214">
        <v>280</v>
      </c>
      <c r="AB38" s="215">
        <v>100</v>
      </c>
      <c r="AC38" s="111" t="s">
        <v>215</v>
      </c>
      <c r="AD38" s="111">
        <v>323103</v>
      </c>
    </row>
    <row r="39" spans="1:30" ht="16.149999999999999">
      <c r="A39" s="164"/>
      <c r="B39" s="84"/>
      <c r="C39" s="85"/>
      <c r="D39" s="86">
        <v>100</v>
      </c>
      <c r="E39" s="88"/>
      <c r="F39" s="88"/>
      <c r="G39" s="88"/>
      <c r="H39" s="88"/>
      <c r="I39" s="88" t="s">
        <v>151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216">
        <v>4</v>
      </c>
      <c r="Z39" s="461"/>
      <c r="AA39" s="214">
        <v>380</v>
      </c>
      <c r="AB39" s="215">
        <v>100</v>
      </c>
      <c r="AC39" s="111" t="s">
        <v>216</v>
      </c>
      <c r="AD39" s="111">
        <f>(50*1484+50*1533+100*1786+80*2242)+0.1*(50*1484+50*1533+100*1786+80*2242)</f>
        <v>559691</v>
      </c>
    </row>
    <row r="40" spans="1:30" ht="16.149999999999999">
      <c r="A40" s="164"/>
      <c r="B40" s="84"/>
      <c r="C40" s="85"/>
      <c r="D40" s="86">
        <v>100</v>
      </c>
      <c r="E40" s="88"/>
      <c r="F40" s="88"/>
      <c r="G40" s="88"/>
      <c r="H40" s="88"/>
      <c r="I40" s="88"/>
      <c r="J40" s="88" t="s">
        <v>151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Y40" s="216">
        <v>5</v>
      </c>
      <c r="Z40" s="461"/>
      <c r="AA40" s="214">
        <v>480</v>
      </c>
      <c r="AB40" s="215">
        <v>100</v>
      </c>
      <c r="AC40" s="111" t="s">
        <v>217</v>
      </c>
      <c r="AD40" s="111">
        <f>(50*1484+50*1533+100*1786+100*2242+80*2503)+0.1*(50*1484+50*1533+100*1786+100*2242+80*2503)</f>
        <v>829279</v>
      </c>
    </row>
    <row r="41" spans="1:30" ht="16.149999999999999">
      <c r="A41" s="164"/>
      <c r="B41" s="84"/>
      <c r="C41" s="85"/>
      <c r="D41" s="86">
        <v>-5</v>
      </c>
      <c r="E41" s="88"/>
      <c r="F41" s="88"/>
      <c r="G41" s="88"/>
      <c r="H41" s="88"/>
      <c r="I41" s="88"/>
      <c r="J41" s="88"/>
      <c r="K41" s="88" t="s">
        <v>151</v>
      </c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Y41" s="216">
        <v>6</v>
      </c>
      <c r="Z41" s="462"/>
      <c r="AA41" s="214">
        <v>580</v>
      </c>
      <c r="AB41" s="215">
        <v>100</v>
      </c>
      <c r="AC41" s="111" t="s">
        <v>218</v>
      </c>
      <c r="AD41" s="111">
        <f>(50*1484+50*1533+100*1786+100*2242+100*2503+80*2587)+0.1*(50*1484+50*1533+100*1786+100*2242+100*2503+80*2587)</f>
        <v>1112001</v>
      </c>
    </row>
    <row r="42" spans="1:30" ht="13.5" customHeight="1">
      <c r="A42" s="164"/>
      <c r="B42" s="84"/>
      <c r="C42" s="85"/>
      <c r="D42" s="86">
        <v>180</v>
      </c>
      <c r="E42" s="88"/>
      <c r="F42" s="88"/>
      <c r="G42" s="88"/>
      <c r="H42" s="88"/>
      <c r="I42" s="88"/>
      <c r="J42" s="88"/>
      <c r="K42" s="88"/>
      <c r="L42" s="88" t="s">
        <v>151</v>
      </c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Y42" s="216">
        <v>7</v>
      </c>
      <c r="Z42" s="463" t="s">
        <v>164</v>
      </c>
      <c r="AA42" s="214">
        <v>150</v>
      </c>
      <c r="AB42" s="217">
        <v>-5</v>
      </c>
      <c r="AC42" s="111"/>
      <c r="AD42" s="111">
        <v>-1</v>
      </c>
    </row>
    <row r="43" spans="1:30" ht="16.149999999999999">
      <c r="A43" s="164"/>
      <c r="B43" s="84"/>
      <c r="C43" s="85"/>
      <c r="D43" s="86">
        <v>50</v>
      </c>
      <c r="E43" s="88"/>
      <c r="F43" s="88"/>
      <c r="G43" s="88"/>
      <c r="H43" s="88"/>
      <c r="I43" s="88"/>
      <c r="J43" s="88"/>
      <c r="K43" s="88"/>
      <c r="L43" s="88"/>
      <c r="M43" s="88" t="s">
        <v>151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Y43" s="223">
        <v>8</v>
      </c>
      <c r="Z43" s="464"/>
      <c r="AA43" s="244">
        <v>150</v>
      </c>
      <c r="AB43" s="337">
        <v>180</v>
      </c>
      <c r="AC43" s="210"/>
      <c r="AD43" s="210">
        <v>-1</v>
      </c>
    </row>
    <row r="44" spans="1:30" ht="13.5" customHeight="1">
      <c r="A44" s="164"/>
      <c r="B44" s="84"/>
      <c r="C44" s="85"/>
      <c r="D44" s="86">
        <v>50</v>
      </c>
      <c r="E44" s="88"/>
      <c r="F44" s="88"/>
      <c r="G44" s="88"/>
      <c r="H44" s="88"/>
      <c r="I44" s="88"/>
      <c r="J44" s="88"/>
      <c r="K44" s="88"/>
      <c r="L44" s="88"/>
      <c r="M44" s="88"/>
      <c r="N44" s="88" t="s">
        <v>151</v>
      </c>
      <c r="O44" s="88"/>
      <c r="P44" s="88"/>
      <c r="Q44" s="88"/>
      <c r="R44" s="88"/>
      <c r="S44" s="88"/>
      <c r="T44" s="88"/>
      <c r="U44" s="88"/>
      <c r="V44" s="88"/>
      <c r="W44" s="88"/>
      <c r="Y44" s="216">
        <v>9</v>
      </c>
      <c r="Z44" s="465" t="s">
        <v>166</v>
      </c>
      <c r="AA44" s="216">
        <v>50</v>
      </c>
      <c r="AB44" s="220">
        <v>50</v>
      </c>
      <c r="AC44" s="216">
        <v>0</v>
      </c>
      <c r="AD44" s="216">
        <v>0</v>
      </c>
    </row>
    <row r="45" spans="1:30" ht="16.149999999999999">
      <c r="A45" s="164"/>
      <c r="B45" s="84"/>
      <c r="C45" s="85"/>
      <c r="D45" s="86">
        <v>49</v>
      </c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 t="s">
        <v>151</v>
      </c>
      <c r="P45" s="88"/>
      <c r="Q45" s="88"/>
      <c r="R45" s="88"/>
      <c r="S45" s="88"/>
      <c r="T45" s="88"/>
      <c r="U45" s="88"/>
      <c r="V45" s="88"/>
      <c r="W45" s="88"/>
      <c r="Y45" s="216">
        <v>10</v>
      </c>
      <c r="Z45" s="465"/>
      <c r="AA45" s="216">
        <v>100</v>
      </c>
      <c r="AB45" s="246">
        <v>50</v>
      </c>
      <c r="AC45" s="216">
        <v>50</v>
      </c>
      <c r="AD45" s="216">
        <f>(50*1484)+0.1*(50*1484)</f>
        <v>81620</v>
      </c>
    </row>
    <row r="46" spans="1:30" ht="16.149999999999999">
      <c r="A46" s="164"/>
      <c r="B46" s="84"/>
      <c r="C46" s="85"/>
      <c r="D46" s="86">
        <v>100</v>
      </c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 t="s">
        <v>151</v>
      </c>
      <c r="Q46" s="88"/>
      <c r="R46" s="88"/>
      <c r="S46" s="88"/>
      <c r="T46" s="88"/>
      <c r="U46" s="88"/>
      <c r="V46" s="88"/>
      <c r="W46" s="88"/>
      <c r="Y46" s="216">
        <v>11</v>
      </c>
      <c r="Z46" s="465"/>
      <c r="AA46" s="216">
        <v>100</v>
      </c>
      <c r="AB46" s="246">
        <v>49</v>
      </c>
      <c r="AC46" s="216">
        <v>51</v>
      </c>
      <c r="AD46" s="216">
        <f>(50*1484+1*1533)+0.1*(50*1484+1*1533)</f>
        <v>83306.3</v>
      </c>
    </row>
    <row r="47" spans="1:30" ht="16.149999999999999">
      <c r="A47" s="164"/>
      <c r="B47" s="84"/>
      <c r="C47" s="85"/>
      <c r="D47" s="86">
        <v>99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 t="s">
        <v>151</v>
      </c>
      <c r="R47" s="88"/>
      <c r="S47" s="88"/>
      <c r="T47" s="88"/>
      <c r="U47" s="88"/>
      <c r="V47" s="88"/>
      <c r="W47" s="88"/>
      <c r="Y47" s="216">
        <v>12</v>
      </c>
      <c r="Z47" s="465"/>
      <c r="AA47" s="216">
        <v>200</v>
      </c>
      <c r="AB47" s="246">
        <v>100</v>
      </c>
      <c r="AC47" s="216">
        <v>100</v>
      </c>
      <c r="AD47" s="251">
        <f>(50*1484+50*1533)+0.1*(50*1484+50*1533)</f>
        <v>165935</v>
      </c>
    </row>
    <row r="48" spans="1:30" ht="16.149999999999999">
      <c r="A48" s="164"/>
      <c r="B48" s="84"/>
      <c r="C48" s="85"/>
      <c r="D48" s="86">
        <v>100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 t="s">
        <v>151</v>
      </c>
      <c r="S48" s="88"/>
      <c r="T48" s="88"/>
      <c r="U48" s="88"/>
      <c r="V48" s="88"/>
      <c r="W48" s="88"/>
      <c r="Y48" s="216">
        <v>13</v>
      </c>
      <c r="Z48" s="465"/>
      <c r="AA48" s="216">
        <v>200</v>
      </c>
      <c r="AB48" s="246">
        <v>99</v>
      </c>
      <c r="AC48" s="216">
        <v>101</v>
      </c>
      <c r="AD48" s="216">
        <f>(50*1484+50*1533+1*1786)+0.1*(50*1484+50*1533+1*1786)</f>
        <v>167899.6</v>
      </c>
    </row>
    <row r="49" spans="1:30" ht="16.149999999999999">
      <c r="A49" s="164"/>
      <c r="B49" s="84"/>
      <c r="C49" s="85"/>
      <c r="D49" s="86">
        <v>99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 t="s">
        <v>151</v>
      </c>
      <c r="T49" s="88"/>
      <c r="U49" s="88"/>
      <c r="V49" s="88"/>
      <c r="W49" s="88"/>
      <c r="Y49" s="216">
        <v>14</v>
      </c>
      <c r="Z49" s="465"/>
      <c r="AA49" s="216">
        <v>300</v>
      </c>
      <c r="AB49" s="246">
        <v>100</v>
      </c>
      <c r="AC49" s="216">
        <v>200</v>
      </c>
      <c r="AD49" s="216">
        <f>(50*1484+50*1533+100*1786)+0.1*(50*1484+50*1533+100*1786)</f>
        <v>362395</v>
      </c>
    </row>
    <row r="50" spans="1:30" ht="16.149999999999999">
      <c r="A50" s="164"/>
      <c r="B50" s="84"/>
      <c r="C50" s="85"/>
      <c r="D50" s="86">
        <v>100</v>
      </c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 t="s">
        <v>151</v>
      </c>
      <c r="U50" s="88"/>
      <c r="V50" s="88"/>
      <c r="W50" s="88"/>
      <c r="Y50" s="216">
        <v>15</v>
      </c>
      <c r="Z50" s="465"/>
      <c r="AA50" s="216">
        <v>300</v>
      </c>
      <c r="AB50" s="215">
        <v>99</v>
      </c>
      <c r="AC50" s="216">
        <v>201</v>
      </c>
      <c r="AD50" s="247">
        <f>(50*1484+50*1533+100*1786+1*2242)+0.1*(50*1484+50*1533+100*1786+1*2242)</f>
        <v>364861.2</v>
      </c>
    </row>
    <row r="51" spans="1:30" ht="16.149999999999999">
      <c r="A51" s="164"/>
      <c r="B51" s="84"/>
      <c r="C51" s="85"/>
      <c r="D51" s="86">
        <v>99</v>
      </c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 t="s">
        <v>151</v>
      </c>
      <c r="V51" s="88"/>
      <c r="W51" s="88"/>
      <c r="Y51" s="216">
        <v>16</v>
      </c>
      <c r="Z51" s="465"/>
      <c r="AA51" s="216">
        <v>400</v>
      </c>
      <c r="AB51" s="246">
        <v>100</v>
      </c>
      <c r="AC51" s="216">
        <v>300</v>
      </c>
      <c r="AD51" s="247">
        <f>(50*1484+50*1533+100*1786+100*2242)+0.1*(50*1484+50*1533+100*1786+100*2242)</f>
        <v>609015</v>
      </c>
    </row>
    <row r="52" spans="1:30" ht="16.149999999999999">
      <c r="A52" s="164"/>
      <c r="B52" s="84"/>
      <c r="C52" s="85"/>
      <c r="D52" s="86">
        <v>100</v>
      </c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 t="s">
        <v>151</v>
      </c>
      <c r="W52" s="88"/>
      <c r="Y52" s="216">
        <v>17</v>
      </c>
      <c r="Z52" s="465"/>
      <c r="AA52" s="216">
        <v>400</v>
      </c>
      <c r="AB52" s="215">
        <v>99</v>
      </c>
      <c r="AC52" s="216">
        <v>301</v>
      </c>
      <c r="AD52" s="247">
        <f>(50*1484+50*1533+100*1786+100*2242+1*2503)+0.1*(50*1484+50*1533+100*1786+1*2242+1*2503)</f>
        <v>589572.5</v>
      </c>
    </row>
    <row r="53" spans="1:30" ht="16.149999999999999">
      <c r="A53" s="164"/>
      <c r="B53" s="84"/>
      <c r="C53" s="85"/>
      <c r="D53" s="86">
        <v>99</v>
      </c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 t="s">
        <v>151</v>
      </c>
      <c r="Y53" s="216">
        <v>18</v>
      </c>
      <c r="Z53" s="465"/>
      <c r="AA53" s="215">
        <v>500</v>
      </c>
      <c r="AB53" s="246">
        <v>100</v>
      </c>
      <c r="AC53" s="216">
        <v>400</v>
      </c>
      <c r="AD53" s="247">
        <f>(50*1484+50*1533+100*1786+100*2242+100*2503)+0.1*(50*1484+50*1533+100*1786+1*2242+100*2503)</f>
        <v>862149.2</v>
      </c>
    </row>
    <row r="54" spans="1:30" ht="13.5" customHeight="1">
      <c r="A54" s="164"/>
      <c r="B54" s="84"/>
      <c r="C54" s="85"/>
      <c r="D54" s="86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Y54" s="216">
        <v>19</v>
      </c>
      <c r="Z54" s="465"/>
      <c r="AA54" s="215">
        <v>500</v>
      </c>
      <c r="AB54" s="246">
        <v>99</v>
      </c>
      <c r="AC54" s="216">
        <v>401</v>
      </c>
      <c r="AD54" s="247">
        <f>(50*1484+50*1533+100*1786+100*2242+100*2503+1*2587)+0.1*(50*1484+50*1533+100*1786+1*2242+100*2503+1*2587)</f>
        <v>864994.9</v>
      </c>
    </row>
    <row r="55" spans="1:30" ht="13.5" customHeight="1">
      <c r="A55" s="164"/>
      <c r="B55" s="84"/>
      <c r="C55" s="85"/>
      <c r="D55" s="86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30" ht="13.5" customHeight="1">
      <c r="A56" s="164"/>
      <c r="B56" s="84" t="s">
        <v>211</v>
      </c>
      <c r="C56" s="85"/>
      <c r="D56" s="86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30" ht="13.5" customHeight="1">
      <c r="A57" s="164"/>
      <c r="B57" s="84"/>
      <c r="C57" s="85"/>
      <c r="D57" s="253" t="s">
        <v>212</v>
      </c>
      <c r="E57" s="88" t="s">
        <v>151</v>
      </c>
      <c r="F57" s="88"/>
      <c r="G57" s="88"/>
      <c r="H57" s="88"/>
      <c r="I57" s="88"/>
      <c r="J57" s="88"/>
      <c r="K57" s="88"/>
      <c r="L57" s="88"/>
      <c r="M57" s="88" t="s">
        <v>151</v>
      </c>
      <c r="N57" s="88" t="s">
        <v>151</v>
      </c>
      <c r="O57" s="88"/>
      <c r="P57" s="88"/>
      <c r="Q57" s="88"/>
      <c r="R57" s="88"/>
      <c r="S57" s="88"/>
      <c r="T57" s="88"/>
      <c r="U57" s="88"/>
      <c r="V57" s="88"/>
      <c r="W57" s="88"/>
    </row>
    <row r="58" spans="1:30" ht="13.5" customHeight="1">
      <c r="A58" s="164"/>
      <c r="B58" s="84"/>
      <c r="C58" s="85"/>
      <c r="D58" s="86" t="s">
        <v>214</v>
      </c>
      <c r="E58" s="88"/>
      <c r="F58" s="88" t="s">
        <v>151</v>
      </c>
      <c r="G58" s="88"/>
      <c r="H58" s="88"/>
      <c r="I58" s="88"/>
      <c r="J58" s="88"/>
      <c r="K58" s="88"/>
      <c r="L58" s="88"/>
      <c r="M58" s="88"/>
      <c r="N58" s="88"/>
      <c r="O58" s="88" t="s">
        <v>151</v>
      </c>
      <c r="P58" s="88" t="s">
        <v>151</v>
      </c>
      <c r="Q58" s="88"/>
      <c r="R58" s="88"/>
      <c r="S58" s="88"/>
      <c r="T58" s="88"/>
      <c r="U58" s="88"/>
      <c r="V58" s="88"/>
      <c r="W58" s="88"/>
    </row>
    <row r="59" spans="1:30" ht="13.5" customHeight="1">
      <c r="A59" s="164"/>
      <c r="B59" s="84"/>
      <c r="C59" s="85"/>
      <c r="D59" s="86" t="s">
        <v>215</v>
      </c>
      <c r="E59" s="88"/>
      <c r="F59" s="88"/>
      <c r="G59" s="88" t="s">
        <v>151</v>
      </c>
      <c r="H59" s="88"/>
      <c r="I59" s="88"/>
      <c r="J59" s="88"/>
      <c r="K59" s="88"/>
      <c r="L59" s="88"/>
      <c r="M59" s="88"/>
      <c r="N59" s="88"/>
      <c r="O59" s="88"/>
      <c r="P59" s="88"/>
      <c r="Q59" s="88" t="s">
        <v>151</v>
      </c>
      <c r="R59" s="88" t="s">
        <v>151</v>
      </c>
      <c r="S59" s="88"/>
      <c r="T59" s="88"/>
      <c r="U59" s="88"/>
      <c r="V59" s="88"/>
      <c r="W59" s="88"/>
    </row>
    <row r="60" spans="1:30" ht="13.5" customHeight="1">
      <c r="A60" s="164"/>
      <c r="B60" s="84"/>
      <c r="C60" s="85"/>
      <c r="D60" s="86" t="s">
        <v>216</v>
      </c>
      <c r="E60" s="88"/>
      <c r="F60" s="88"/>
      <c r="G60" s="88"/>
      <c r="H60" s="88" t="s">
        <v>151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 t="s">
        <v>151</v>
      </c>
      <c r="T60" s="88" t="s">
        <v>151</v>
      </c>
      <c r="U60" s="88"/>
      <c r="V60" s="88"/>
      <c r="W60" s="88"/>
    </row>
    <row r="61" spans="1:30" ht="13.5" customHeight="1">
      <c r="A61" s="164"/>
      <c r="B61" s="84"/>
      <c r="C61" s="85"/>
      <c r="D61" s="86" t="s">
        <v>217</v>
      </c>
      <c r="E61" s="88"/>
      <c r="F61" s="88"/>
      <c r="G61" s="88"/>
      <c r="H61" s="88"/>
      <c r="I61" s="88" t="s">
        <v>151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 t="s">
        <v>151</v>
      </c>
      <c r="V61" s="88" t="s">
        <v>151</v>
      </c>
      <c r="W61" s="88"/>
    </row>
    <row r="62" spans="1:30" ht="13.5" customHeight="1">
      <c r="A62" s="164"/>
      <c r="B62" s="84"/>
      <c r="C62" s="85"/>
      <c r="D62" s="86" t="s">
        <v>218</v>
      </c>
      <c r="E62" s="88"/>
      <c r="F62" s="88"/>
      <c r="G62" s="88"/>
      <c r="H62" s="88"/>
      <c r="I62" s="88"/>
      <c r="J62" s="88" t="s">
        <v>151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 t="s">
        <v>151</v>
      </c>
    </row>
    <row r="63" spans="1:30" ht="13.5" customHeight="1">
      <c r="A63" s="164"/>
      <c r="B63" s="84"/>
      <c r="C63" s="85"/>
      <c r="D63" s="86"/>
      <c r="E63" s="88"/>
      <c r="F63" s="88"/>
      <c r="G63" s="88"/>
      <c r="H63" s="88"/>
      <c r="I63" s="88"/>
      <c r="J63" s="88"/>
      <c r="K63" s="88" t="s">
        <v>151</v>
      </c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 spans="1:30" ht="13.5" customHeight="1">
      <c r="A64" s="164"/>
      <c r="B64" s="84"/>
      <c r="C64" s="85"/>
      <c r="D64" s="86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 spans="1:23" ht="13.5" customHeight="1">
      <c r="A65" s="175" t="s">
        <v>168</v>
      </c>
      <c r="B65" s="98" t="s">
        <v>169</v>
      </c>
      <c r="C65" s="99"/>
      <c r="D65" s="100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</row>
    <row r="66" spans="1:23" ht="13.5" customHeight="1">
      <c r="A66" s="174"/>
      <c r="B66" s="202"/>
      <c r="C66" s="104"/>
      <c r="D66" s="111">
        <f>(50*1484)+0.1*(50*1484)</f>
        <v>81620</v>
      </c>
      <c r="E66" s="273" t="s">
        <v>151</v>
      </c>
      <c r="F66" s="273"/>
      <c r="G66" s="273"/>
      <c r="H66" s="273"/>
      <c r="I66" s="273"/>
      <c r="J66" s="273"/>
      <c r="K66" s="273"/>
      <c r="L66" s="273"/>
      <c r="M66" s="273"/>
      <c r="N66" s="273" t="s">
        <v>151</v>
      </c>
      <c r="O66" s="273"/>
      <c r="P66" s="273"/>
      <c r="Q66" s="273"/>
      <c r="R66" s="273"/>
      <c r="S66" s="273"/>
      <c r="T66" s="273"/>
      <c r="U66" s="273"/>
      <c r="V66" s="273"/>
      <c r="W66" s="273"/>
    </row>
    <row r="67" spans="1:23" ht="13.5" customHeight="1">
      <c r="A67" s="174"/>
      <c r="B67" s="202"/>
      <c r="C67" s="104"/>
      <c r="D67" s="111">
        <f>(50*1484+50*1533)+0.1*(50*1484+50*1533)</f>
        <v>165935</v>
      </c>
      <c r="E67" s="273"/>
      <c r="F67" s="273" t="s">
        <v>151</v>
      </c>
      <c r="G67" s="273"/>
      <c r="H67" s="273"/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</row>
    <row r="68" spans="1:23" ht="13.5" customHeight="1">
      <c r="A68" s="174"/>
      <c r="B68" s="103"/>
      <c r="C68" s="201"/>
      <c r="D68" s="111">
        <v>323103</v>
      </c>
      <c r="E68" s="273"/>
      <c r="F68" s="273"/>
      <c r="G68" s="273" t="s">
        <v>151</v>
      </c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</row>
    <row r="69" spans="1:23" ht="13.5" customHeight="1">
      <c r="A69" s="174"/>
      <c r="B69" s="103"/>
      <c r="C69" s="201"/>
      <c r="D69" s="111">
        <f>(50*1484+50*1533+100*1786+80*2242)+0.1*(50*1484+50*1533+100*1786+80*2242)</f>
        <v>559691</v>
      </c>
      <c r="E69" s="273"/>
      <c r="F69" s="273"/>
      <c r="G69" s="273"/>
      <c r="H69" s="273" t="s">
        <v>151</v>
      </c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</row>
    <row r="70" spans="1:23" ht="13.5" customHeight="1">
      <c r="A70" s="174"/>
      <c r="B70" s="103"/>
      <c r="C70" s="201"/>
      <c r="D70" s="111">
        <f>(50*1484+50*1533+100*1786+100*2242+80*2503)+0.1*(50*1484+50*1533+100*1786+100*2242+80*2503)</f>
        <v>829279</v>
      </c>
      <c r="E70" s="273"/>
      <c r="F70" s="273"/>
      <c r="G70" s="273"/>
      <c r="H70" s="273"/>
      <c r="I70" s="273" t="s">
        <v>151</v>
      </c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</row>
    <row r="71" spans="1:23" ht="13.5" customHeight="1">
      <c r="A71" s="174"/>
      <c r="B71" s="103"/>
      <c r="C71" s="201"/>
      <c r="D71" s="111">
        <f>(50*1484+50*1533+100*1786+100*2242+100*2503+80*2587)+0.1*(50*1484+50*1533+100*1786+100*2242+100*2503+80*2587)</f>
        <v>1112001</v>
      </c>
      <c r="E71" s="273"/>
      <c r="F71" s="273"/>
      <c r="G71" s="273"/>
      <c r="H71" s="273"/>
      <c r="I71" s="273"/>
      <c r="J71" s="273" t="s">
        <v>151</v>
      </c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</row>
    <row r="72" spans="1:23" ht="13.5" customHeight="1">
      <c r="A72" s="174"/>
      <c r="B72" s="98"/>
      <c r="C72" s="222"/>
      <c r="D72" s="111">
        <v>-1</v>
      </c>
      <c r="E72" s="273"/>
      <c r="F72" s="273"/>
      <c r="G72" s="273"/>
      <c r="H72" s="273"/>
      <c r="I72" s="273"/>
      <c r="J72" s="273"/>
      <c r="K72" s="273" t="s">
        <v>151</v>
      </c>
      <c r="L72" s="273" t="s">
        <v>151</v>
      </c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</row>
    <row r="73" spans="1:23" ht="13.5" customHeight="1">
      <c r="A73" s="174"/>
      <c r="B73" s="202"/>
      <c r="C73" s="104"/>
      <c r="D73" s="111">
        <v>0</v>
      </c>
      <c r="E73" s="273"/>
      <c r="F73" s="273"/>
      <c r="G73" s="273"/>
      <c r="H73" s="273"/>
      <c r="I73" s="273"/>
      <c r="J73" s="273"/>
      <c r="K73" s="273"/>
      <c r="L73" s="273"/>
      <c r="M73" s="273" t="s">
        <v>151</v>
      </c>
      <c r="N73" s="273"/>
      <c r="O73" s="273"/>
      <c r="P73" s="273"/>
      <c r="Q73" s="273"/>
      <c r="R73" s="273"/>
      <c r="S73" s="273"/>
      <c r="T73" s="273"/>
      <c r="U73" s="273"/>
      <c r="V73" s="273"/>
      <c r="W73" s="273"/>
    </row>
    <row r="74" spans="1:23" ht="13.5" customHeight="1">
      <c r="A74" s="174"/>
      <c r="B74" s="103"/>
      <c r="C74" s="201"/>
      <c r="D74" s="210">
        <f>(50*1484+1*1533)+0.1*(50*1484+1*1533)</f>
        <v>83306.3</v>
      </c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 t="s">
        <v>151</v>
      </c>
      <c r="P74" s="273"/>
      <c r="Q74" s="273"/>
      <c r="R74" s="273"/>
      <c r="S74" s="273"/>
      <c r="T74" s="273"/>
      <c r="U74" s="273"/>
      <c r="V74" s="273"/>
      <c r="W74" s="273"/>
    </row>
    <row r="75" spans="1:23" ht="13.5" customHeight="1">
      <c r="A75" s="174"/>
      <c r="B75" s="103"/>
      <c r="C75" s="201"/>
      <c r="D75" s="251">
        <f>(50*1484+50*1533)+0.1*(50*1484+50*1533)</f>
        <v>165935</v>
      </c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 t="s">
        <v>151</v>
      </c>
      <c r="Q75" s="273"/>
      <c r="R75" s="273"/>
      <c r="S75" s="273"/>
      <c r="T75" s="273"/>
      <c r="U75" s="273"/>
      <c r="V75" s="273"/>
      <c r="W75" s="273"/>
    </row>
    <row r="76" spans="1:23" ht="13.5" customHeight="1">
      <c r="A76" s="174"/>
      <c r="B76" s="103"/>
      <c r="C76" s="201"/>
      <c r="D76" s="211">
        <f>(50*1484+50*1533+1*1786)+0.1*(50*1484+50*1533+1*1786)</f>
        <v>167899.6</v>
      </c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 t="s">
        <v>151</v>
      </c>
      <c r="R76" s="273"/>
      <c r="S76" s="273"/>
      <c r="T76" s="273"/>
      <c r="U76" s="273"/>
      <c r="V76" s="273"/>
      <c r="W76" s="273"/>
    </row>
    <row r="77" spans="1:23" ht="13.5" customHeight="1">
      <c r="A77" s="174"/>
      <c r="B77" s="103"/>
      <c r="C77" s="201"/>
      <c r="D77" s="210">
        <f>(50*1484+50*1533+100*1786)+0.1*(50*1484+50*1533+100*1786)</f>
        <v>362395</v>
      </c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 t="s">
        <v>151</v>
      </c>
      <c r="S77" s="273"/>
      <c r="T77" s="273"/>
      <c r="U77" s="273"/>
      <c r="V77" s="273"/>
      <c r="W77" s="273"/>
    </row>
    <row r="78" spans="1:23" ht="13.5" customHeight="1">
      <c r="A78" s="174"/>
      <c r="B78" s="98"/>
      <c r="C78" s="222"/>
      <c r="D78" s="247">
        <f>(50*1484+50*1533+100*1786+1*2242)+0.1*(50*1484+50*1533+100*1786+1*2242)</f>
        <v>364861.2</v>
      </c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 t="s">
        <v>151</v>
      </c>
      <c r="T78" s="273"/>
      <c r="U78" s="273"/>
      <c r="V78" s="273"/>
      <c r="W78" s="273"/>
    </row>
    <row r="79" spans="1:23" ht="13.5" customHeight="1">
      <c r="A79" s="174"/>
      <c r="B79" s="98"/>
      <c r="C79" s="222"/>
      <c r="D79" s="247">
        <f>(50*1484+50*1533+100*1786+100*2242)+0.1*(50*1484+50*1533+100*1786+100*2242)</f>
        <v>609015</v>
      </c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 t="s">
        <v>151</v>
      </c>
      <c r="U79" s="273"/>
      <c r="V79" s="273"/>
      <c r="W79" s="273"/>
    </row>
    <row r="80" spans="1:23" ht="13.5" customHeight="1">
      <c r="A80" s="174"/>
      <c r="B80" s="98"/>
      <c r="C80" s="222"/>
      <c r="D80" s="247">
        <f>(50*1484+50*1533+100*1786+100*2242+1*2503)+0.1*(50*1484+50*1533+100*1786+1*2242+1*2503)</f>
        <v>589572.5</v>
      </c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 t="s">
        <v>151</v>
      </c>
      <c r="V80" s="273"/>
      <c r="W80" s="273"/>
    </row>
    <row r="81" spans="1:23" ht="13.5" customHeight="1">
      <c r="A81" s="174"/>
      <c r="B81" s="98"/>
      <c r="C81" s="222"/>
      <c r="D81" s="252">
        <f>(50*1484+50*1533+100*1786+100*2242+100*2503)+0.1*(50*1484+50*1533+100*1786+1*2242+100*2503)</f>
        <v>862149.2</v>
      </c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 t="s">
        <v>151</v>
      </c>
      <c r="W81" s="273"/>
    </row>
    <row r="82" spans="1:23" ht="13.5" customHeight="1">
      <c r="A82" s="174"/>
      <c r="B82" s="98"/>
      <c r="C82" s="222"/>
      <c r="D82" s="247">
        <f>(50*1484+50*1533+100*1786+100*2242+100*2503+1*2587)+0.1*(50*1484+50*1533+100*1786+1*2242+100*2503+1*2587)</f>
        <v>864994.9</v>
      </c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 t="s">
        <v>151</v>
      </c>
    </row>
    <row r="83" spans="1:23" ht="13.5" customHeight="1">
      <c r="A83" s="175" t="s">
        <v>171</v>
      </c>
      <c r="B83" s="381" t="s">
        <v>172</v>
      </c>
      <c r="C83" s="381"/>
      <c r="D83" s="381"/>
      <c r="E83" s="180" t="s">
        <v>111</v>
      </c>
      <c r="F83" s="180" t="s">
        <v>111</v>
      </c>
      <c r="G83" s="180" t="s">
        <v>111</v>
      </c>
      <c r="H83" s="180" t="s">
        <v>111</v>
      </c>
      <c r="I83" s="180" t="s">
        <v>111</v>
      </c>
      <c r="J83" s="180" t="s">
        <v>111</v>
      </c>
      <c r="K83" s="180" t="s">
        <v>62</v>
      </c>
      <c r="L83" s="180" t="s">
        <v>62</v>
      </c>
      <c r="M83" s="180" t="s">
        <v>112</v>
      </c>
      <c r="N83" s="180" t="s">
        <v>112</v>
      </c>
      <c r="O83" s="180" t="s">
        <v>112</v>
      </c>
      <c r="P83" s="180" t="s">
        <v>112</v>
      </c>
      <c r="Q83" s="180" t="s">
        <v>112</v>
      </c>
      <c r="R83" s="180" t="s">
        <v>112</v>
      </c>
      <c r="S83" s="180" t="s">
        <v>112</v>
      </c>
      <c r="T83" s="180" t="s">
        <v>112</v>
      </c>
      <c r="U83" s="180" t="s">
        <v>112</v>
      </c>
      <c r="V83" s="180" t="s">
        <v>112</v>
      </c>
      <c r="W83" s="180" t="s">
        <v>112</v>
      </c>
    </row>
    <row r="84" spans="1:23" ht="13.5" customHeight="1">
      <c r="A84" s="207"/>
      <c r="B84" s="378" t="s">
        <v>173</v>
      </c>
      <c r="C84" s="378"/>
      <c r="D84" s="378"/>
      <c r="E84" s="109" t="s">
        <v>174</v>
      </c>
      <c r="F84" s="109" t="s">
        <v>174</v>
      </c>
      <c r="G84" s="109" t="s">
        <v>174</v>
      </c>
      <c r="H84" s="109" t="s">
        <v>174</v>
      </c>
      <c r="I84" s="109" t="s">
        <v>175</v>
      </c>
      <c r="J84" s="109" t="s">
        <v>174</v>
      </c>
      <c r="K84" s="109" t="s">
        <v>175</v>
      </c>
      <c r="L84" s="109" t="s">
        <v>175</v>
      </c>
      <c r="M84" s="109" t="s">
        <v>174</v>
      </c>
      <c r="N84" s="109" t="s">
        <v>174</v>
      </c>
      <c r="O84" s="109" t="s">
        <v>174</v>
      </c>
      <c r="P84" s="109" t="s">
        <v>174</v>
      </c>
      <c r="Q84" s="109" t="s">
        <v>174</v>
      </c>
      <c r="R84" s="109" t="s">
        <v>175</v>
      </c>
      <c r="S84" s="109" t="s">
        <v>174</v>
      </c>
      <c r="T84" s="109" t="s">
        <v>174</v>
      </c>
      <c r="U84" s="109" t="s">
        <v>175</v>
      </c>
      <c r="V84" s="109" t="s">
        <v>175</v>
      </c>
      <c r="W84" s="109" t="s">
        <v>175</v>
      </c>
    </row>
    <row r="85" spans="1:23" ht="13.5" customHeight="1">
      <c r="A85" s="207"/>
      <c r="B85" s="457" t="s">
        <v>176</v>
      </c>
      <c r="C85" s="458"/>
      <c r="D85" s="459"/>
      <c r="E85" s="112" t="s">
        <v>104</v>
      </c>
      <c r="F85" s="112" t="s">
        <v>104</v>
      </c>
      <c r="G85" s="112" t="s">
        <v>104</v>
      </c>
      <c r="H85" s="112" t="s">
        <v>104</v>
      </c>
      <c r="I85" s="112" t="s">
        <v>104</v>
      </c>
      <c r="J85" s="112" t="s">
        <v>104</v>
      </c>
      <c r="K85" s="112" t="s">
        <v>104</v>
      </c>
      <c r="L85" s="112" t="s">
        <v>104</v>
      </c>
      <c r="M85" s="112" t="s">
        <v>104</v>
      </c>
      <c r="N85" s="112" t="s">
        <v>104</v>
      </c>
      <c r="O85" s="112" t="s">
        <v>104</v>
      </c>
      <c r="P85" s="112" t="s">
        <v>104</v>
      </c>
      <c r="Q85" s="112" t="s">
        <v>104</v>
      </c>
      <c r="R85" s="112" t="s">
        <v>104</v>
      </c>
      <c r="S85" s="112" t="s">
        <v>104</v>
      </c>
      <c r="T85" s="112" t="s">
        <v>104</v>
      </c>
      <c r="U85" s="112" t="s">
        <v>104</v>
      </c>
      <c r="V85" s="112" t="s">
        <v>104</v>
      </c>
      <c r="W85" s="112" t="s">
        <v>104</v>
      </c>
    </row>
    <row r="86" spans="1:23" ht="13.5" customHeight="1">
      <c r="A86" s="207"/>
      <c r="B86" s="454" t="s">
        <v>178</v>
      </c>
      <c r="C86" s="455"/>
      <c r="D86" s="456"/>
      <c r="E86" s="171"/>
      <c r="F86" s="242"/>
      <c r="G86" s="172"/>
      <c r="H86" s="242"/>
      <c r="I86" s="24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3"/>
      <c r="U86" s="172"/>
      <c r="V86" s="173"/>
      <c r="W86" s="172"/>
    </row>
    <row r="87" spans="1:23" ht="13.5" customHeight="1">
      <c r="E87" s="78"/>
    </row>
    <row r="88" spans="1:23" ht="13.5" customHeight="1">
      <c r="E88" s="78"/>
    </row>
    <row r="89" spans="1:23" ht="13.5" customHeight="1">
      <c r="E89" s="78"/>
    </row>
    <row r="90" spans="1:23" ht="13.5" customHeight="1">
      <c r="E90" s="78"/>
    </row>
    <row r="91" spans="1:23" ht="13.5" customHeight="1">
      <c r="E91" s="78"/>
    </row>
    <row r="92" spans="1:23" ht="13.5" customHeight="1">
      <c r="E92" s="78"/>
    </row>
    <row r="93" spans="1:23" ht="10.15">
      <c r="E93" s="78"/>
    </row>
    <row r="94" spans="1:23" ht="10.15">
      <c r="E94" s="78"/>
    </row>
    <row r="95" spans="1:23" ht="10.15">
      <c r="E95" s="78"/>
    </row>
    <row r="96" spans="1:23" ht="10.15">
      <c r="E96" s="78"/>
    </row>
    <row r="97" spans="5:5" ht="10.15">
      <c r="E97" s="78"/>
    </row>
    <row r="98" spans="5:5" ht="13.5" customHeight="1">
      <c r="E98" s="78"/>
    </row>
    <row r="99" spans="5:5" ht="13.5" customHeight="1">
      <c r="E99" s="78"/>
    </row>
    <row r="100" spans="5:5" ht="13.5" customHeight="1">
      <c r="E100" s="78"/>
    </row>
    <row r="101" spans="5:5" ht="13.5" customHeight="1">
      <c r="E101" s="78"/>
    </row>
    <row r="102" spans="5:5" ht="13.5" customHeight="1">
      <c r="E102" s="78"/>
    </row>
    <row r="103" spans="5:5" ht="13.5" customHeight="1">
      <c r="E103" s="78"/>
    </row>
  </sheetData>
  <mergeCells count="30">
    <mergeCell ref="B86:D86"/>
    <mergeCell ref="B83:D83"/>
    <mergeCell ref="B84:D84"/>
    <mergeCell ref="B85:D85"/>
    <mergeCell ref="Z36:Z41"/>
    <mergeCell ref="Z42:Z43"/>
    <mergeCell ref="Z44:Z54"/>
    <mergeCell ref="A7:B7"/>
    <mergeCell ref="C7:D7"/>
    <mergeCell ref="E7:J7"/>
    <mergeCell ref="N7:S7"/>
    <mergeCell ref="A5:B5"/>
    <mergeCell ref="A6:B6"/>
    <mergeCell ref="C6:D6"/>
    <mergeCell ref="E6:J6"/>
    <mergeCell ref="N6:S6"/>
    <mergeCell ref="C5:S5"/>
    <mergeCell ref="K6:M6"/>
    <mergeCell ref="A3:B3"/>
    <mergeCell ref="E3:J3"/>
    <mergeCell ref="A4:B4"/>
    <mergeCell ref="K4:S4"/>
    <mergeCell ref="A2:B2"/>
    <mergeCell ref="C2:D2"/>
    <mergeCell ref="E2:J2"/>
    <mergeCell ref="K2:S2"/>
    <mergeCell ref="C3:D3"/>
    <mergeCell ref="K3:M3"/>
    <mergeCell ref="C4:D4"/>
    <mergeCell ref="E4:J4"/>
  </mergeCells>
  <dataValidations count="3">
    <dataValidation type="list" allowBlank="1" showInputMessage="1" showErrorMessage="1" sqref="E13:W82" xr:uid="{71185F49-87FF-47A3-B0D9-84EC78D51508}">
      <formula1>"O, "</formula1>
    </dataValidation>
    <dataValidation type="list" allowBlank="1" showInputMessage="1" showErrorMessage="1" sqref="E84:W84" xr:uid="{A05AE25B-394B-4082-836B-70ADD81EEE32}">
      <formula1>"P,F, "</formula1>
    </dataValidation>
    <dataValidation type="list" allowBlank="1" showInputMessage="1" showErrorMessage="1" sqref="E83:W83" xr:uid="{204F69C9-F273-408F-96E5-126590AE510C}">
      <formula1>"N,A,B, 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793C-CD46-480A-8408-4FE207C19961}">
  <dimension ref="A1:AB39"/>
  <sheetViews>
    <sheetView workbookViewId="0">
      <selection activeCell="L2" sqref="L2:T2"/>
    </sheetView>
  </sheetViews>
  <sheetFormatPr defaultColWidth="9" defaultRowHeight="13.5" customHeight="1"/>
  <cols>
    <col min="1" max="1" width="8.125" style="78" customWidth="1"/>
    <col min="2" max="2" width="13.375" style="82" customWidth="1"/>
    <col min="3" max="3" width="10.75" style="78" customWidth="1"/>
    <col min="4" max="4" width="11.375" style="79" customWidth="1"/>
    <col min="5" max="5" width="1.75" style="78" hidden="1" customWidth="1"/>
    <col min="6" max="6" width="4" style="78" customWidth="1"/>
    <col min="7" max="7" width="3.25" style="78" customWidth="1"/>
    <col min="8" max="8" width="2.875" style="78" customWidth="1"/>
    <col min="9" max="9" width="3" style="78" customWidth="1"/>
    <col min="10" max="10" width="2.875" style="78" bestFit="1" customWidth="1"/>
    <col min="11" max="11" width="2.875" style="78" customWidth="1"/>
    <col min="12" max="12" width="3.375" style="78" customWidth="1"/>
    <col min="13" max="13" width="2.875" style="78" customWidth="1"/>
    <col min="14" max="14" width="3.25" style="78" customWidth="1"/>
    <col min="15" max="19" width="2.875" style="78" customWidth="1"/>
    <col min="20" max="20" width="2.875" style="78" bestFit="1" customWidth="1"/>
    <col min="21" max="21" width="2.875" style="78" customWidth="1"/>
    <col min="22" max="24" width="9" style="78"/>
    <col min="25" max="25" width="17.25" style="78" bestFit="1" customWidth="1"/>
    <col min="26" max="26" width="15.125" style="78" bestFit="1" customWidth="1"/>
    <col min="27" max="27" width="24.125" style="78" bestFit="1" customWidth="1"/>
    <col min="28" max="16384" width="9" style="78"/>
  </cols>
  <sheetData>
    <row r="1" spans="1:28" ht="13.5" customHeight="1">
      <c r="A1" s="76"/>
      <c r="B1" s="77"/>
    </row>
    <row r="2" spans="1:28" ht="13.5" customHeight="1">
      <c r="A2" s="385" t="s">
        <v>121</v>
      </c>
      <c r="B2" s="386"/>
      <c r="C2" s="387" t="s">
        <v>89</v>
      </c>
      <c r="D2" s="388"/>
      <c r="E2" s="389"/>
      <c r="F2" s="390" t="s">
        <v>72</v>
      </c>
      <c r="G2" s="391"/>
      <c r="H2" s="391"/>
      <c r="I2" s="391"/>
      <c r="J2" s="391"/>
      <c r="K2" s="391"/>
      <c r="L2" s="414" t="s">
        <v>89</v>
      </c>
      <c r="M2" s="467"/>
      <c r="N2" s="467"/>
      <c r="O2" s="467"/>
      <c r="P2" s="467"/>
      <c r="Q2" s="467"/>
      <c r="R2" s="467"/>
      <c r="S2" s="467"/>
      <c r="T2" s="468"/>
      <c r="V2" s="80"/>
    </row>
    <row r="3" spans="1:28" ht="13.5" customHeight="1">
      <c r="A3" s="397" t="s">
        <v>122</v>
      </c>
      <c r="B3" s="398"/>
      <c r="C3" s="433" t="s">
        <v>84</v>
      </c>
      <c r="D3" s="433"/>
      <c r="E3" s="433"/>
      <c r="F3" s="420" t="s">
        <v>123</v>
      </c>
      <c r="G3" s="421"/>
      <c r="H3" s="421"/>
      <c r="I3" s="421"/>
      <c r="J3" s="421"/>
      <c r="K3" s="422"/>
      <c r="L3" s="433" t="s">
        <v>84</v>
      </c>
      <c r="M3" s="433"/>
      <c r="N3" s="433"/>
      <c r="O3" s="142"/>
      <c r="P3" s="142"/>
      <c r="Q3" s="142"/>
      <c r="R3" s="142"/>
      <c r="S3" s="142"/>
      <c r="T3" s="143"/>
    </row>
    <row r="4" spans="1:28" ht="13.5" customHeight="1">
      <c r="A4" s="397" t="s">
        <v>124</v>
      </c>
      <c r="B4" s="398"/>
      <c r="C4" s="399">
        <v>100</v>
      </c>
      <c r="D4" s="400"/>
      <c r="E4" s="154"/>
      <c r="F4" s="420" t="s">
        <v>125</v>
      </c>
      <c r="G4" s="421"/>
      <c r="H4" s="421"/>
      <c r="I4" s="421"/>
      <c r="J4" s="421"/>
      <c r="K4" s="422"/>
      <c r="L4" s="423">
        <f xml:space="preserve"> IF(FunctionList!E6&lt;&gt;"N/A",SUM(C4*FunctionList!E6/1000,- O7),"N/A")</f>
        <v>6</v>
      </c>
      <c r="M4" s="424"/>
      <c r="N4" s="424"/>
      <c r="O4" s="424"/>
      <c r="P4" s="424"/>
      <c r="Q4" s="424"/>
      <c r="R4" s="424"/>
      <c r="S4" s="424"/>
      <c r="T4" s="425"/>
      <c r="V4" s="80"/>
    </row>
    <row r="5" spans="1:28" ht="13.5" customHeight="1">
      <c r="A5" s="397" t="s">
        <v>126</v>
      </c>
      <c r="B5" s="398"/>
      <c r="C5" s="427" t="s">
        <v>220</v>
      </c>
      <c r="D5" s="427"/>
      <c r="E5" s="427"/>
      <c r="F5" s="428"/>
      <c r="G5" s="428"/>
      <c r="H5" s="428"/>
      <c r="I5" s="428"/>
      <c r="J5" s="428"/>
      <c r="K5" s="428"/>
      <c r="L5" s="427"/>
      <c r="M5" s="427"/>
      <c r="N5" s="427"/>
      <c r="O5" s="427"/>
      <c r="P5" s="427"/>
      <c r="Q5" s="427"/>
      <c r="R5" s="427"/>
      <c r="S5" s="427"/>
      <c r="T5" s="427"/>
    </row>
    <row r="6" spans="1:28" ht="13.5" customHeight="1">
      <c r="A6" s="404" t="s">
        <v>108</v>
      </c>
      <c r="B6" s="405"/>
      <c r="C6" s="418" t="s">
        <v>109</v>
      </c>
      <c r="D6" s="409"/>
      <c r="E6" s="419"/>
      <c r="F6" s="418" t="s">
        <v>110</v>
      </c>
      <c r="G6" s="409"/>
      <c r="H6" s="409"/>
      <c r="I6" s="409"/>
      <c r="J6" s="409"/>
      <c r="K6" s="426"/>
      <c r="L6" s="408" t="s">
        <v>128</v>
      </c>
      <c r="M6" s="409"/>
      <c r="N6" s="426"/>
      <c r="O6" s="408" t="s">
        <v>113</v>
      </c>
      <c r="P6" s="409"/>
      <c r="Q6" s="409"/>
      <c r="R6" s="409"/>
      <c r="S6" s="409"/>
      <c r="T6" s="410"/>
      <c r="V6" s="80"/>
    </row>
    <row r="7" spans="1:28" ht="13.5" customHeight="1">
      <c r="A7" s="396">
        <f>COUNTIF(F28:HQ28,"P")</f>
        <v>2</v>
      </c>
      <c r="B7" s="395"/>
      <c r="C7" s="392">
        <f>COUNTIF(F28:HQ28,"F")</f>
        <v>2</v>
      </c>
      <c r="D7" s="393"/>
      <c r="E7" s="395"/>
      <c r="F7" s="392">
        <f>SUM(O7,- A7,- C7)</f>
        <v>0</v>
      </c>
      <c r="G7" s="393"/>
      <c r="H7" s="393"/>
      <c r="I7" s="393"/>
      <c r="J7" s="393"/>
      <c r="K7" s="394"/>
      <c r="L7" s="144">
        <f>COUNTIF(E27:HQ27,"N")</f>
        <v>4</v>
      </c>
      <c r="M7" s="144">
        <f>COUNTIF(E27:HQ27,"A")</f>
        <v>0</v>
      </c>
      <c r="N7" s="144">
        <f>COUNTIF(E27:HQ27,"B")</f>
        <v>0</v>
      </c>
      <c r="O7" s="406">
        <f>COUNTA(E9:HT9)</f>
        <v>4</v>
      </c>
      <c r="P7" s="393"/>
      <c r="Q7" s="393"/>
      <c r="R7" s="393"/>
      <c r="S7" s="393"/>
      <c r="T7" s="407"/>
      <c r="U7" s="81"/>
    </row>
    <row r="8" spans="1:28" ht="10.15"/>
    <row r="9" spans="1:28" ht="46.5" customHeight="1">
      <c r="A9" s="194"/>
      <c r="B9" s="195"/>
      <c r="C9" s="196"/>
      <c r="D9" s="197"/>
      <c r="E9" s="196"/>
      <c r="F9" s="198" t="s">
        <v>129</v>
      </c>
      <c r="G9" s="198" t="s">
        <v>130</v>
      </c>
      <c r="H9" s="198" t="s">
        <v>131</v>
      </c>
      <c r="I9" s="198" t="s">
        <v>132</v>
      </c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9"/>
      <c r="U9" s="83"/>
      <c r="V9" s="80"/>
    </row>
    <row r="10" spans="1:28" ht="13.5" customHeight="1">
      <c r="A10" s="176" t="s">
        <v>143</v>
      </c>
      <c r="B10" s="84" t="s">
        <v>221</v>
      </c>
      <c r="C10" s="177"/>
      <c r="D10" s="178">
        <v>3</v>
      </c>
      <c r="E10" s="89"/>
      <c r="F10" s="139" t="s">
        <v>151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66"/>
    </row>
    <row r="11" spans="1:28" ht="13.5" customHeight="1">
      <c r="A11" s="164"/>
      <c r="B11" s="78"/>
      <c r="C11" s="85"/>
      <c r="D11" s="86">
        <v>-5</v>
      </c>
      <c r="E11" s="91"/>
      <c r="F11" s="136"/>
      <c r="G11" s="136" t="s">
        <v>151</v>
      </c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3"/>
      <c r="X11" s="216" t="s">
        <v>143</v>
      </c>
      <c r="Y11" s="216" t="s">
        <v>163</v>
      </c>
      <c r="Z11" s="216" t="s">
        <v>164</v>
      </c>
      <c r="AA11" s="216" t="s">
        <v>166</v>
      </c>
      <c r="AB11" s="216" t="s">
        <v>167</v>
      </c>
    </row>
    <row r="12" spans="1:28" ht="13.5" customHeight="1">
      <c r="A12" s="164"/>
      <c r="B12" s="84"/>
      <c r="C12" s="85"/>
      <c r="D12" s="86">
        <v>0</v>
      </c>
      <c r="E12" s="91"/>
      <c r="F12" s="136"/>
      <c r="G12" s="136"/>
      <c r="H12" s="136" t="s">
        <v>151</v>
      </c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63"/>
      <c r="X12" s="216" t="s">
        <v>221</v>
      </c>
      <c r="Y12" s="231" t="s">
        <v>222</v>
      </c>
      <c r="Z12" s="216" t="s">
        <v>223</v>
      </c>
      <c r="AA12" s="216">
        <v>0</v>
      </c>
      <c r="AB12" s="216">
        <v>-1</v>
      </c>
    </row>
    <row r="13" spans="1:28" ht="13.5" customHeight="1">
      <c r="A13" s="164"/>
      <c r="B13" s="84"/>
      <c r="C13" s="85"/>
      <c r="D13" s="86">
        <v>-1</v>
      </c>
      <c r="E13" s="91"/>
      <c r="F13" s="136"/>
      <c r="G13" s="136"/>
      <c r="H13" s="136"/>
      <c r="I13" s="136" t="s">
        <v>151</v>
      </c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63"/>
      <c r="X13" s="216"/>
      <c r="Y13" s="216"/>
      <c r="AA13" s="216"/>
      <c r="AB13" s="216"/>
    </row>
    <row r="14" spans="1:28" ht="13.5" customHeight="1">
      <c r="A14" s="164"/>
      <c r="B14" s="84"/>
      <c r="C14" s="85"/>
      <c r="E14" s="91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63"/>
      <c r="U14" s="137"/>
      <c r="X14" s="216"/>
      <c r="Y14" s="216"/>
      <c r="Z14" s="216"/>
      <c r="AA14" s="216"/>
      <c r="AB14" s="216"/>
    </row>
    <row r="15" spans="1:28" ht="13.5" customHeight="1">
      <c r="A15" s="164"/>
      <c r="B15" s="84"/>
      <c r="C15" s="85"/>
      <c r="D15" s="86"/>
      <c r="E15" s="91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63"/>
      <c r="U15" s="137"/>
      <c r="X15" s="223" t="s">
        <v>224</v>
      </c>
      <c r="Y15" s="223" t="s">
        <v>225</v>
      </c>
      <c r="Z15" s="216"/>
      <c r="AA15" s="216"/>
      <c r="AB15" s="216"/>
    </row>
    <row r="16" spans="1:28" ht="13.5" customHeight="1">
      <c r="A16" s="164"/>
      <c r="B16" s="84"/>
      <c r="C16" s="85"/>
      <c r="D16" s="380"/>
      <c r="E16" s="380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63"/>
      <c r="X16" s="230"/>
      <c r="Y16" s="229"/>
      <c r="Z16" s="219"/>
      <c r="AA16" s="216"/>
      <c r="AB16" s="216"/>
    </row>
    <row r="17" spans="1:27" ht="13.5" customHeight="1">
      <c r="A17" s="164"/>
      <c r="B17" s="84"/>
      <c r="C17" s="85"/>
      <c r="D17" s="86"/>
      <c r="E17" s="91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63"/>
      <c r="V17" s="80" t="str">
        <f>FunctionList!D14</f>
        <v>Sum</v>
      </c>
    </row>
    <row r="18" spans="1:27" ht="13.5" customHeight="1">
      <c r="A18" s="164"/>
      <c r="B18" s="84"/>
      <c r="C18" s="85"/>
      <c r="D18" s="86"/>
      <c r="E18" s="91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63"/>
      <c r="V18" s="80" t="str">
        <f>FunctionList!D14</f>
        <v>Sum</v>
      </c>
      <c r="X18" s="216" t="s">
        <v>159</v>
      </c>
      <c r="Y18" s="216" t="s">
        <v>160</v>
      </c>
      <c r="Z18" s="216" t="s">
        <v>221</v>
      </c>
      <c r="AA18" s="216" t="s">
        <v>162</v>
      </c>
    </row>
    <row r="19" spans="1:27" ht="13.5" customHeight="1">
      <c r="A19" s="164"/>
      <c r="B19" s="84"/>
      <c r="C19" s="85"/>
      <c r="D19" s="86"/>
      <c r="E19" s="91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63"/>
      <c r="X19" s="216">
        <v>1</v>
      </c>
      <c r="Y19" s="232" t="s">
        <v>188</v>
      </c>
      <c r="Z19" s="216">
        <v>3</v>
      </c>
      <c r="AA19" s="216" t="s">
        <v>226</v>
      </c>
    </row>
    <row r="20" spans="1:27" ht="13.5" customHeight="1">
      <c r="A20" s="164"/>
      <c r="B20" s="84"/>
      <c r="C20" s="85"/>
      <c r="D20" s="86"/>
      <c r="E20" s="91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63"/>
      <c r="X20" s="216">
        <v>2</v>
      </c>
      <c r="Y20" s="232" t="s">
        <v>227</v>
      </c>
      <c r="Z20" s="216">
        <v>-5</v>
      </c>
      <c r="AA20" s="216" t="s">
        <v>228</v>
      </c>
    </row>
    <row r="21" spans="1:27" ht="13.5" customHeight="1">
      <c r="A21" s="164"/>
      <c r="B21" s="93"/>
      <c r="C21" s="94"/>
      <c r="D21" s="95"/>
      <c r="E21" s="96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65"/>
      <c r="X21" s="216">
        <v>3</v>
      </c>
      <c r="Y21" s="232" t="s">
        <v>229</v>
      </c>
      <c r="Z21" s="216">
        <v>0</v>
      </c>
      <c r="AA21" s="216" t="s">
        <v>230</v>
      </c>
    </row>
    <row r="22" spans="1:27" ht="13.5" customHeight="1">
      <c r="A22" s="175" t="s">
        <v>168</v>
      </c>
      <c r="B22" s="98" t="s">
        <v>231</v>
      </c>
      <c r="C22" s="99"/>
      <c r="D22" s="100"/>
      <c r="E22" s="101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66"/>
      <c r="X22" s="216">
        <v>4</v>
      </c>
      <c r="Y22" s="216" t="s">
        <v>232</v>
      </c>
      <c r="Z22" s="216">
        <v>-1</v>
      </c>
      <c r="AA22" s="216" t="s">
        <v>233</v>
      </c>
    </row>
    <row r="23" spans="1:27" ht="13.5" customHeight="1">
      <c r="A23" s="174"/>
      <c r="B23" s="103"/>
      <c r="C23" s="104" t="s">
        <v>22</v>
      </c>
      <c r="D23" s="105" t="s">
        <v>234</v>
      </c>
      <c r="E23" s="106"/>
      <c r="F23" s="136" t="s">
        <v>151</v>
      </c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63"/>
    </row>
    <row r="24" spans="1:27" ht="13.5" customHeight="1">
      <c r="A24" s="174"/>
      <c r="B24" s="103"/>
      <c r="C24" s="140"/>
      <c r="D24" s="105" t="s">
        <v>235</v>
      </c>
      <c r="E24" s="108"/>
      <c r="F24" s="136"/>
      <c r="G24" s="136"/>
      <c r="H24" s="136" t="s">
        <v>151</v>
      </c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63"/>
    </row>
    <row r="25" spans="1:27" ht="13.5" customHeight="1">
      <c r="A25" s="174"/>
      <c r="B25" s="103" t="s">
        <v>236</v>
      </c>
      <c r="C25" s="140"/>
      <c r="D25" s="157"/>
      <c r="E25" s="108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63"/>
    </row>
    <row r="26" spans="1:27" ht="15">
      <c r="A26" s="174"/>
      <c r="B26" s="155"/>
      <c r="C26" s="233"/>
      <c r="D26" s="236" t="s">
        <v>237</v>
      </c>
      <c r="E26" s="234"/>
      <c r="F26" s="159"/>
      <c r="G26" s="159" t="s">
        <v>151</v>
      </c>
      <c r="H26" s="159"/>
      <c r="I26" s="159" t="s">
        <v>151</v>
      </c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67"/>
    </row>
    <row r="27" spans="1:27" ht="13.5" customHeight="1">
      <c r="A27" s="175" t="s">
        <v>171</v>
      </c>
      <c r="B27" s="381" t="s">
        <v>238</v>
      </c>
      <c r="C27" s="381"/>
      <c r="D27" s="466"/>
      <c r="E27" s="160"/>
      <c r="F27" s="161" t="s">
        <v>111</v>
      </c>
      <c r="G27" s="161" t="s">
        <v>111</v>
      </c>
      <c r="H27" s="161" t="s">
        <v>111</v>
      </c>
      <c r="I27" s="161" t="s">
        <v>111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8"/>
    </row>
    <row r="28" spans="1:27" ht="13.5" customHeight="1">
      <c r="A28" s="174"/>
      <c r="B28" s="378" t="s">
        <v>173</v>
      </c>
      <c r="C28" s="378"/>
      <c r="D28" s="378"/>
      <c r="E28" s="110"/>
      <c r="F28" s="141" t="s">
        <v>174</v>
      </c>
      <c r="G28" s="141" t="s">
        <v>175</v>
      </c>
      <c r="H28" s="141" t="s">
        <v>174</v>
      </c>
      <c r="I28" s="141" t="s">
        <v>175</v>
      </c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69"/>
    </row>
    <row r="29" spans="1:27" ht="13.5" customHeight="1">
      <c r="A29" s="174"/>
      <c r="B29" s="378" t="s">
        <v>176</v>
      </c>
      <c r="C29" s="378"/>
      <c r="D29" s="378"/>
      <c r="E29" s="111"/>
      <c r="F29" s="112">
        <v>45209</v>
      </c>
      <c r="G29" s="112">
        <v>45209</v>
      </c>
      <c r="H29" s="112">
        <v>45209</v>
      </c>
      <c r="I29" s="112">
        <v>45209</v>
      </c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70"/>
    </row>
    <row r="30" spans="1:27" ht="13.5" customHeight="1">
      <c r="A30" s="193"/>
      <c r="B30" s="379" t="s">
        <v>178</v>
      </c>
      <c r="C30" s="379"/>
      <c r="D30" s="379"/>
      <c r="E30" s="171"/>
      <c r="F30" s="242">
        <v>1</v>
      </c>
      <c r="G30" s="172">
        <v>2</v>
      </c>
      <c r="H30" s="242">
        <v>3</v>
      </c>
      <c r="I30" s="242">
        <v>4</v>
      </c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3"/>
    </row>
    <row r="31" spans="1:27" ht="10.15">
      <c r="A31" s="162"/>
    </row>
    <row r="35" spans="1:2" ht="13.5" customHeight="1">
      <c r="A35" s="78" t="s">
        <v>239</v>
      </c>
    </row>
    <row r="36" spans="1:2" ht="13.5" customHeight="1">
      <c r="A36" s="78">
        <v>1</v>
      </c>
      <c r="B36" s="242" t="s">
        <v>240</v>
      </c>
    </row>
    <row r="37" spans="1:2" ht="13.5" customHeight="1">
      <c r="A37" s="78">
        <v>2</v>
      </c>
      <c r="B37" s="172" t="s">
        <v>241</v>
      </c>
    </row>
    <row r="38" spans="1:2" ht="13.5" customHeight="1">
      <c r="A38" s="78">
        <v>3</v>
      </c>
      <c r="B38" s="242" t="s">
        <v>242</v>
      </c>
    </row>
    <row r="39" spans="1:2" ht="13.5" customHeight="1">
      <c r="A39" s="78">
        <v>4</v>
      </c>
      <c r="B39" s="242" t="s">
        <v>243</v>
      </c>
    </row>
  </sheetData>
  <mergeCells count="28">
    <mergeCell ref="L3:N3"/>
    <mergeCell ref="L2:T2"/>
    <mergeCell ref="A2:B2"/>
    <mergeCell ref="C2:E2"/>
    <mergeCell ref="F2:K2"/>
    <mergeCell ref="A3:B3"/>
    <mergeCell ref="C3:E3"/>
    <mergeCell ref="F3:K3"/>
    <mergeCell ref="B29:D29"/>
    <mergeCell ref="B30:D30"/>
    <mergeCell ref="A7:B7"/>
    <mergeCell ref="C7:E7"/>
    <mergeCell ref="F7:K7"/>
    <mergeCell ref="D16:E16"/>
    <mergeCell ref="B27:D27"/>
    <mergeCell ref="B28:D28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</mergeCells>
  <dataValidations count="3">
    <dataValidation type="list" allowBlank="1" showInputMessage="1" showErrorMessage="1" sqref="F28:T28" xr:uid="{79D15EDD-5E12-4E3F-8FDE-234856885101}">
      <formula1>"P,F, "</formula1>
    </dataValidation>
    <dataValidation type="list" allowBlank="1" showInputMessage="1" showErrorMessage="1" sqref="F27:T27" xr:uid="{7EE15BEB-F8D3-42D6-9F3B-AD3495301A6D}">
      <formula1>"N,A,B, "</formula1>
    </dataValidation>
    <dataValidation type="list" allowBlank="1" showInputMessage="1" showErrorMessage="1" sqref="F10:T26" xr:uid="{AEBE4F08-8C3F-4EC0-A9C1-F04614F3A15D}">
      <formula1>"O, "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EC87-EAD2-4805-8B7C-B31638356922}">
  <dimension ref="A1:W35"/>
  <sheetViews>
    <sheetView topLeftCell="A4" workbookViewId="0">
      <selection activeCell="O9" sqref="O9"/>
    </sheetView>
  </sheetViews>
  <sheetFormatPr defaultColWidth="9" defaultRowHeight="13.5" customHeight="1"/>
  <cols>
    <col min="1" max="1" width="8.125" style="78" customWidth="1"/>
    <col min="2" max="2" width="13.375" style="82" customWidth="1"/>
    <col min="3" max="3" width="10.75" style="78" customWidth="1"/>
    <col min="4" max="4" width="11.375" style="79" customWidth="1"/>
    <col min="5" max="5" width="1.75" style="78" hidden="1" customWidth="1"/>
    <col min="6" max="11" width="2.875" style="78" bestFit="1" customWidth="1"/>
    <col min="12" max="13" width="2.875" style="78" customWidth="1"/>
    <col min="14" max="14" width="5.625" style="78" customWidth="1"/>
    <col min="15" max="15" width="2.875" style="78" customWidth="1"/>
    <col min="16" max="16" width="8.125" style="78" bestFit="1" customWidth="1"/>
    <col min="17" max="17" width="17.875" style="78" bestFit="1" customWidth="1"/>
    <col min="18" max="18" width="20.25" style="78" bestFit="1" customWidth="1"/>
    <col min="19" max="19" width="12" style="78" bestFit="1" customWidth="1"/>
    <col min="20" max="20" width="13" style="78" bestFit="1" customWidth="1"/>
    <col min="21" max="21" width="10.375" style="78" bestFit="1" customWidth="1"/>
    <col min="22" max="22" width="9" style="78" customWidth="1"/>
    <col min="23" max="23" width="6.75" style="78" customWidth="1"/>
    <col min="24" max="24" width="19.625" style="78" bestFit="1" customWidth="1"/>
    <col min="25" max="25" width="20.25" style="78" bestFit="1" customWidth="1"/>
    <col min="26" max="26" width="12" style="78" bestFit="1" customWidth="1"/>
    <col min="27" max="27" width="13" style="78" bestFit="1" customWidth="1"/>
    <col min="28" max="28" width="10.375" style="78" bestFit="1" customWidth="1"/>
    <col min="29" max="16384" width="9" style="78"/>
  </cols>
  <sheetData>
    <row r="1" spans="1:23" ht="13.5" customHeight="1">
      <c r="A1" s="76"/>
      <c r="B1" s="77"/>
    </row>
    <row r="2" spans="1:23" ht="13.5" customHeight="1">
      <c r="A2" s="385" t="s">
        <v>121</v>
      </c>
      <c r="B2" s="386"/>
      <c r="C2" s="387" t="s">
        <v>92</v>
      </c>
      <c r="D2" s="388"/>
      <c r="E2" s="389"/>
      <c r="F2" s="390" t="s">
        <v>72</v>
      </c>
      <c r="G2" s="391"/>
      <c r="H2" s="391"/>
      <c r="I2" s="391"/>
      <c r="J2" s="391"/>
      <c r="K2" s="391"/>
      <c r="L2" s="445"/>
      <c r="M2" s="469"/>
      <c r="N2" s="469"/>
      <c r="O2" s="469"/>
      <c r="P2" s="469"/>
      <c r="Q2" s="469"/>
      <c r="R2" s="469"/>
      <c r="S2" s="469"/>
      <c r="T2" s="469"/>
      <c r="U2" s="470"/>
      <c r="W2" s="80"/>
    </row>
    <row r="3" spans="1:23" ht="13.5" customHeight="1">
      <c r="A3" s="397" t="s">
        <v>122</v>
      </c>
      <c r="B3" s="398"/>
      <c r="C3" s="401" t="s">
        <v>80</v>
      </c>
      <c r="D3" s="402"/>
      <c r="E3" s="403"/>
      <c r="F3" s="420" t="s">
        <v>123</v>
      </c>
      <c r="G3" s="421"/>
      <c r="H3" s="421"/>
      <c r="I3" s="421"/>
      <c r="J3" s="421"/>
      <c r="K3" s="422"/>
      <c r="L3" s="417" t="s">
        <v>80</v>
      </c>
      <c r="M3" s="417"/>
      <c r="N3" s="417"/>
      <c r="O3" s="269"/>
      <c r="P3" s="142"/>
      <c r="Q3" s="142"/>
      <c r="R3" s="142"/>
      <c r="S3" s="142"/>
      <c r="T3" s="142"/>
      <c r="U3" s="143"/>
    </row>
    <row r="4" spans="1:23" ht="13.5" customHeight="1">
      <c r="A4" s="397" t="s">
        <v>124</v>
      </c>
      <c r="B4" s="398"/>
      <c r="C4" s="399">
        <v>100</v>
      </c>
      <c r="D4" s="400"/>
      <c r="E4" s="154"/>
      <c r="F4" s="420" t="s">
        <v>125</v>
      </c>
      <c r="G4" s="421"/>
      <c r="H4" s="421"/>
      <c r="I4" s="421"/>
      <c r="J4" s="421"/>
      <c r="K4" s="422"/>
      <c r="L4" s="423">
        <f xml:space="preserve"> IF([1]FunctionList!E6&lt;&gt;"N/A",SUM(C4*[1]FunctionList!E6/1000,- P7),"N/A")</f>
        <v>5</v>
      </c>
      <c r="M4" s="424"/>
      <c r="N4" s="424"/>
      <c r="O4" s="424"/>
      <c r="P4" s="424"/>
      <c r="Q4" s="424"/>
      <c r="R4" s="424"/>
      <c r="S4" s="424"/>
      <c r="T4" s="424"/>
      <c r="U4" s="425"/>
      <c r="W4" s="80"/>
    </row>
    <row r="5" spans="1:23" ht="13.5" customHeight="1">
      <c r="A5" s="397" t="s">
        <v>126</v>
      </c>
      <c r="B5" s="398"/>
      <c r="C5" s="427" t="s">
        <v>244</v>
      </c>
      <c r="D5" s="427"/>
      <c r="E5" s="427"/>
      <c r="F5" s="428"/>
      <c r="G5" s="428"/>
      <c r="H5" s="428"/>
      <c r="I5" s="428"/>
      <c r="J5" s="428"/>
      <c r="K5" s="428"/>
      <c r="L5" s="427"/>
      <c r="M5" s="427"/>
      <c r="N5" s="427"/>
      <c r="O5" s="427"/>
      <c r="P5" s="427"/>
      <c r="Q5" s="427"/>
      <c r="R5" s="427"/>
      <c r="S5" s="427"/>
      <c r="T5" s="427"/>
      <c r="U5" s="427"/>
    </row>
    <row r="6" spans="1:23" ht="13.5" customHeight="1">
      <c r="A6" s="404" t="s">
        <v>108</v>
      </c>
      <c r="B6" s="405"/>
      <c r="C6" s="418" t="s">
        <v>109</v>
      </c>
      <c r="D6" s="409"/>
      <c r="E6" s="419"/>
      <c r="F6" s="418" t="s">
        <v>110</v>
      </c>
      <c r="G6" s="409"/>
      <c r="H6" s="409"/>
      <c r="I6" s="409"/>
      <c r="J6" s="409"/>
      <c r="K6" s="426"/>
      <c r="L6" s="409" t="s">
        <v>128</v>
      </c>
      <c r="M6" s="409"/>
      <c r="N6" s="409"/>
      <c r="O6" s="270"/>
      <c r="P6" s="408" t="s">
        <v>113</v>
      </c>
      <c r="Q6" s="409"/>
      <c r="R6" s="409"/>
      <c r="S6" s="409"/>
      <c r="T6" s="409"/>
      <c r="U6" s="410"/>
      <c r="W6" s="80"/>
    </row>
    <row r="7" spans="1:23" ht="13.5" customHeight="1">
      <c r="A7" s="396">
        <f>COUNTIF(F30:HF30,"P")</f>
        <v>2</v>
      </c>
      <c r="B7" s="395"/>
      <c r="C7" s="392">
        <f>COUNTIF(F30:HF30,"F")</f>
        <v>3</v>
      </c>
      <c r="D7" s="393"/>
      <c r="E7" s="395"/>
      <c r="F7" s="392">
        <f>SUM(P7,- A7,- C7)</f>
        <v>0</v>
      </c>
      <c r="G7" s="393"/>
      <c r="H7" s="393"/>
      <c r="I7" s="393"/>
      <c r="J7" s="393"/>
      <c r="K7" s="394"/>
      <c r="L7" s="144">
        <f>COUNTIF(E29:HF29,"N")</f>
        <v>1</v>
      </c>
      <c r="M7" s="144">
        <f>COUNTIF(E29:HF29,"A")</f>
        <v>2</v>
      </c>
      <c r="N7" s="144">
        <f>COUNTIF(E29:HF29,"B")</f>
        <v>2</v>
      </c>
      <c r="O7" s="144"/>
      <c r="P7" s="406">
        <f>COUNTA(E9:HI9)</f>
        <v>5</v>
      </c>
      <c r="Q7" s="393"/>
      <c r="R7" s="393"/>
      <c r="S7" s="393"/>
      <c r="T7" s="393"/>
      <c r="U7" s="407"/>
      <c r="V7" s="81"/>
    </row>
    <row r="8" spans="1:23" ht="10.15"/>
    <row r="9" spans="1:23" ht="45" customHeight="1">
      <c r="A9" s="181"/>
      <c r="B9" s="203"/>
      <c r="C9" s="204"/>
      <c r="D9" s="205"/>
      <c r="E9" s="204"/>
      <c r="F9" s="206" t="s">
        <v>129</v>
      </c>
      <c r="G9" s="206" t="s">
        <v>130</v>
      </c>
      <c r="H9" s="206" t="s">
        <v>131</v>
      </c>
      <c r="I9" s="206" t="s">
        <v>132</v>
      </c>
      <c r="J9" s="206" t="s">
        <v>133</v>
      </c>
      <c r="K9" s="80"/>
    </row>
    <row r="10" spans="1:23" ht="13.5" customHeight="1">
      <c r="A10" s="176" t="s">
        <v>143</v>
      </c>
      <c r="B10" s="84" t="s">
        <v>245</v>
      </c>
      <c r="C10" s="85"/>
      <c r="D10" s="86"/>
      <c r="E10" s="87"/>
      <c r="F10" s="88"/>
      <c r="G10" s="88"/>
      <c r="H10" s="88"/>
      <c r="I10" s="88"/>
      <c r="J10" s="88"/>
      <c r="P10" s="327" t="s">
        <v>145</v>
      </c>
      <c r="Q10" s="327" t="s">
        <v>146</v>
      </c>
      <c r="R10" s="327" t="s">
        <v>147</v>
      </c>
      <c r="S10" s="327" t="s">
        <v>148</v>
      </c>
      <c r="T10" s="327" t="s">
        <v>149</v>
      </c>
    </row>
    <row r="11" spans="1:23" ht="13.5" customHeight="1">
      <c r="A11" s="164"/>
      <c r="B11" s="84"/>
      <c r="C11" s="85"/>
      <c r="D11" s="86" t="s">
        <v>246</v>
      </c>
      <c r="E11" s="89"/>
      <c r="F11" s="88" t="s">
        <v>151</v>
      </c>
      <c r="G11" s="88" t="s">
        <v>151</v>
      </c>
      <c r="H11" s="88" t="s">
        <v>151</v>
      </c>
      <c r="I11" s="88"/>
      <c r="J11" s="88"/>
      <c r="K11" s="80"/>
      <c r="P11" s="328"/>
      <c r="Q11" s="328"/>
      <c r="R11" s="328"/>
      <c r="S11" s="328"/>
      <c r="T11" s="328"/>
    </row>
    <row r="12" spans="1:23" ht="13.5" customHeight="1">
      <c r="A12" s="164"/>
      <c r="B12" s="84"/>
      <c r="C12" s="85"/>
      <c r="D12" s="86" t="s">
        <v>247</v>
      </c>
      <c r="E12" s="89"/>
      <c r="F12" s="88"/>
      <c r="G12" s="88"/>
      <c r="H12" s="88"/>
      <c r="I12" s="88" t="s">
        <v>151</v>
      </c>
      <c r="J12" s="88"/>
      <c r="P12" s="328" t="s">
        <v>248</v>
      </c>
      <c r="Q12" s="328" t="s">
        <v>249</v>
      </c>
      <c r="R12" s="328" t="s">
        <v>250</v>
      </c>
      <c r="S12" s="328">
        <v>1</v>
      </c>
      <c r="T12" s="328"/>
    </row>
    <row r="13" spans="1:23" ht="13.5" customHeight="1">
      <c r="A13" s="164"/>
      <c r="B13" s="84"/>
      <c r="C13" s="85"/>
      <c r="D13" s="86" t="s">
        <v>251</v>
      </c>
      <c r="E13" s="89"/>
      <c r="F13" s="88"/>
      <c r="G13" s="88"/>
      <c r="H13" s="88"/>
      <c r="I13" s="88"/>
      <c r="J13" s="88" t="s">
        <v>151</v>
      </c>
      <c r="P13" s="328"/>
      <c r="Q13" s="328"/>
      <c r="R13" s="328"/>
      <c r="S13" s="328"/>
      <c r="T13" s="328"/>
    </row>
    <row r="14" spans="1:23" ht="13.5" customHeight="1">
      <c r="A14" s="164"/>
      <c r="B14" s="84" t="s">
        <v>252</v>
      </c>
      <c r="C14" s="85"/>
      <c r="D14" s="86"/>
      <c r="E14" s="87"/>
      <c r="F14" s="88"/>
      <c r="G14" s="88"/>
      <c r="H14" s="88"/>
      <c r="I14" s="88"/>
      <c r="J14" s="88"/>
      <c r="P14" s="328"/>
      <c r="Q14" s="329"/>
      <c r="R14" s="328"/>
      <c r="S14" s="328"/>
      <c r="T14" s="328"/>
    </row>
    <row r="15" spans="1:23" ht="13.5" customHeight="1">
      <c r="A15" s="164"/>
      <c r="B15" s="84"/>
      <c r="C15" s="85"/>
      <c r="D15" s="86" t="s">
        <v>253</v>
      </c>
      <c r="E15" s="89"/>
      <c r="F15" s="88" t="s">
        <v>151</v>
      </c>
      <c r="G15" s="88"/>
      <c r="H15" s="88"/>
      <c r="I15" s="88"/>
      <c r="J15" s="88"/>
      <c r="P15" s="328"/>
      <c r="Q15" s="329"/>
      <c r="R15" s="328"/>
      <c r="S15" s="328"/>
      <c r="T15" s="328"/>
    </row>
    <row r="16" spans="1:23" ht="13.5" customHeight="1">
      <c r="A16" s="164"/>
      <c r="B16" s="84"/>
      <c r="C16" s="85"/>
      <c r="D16" s="86" t="s">
        <v>254</v>
      </c>
      <c r="E16" s="89"/>
      <c r="F16" s="88"/>
      <c r="G16" s="88" t="s">
        <v>151</v>
      </c>
      <c r="H16" s="88"/>
      <c r="I16" s="88" t="s">
        <v>151</v>
      </c>
      <c r="J16" s="88"/>
      <c r="P16" s="328" t="s">
        <v>255</v>
      </c>
      <c r="Q16" s="328" t="s">
        <v>253</v>
      </c>
      <c r="R16" s="328"/>
      <c r="S16" s="328">
        <v>0</v>
      </c>
      <c r="T16" s="328"/>
    </row>
    <row r="17" spans="1:22" ht="13.5" customHeight="1">
      <c r="A17" s="164"/>
      <c r="B17" s="84"/>
      <c r="C17" s="85"/>
      <c r="D17" s="86" t="s">
        <v>256</v>
      </c>
      <c r="E17" s="87"/>
      <c r="F17" s="88"/>
      <c r="G17" s="88"/>
      <c r="H17" s="88" t="s">
        <v>151</v>
      </c>
      <c r="I17" s="88"/>
      <c r="J17" s="88"/>
      <c r="P17" s="328"/>
      <c r="Q17" s="328" t="s">
        <v>254</v>
      </c>
      <c r="R17" s="328"/>
      <c r="S17" s="328"/>
      <c r="T17" s="328"/>
    </row>
    <row r="18" spans="1:22" ht="13.5" customHeight="1">
      <c r="A18" s="164"/>
      <c r="B18" s="84"/>
      <c r="C18" s="85"/>
      <c r="D18" s="86" t="s">
        <v>257</v>
      </c>
      <c r="E18" s="89"/>
      <c r="F18" s="88"/>
      <c r="G18" s="88"/>
      <c r="H18" s="88"/>
      <c r="I18" s="88"/>
      <c r="J18" s="88" t="s">
        <v>151</v>
      </c>
      <c r="P18" s="328"/>
      <c r="Q18" s="328" t="s">
        <v>256</v>
      </c>
      <c r="R18" s="328"/>
      <c r="S18" s="328"/>
      <c r="T18" s="328"/>
    </row>
    <row r="19" spans="1:22" ht="16.149999999999999">
      <c r="A19" s="164"/>
      <c r="B19" s="84" t="s">
        <v>258</v>
      </c>
      <c r="C19" s="85"/>
      <c r="D19" s="86"/>
      <c r="E19" s="89"/>
      <c r="F19" s="88"/>
      <c r="G19" s="88"/>
      <c r="H19" s="88"/>
      <c r="I19" s="88"/>
      <c r="J19" s="88"/>
      <c r="P19" s="328"/>
      <c r="Q19" s="328"/>
      <c r="R19" s="328"/>
      <c r="S19" s="328"/>
      <c r="T19" s="328"/>
    </row>
    <row r="20" spans="1:22" ht="27.6">
      <c r="A20" s="164"/>
      <c r="B20" s="84"/>
      <c r="C20" s="85"/>
      <c r="D20" s="86" t="s">
        <v>259</v>
      </c>
      <c r="E20" s="87"/>
      <c r="F20" s="88" t="s">
        <v>151</v>
      </c>
      <c r="G20" s="88"/>
      <c r="H20" s="88"/>
      <c r="I20" s="88" t="s">
        <v>151</v>
      </c>
      <c r="J20" s="88"/>
      <c r="P20" s="328" t="s">
        <v>258</v>
      </c>
      <c r="Q20" s="329" t="s">
        <v>260</v>
      </c>
      <c r="R20" s="328"/>
      <c r="S20" s="329">
        <v>0</v>
      </c>
      <c r="T20" s="328"/>
    </row>
    <row r="21" spans="1:22" ht="13.5" customHeight="1">
      <c r="A21" s="164"/>
      <c r="B21" s="84"/>
      <c r="C21" s="85"/>
      <c r="D21" s="86" t="s">
        <v>261</v>
      </c>
      <c r="E21" s="89"/>
      <c r="F21" s="88"/>
      <c r="G21" s="88" t="s">
        <v>151</v>
      </c>
      <c r="H21" s="88"/>
      <c r="I21" s="88"/>
      <c r="J21" s="88"/>
      <c r="P21" s="328"/>
      <c r="Q21" s="328" t="s">
        <v>262</v>
      </c>
      <c r="R21" s="328"/>
      <c r="S21" s="328"/>
      <c r="T21" s="328"/>
    </row>
    <row r="22" spans="1:22" ht="13.5" customHeight="1">
      <c r="A22" s="164"/>
      <c r="B22" s="84"/>
      <c r="C22" s="85"/>
      <c r="D22" s="86" t="s">
        <v>263</v>
      </c>
      <c r="E22" s="89"/>
      <c r="F22" s="88"/>
      <c r="G22" s="88"/>
      <c r="H22" s="88" t="s">
        <v>151</v>
      </c>
      <c r="I22" s="88"/>
      <c r="J22" s="88"/>
      <c r="P22" s="328"/>
      <c r="Q22" s="328" t="s">
        <v>264</v>
      </c>
      <c r="R22" s="328"/>
      <c r="S22" s="328"/>
      <c r="T22" s="328"/>
    </row>
    <row r="23" spans="1:22" ht="13.5" customHeight="1">
      <c r="A23" s="164"/>
      <c r="B23" s="93"/>
      <c r="C23" s="94"/>
      <c r="D23" s="95" t="s">
        <v>265</v>
      </c>
      <c r="E23" s="96"/>
      <c r="F23" s="97"/>
      <c r="G23" s="97"/>
      <c r="H23" s="97"/>
      <c r="I23" s="97"/>
      <c r="J23" s="97" t="s">
        <v>151</v>
      </c>
      <c r="Q23" s="90"/>
    </row>
    <row r="24" spans="1:22" ht="13.5" customHeight="1">
      <c r="A24" s="175" t="s">
        <v>168</v>
      </c>
      <c r="B24" s="98" t="s">
        <v>169</v>
      </c>
      <c r="C24" s="99"/>
      <c r="D24" s="336"/>
      <c r="E24" s="101"/>
      <c r="F24" s="102"/>
      <c r="G24" s="102"/>
      <c r="H24" s="102"/>
      <c r="I24" s="102"/>
      <c r="J24" s="102"/>
      <c r="Q24" s="90"/>
      <c r="R24" s="78" t="s">
        <v>266</v>
      </c>
    </row>
    <row r="25" spans="1:22" ht="13.5" customHeight="1">
      <c r="A25" s="174"/>
      <c r="B25" s="202"/>
      <c r="C25" s="104"/>
      <c r="D25" s="216" t="s">
        <v>267</v>
      </c>
      <c r="E25" s="334"/>
      <c r="F25" s="88" t="s">
        <v>151</v>
      </c>
      <c r="G25" s="88"/>
      <c r="H25" s="88"/>
      <c r="I25" s="88"/>
      <c r="J25" s="88"/>
      <c r="Q25" s="90"/>
    </row>
    <row r="26" spans="1:22" ht="13.5" customHeight="1">
      <c r="A26" s="174"/>
      <c r="B26" s="202"/>
      <c r="C26" s="104"/>
      <c r="D26" s="216" t="s">
        <v>268</v>
      </c>
      <c r="E26" s="334"/>
      <c r="F26" s="88"/>
      <c r="G26" s="88" t="s">
        <v>151</v>
      </c>
      <c r="H26" s="88" t="s">
        <v>151</v>
      </c>
      <c r="I26" s="88"/>
      <c r="J26" s="88"/>
      <c r="P26" s="111" t="s">
        <v>159</v>
      </c>
      <c r="Q26" s="210" t="s">
        <v>160</v>
      </c>
      <c r="R26" s="111" t="s">
        <v>245</v>
      </c>
      <c r="S26" s="210" t="s">
        <v>252</v>
      </c>
      <c r="T26" s="248" t="s">
        <v>258</v>
      </c>
      <c r="U26" s="216" t="s">
        <v>269</v>
      </c>
      <c r="V26" s="216"/>
    </row>
    <row r="27" spans="1:22" ht="13.5" customHeight="1">
      <c r="A27" s="174"/>
      <c r="B27" s="103"/>
      <c r="C27" s="107"/>
      <c r="D27" s="216" t="s">
        <v>270</v>
      </c>
      <c r="E27" s="335"/>
      <c r="F27" s="88"/>
      <c r="G27" s="88"/>
      <c r="H27" s="88"/>
      <c r="I27" s="88" t="s">
        <v>151</v>
      </c>
      <c r="J27" s="88"/>
      <c r="P27" s="248">
        <v>1</v>
      </c>
      <c r="Q27" s="216" t="s">
        <v>163</v>
      </c>
      <c r="R27" s="214" t="s">
        <v>268</v>
      </c>
      <c r="S27" s="216">
        <v>20</v>
      </c>
      <c r="T27" s="248">
        <v>3</v>
      </c>
      <c r="U27" s="216" t="s">
        <v>267</v>
      </c>
      <c r="V27" s="216"/>
    </row>
    <row r="28" spans="1:22" ht="13.5" customHeight="1">
      <c r="A28" s="174"/>
      <c r="B28" s="103"/>
      <c r="C28" s="107"/>
      <c r="D28" s="216" t="s">
        <v>271</v>
      </c>
      <c r="E28" s="335"/>
      <c r="F28" s="88"/>
      <c r="G28" s="88"/>
      <c r="H28" s="88"/>
      <c r="I28" s="88"/>
      <c r="J28" s="88" t="s">
        <v>151</v>
      </c>
      <c r="P28" s="250">
        <v>2</v>
      </c>
      <c r="Q28" s="216"/>
      <c r="R28" s="214" t="s">
        <v>268</v>
      </c>
      <c r="S28" s="216">
        <v>3</v>
      </c>
      <c r="T28" s="248">
        <v>20</v>
      </c>
      <c r="U28" s="216" t="s">
        <v>268</v>
      </c>
      <c r="V28" s="216"/>
    </row>
    <row r="29" spans="1:22" ht="13.5" customHeight="1">
      <c r="A29" s="175" t="s">
        <v>171</v>
      </c>
      <c r="B29" s="381" t="s">
        <v>172</v>
      </c>
      <c r="C29" s="381"/>
      <c r="D29" s="381"/>
      <c r="E29" s="160"/>
      <c r="F29" s="180" t="s">
        <v>62</v>
      </c>
      <c r="G29" s="180" t="s">
        <v>111</v>
      </c>
      <c r="H29" s="180" t="s">
        <v>62</v>
      </c>
      <c r="I29" s="180" t="s">
        <v>112</v>
      </c>
      <c r="J29" s="180" t="s">
        <v>112</v>
      </c>
      <c r="P29" s="218">
        <v>3</v>
      </c>
      <c r="Q29" s="216"/>
      <c r="R29" s="214" t="s">
        <v>268</v>
      </c>
      <c r="S29" s="215">
        <v>-1</v>
      </c>
      <c r="T29" s="248">
        <v>-1</v>
      </c>
      <c r="U29" s="216" t="s">
        <v>268</v>
      </c>
      <c r="V29" s="216"/>
    </row>
    <row r="30" spans="1:22" ht="13.5" customHeight="1">
      <c r="A30" s="207"/>
      <c r="B30" s="378" t="s">
        <v>173</v>
      </c>
      <c r="C30" s="378"/>
      <c r="D30" s="378"/>
      <c r="E30" s="110"/>
      <c r="F30" s="109" t="s">
        <v>175</v>
      </c>
      <c r="G30" s="109" t="s">
        <v>174</v>
      </c>
      <c r="H30" s="109" t="s">
        <v>175</v>
      </c>
      <c r="I30" s="109" t="s">
        <v>174</v>
      </c>
      <c r="J30" s="109" t="s">
        <v>175</v>
      </c>
      <c r="P30" s="216">
        <v>4</v>
      </c>
      <c r="Q30" s="331" t="s">
        <v>164</v>
      </c>
      <c r="R30" s="333" t="s">
        <v>272</v>
      </c>
      <c r="S30" s="332">
        <v>3</v>
      </c>
      <c r="T30" s="248">
        <v>5</v>
      </c>
      <c r="U30" s="216" t="s">
        <v>270</v>
      </c>
      <c r="V30" s="216"/>
    </row>
    <row r="31" spans="1:22" ht="13.5" customHeight="1">
      <c r="A31" s="207"/>
      <c r="B31" s="378" t="s">
        <v>176</v>
      </c>
      <c r="C31" s="378"/>
      <c r="D31" s="378"/>
      <c r="E31" s="111"/>
      <c r="F31" s="112" t="s">
        <v>104</v>
      </c>
      <c r="G31" s="112" t="s">
        <v>104</v>
      </c>
      <c r="H31" s="112" t="s">
        <v>104</v>
      </c>
      <c r="I31" s="112" t="s">
        <v>104</v>
      </c>
      <c r="J31" s="112" t="s">
        <v>104</v>
      </c>
      <c r="P31" s="216">
        <v>5</v>
      </c>
      <c r="Q31" s="330" t="s">
        <v>166</v>
      </c>
      <c r="R31" s="214" t="s">
        <v>271</v>
      </c>
      <c r="S31" s="332">
        <v>0</v>
      </c>
      <c r="T31" s="248">
        <v>0</v>
      </c>
      <c r="U31" s="216" t="s">
        <v>271</v>
      </c>
      <c r="V31" s="216"/>
    </row>
    <row r="32" spans="1:22" ht="13.5" customHeight="1">
      <c r="A32" s="208"/>
      <c r="B32" s="379" t="s">
        <v>178</v>
      </c>
      <c r="C32" s="379"/>
      <c r="D32" s="379"/>
      <c r="E32" s="171"/>
      <c r="F32" s="172" t="s">
        <v>179</v>
      </c>
      <c r="G32" s="172"/>
      <c r="H32" s="172" t="s">
        <v>273</v>
      </c>
      <c r="I32" s="172"/>
      <c r="J32" s="172" t="s">
        <v>274</v>
      </c>
    </row>
    <row r="33" spans="1:4" ht="10.15">
      <c r="A33" s="82"/>
      <c r="B33" s="78"/>
      <c r="C33" s="79"/>
      <c r="D33" s="78"/>
    </row>
    <row r="35" spans="1:4" ht="13.5" customHeight="1">
      <c r="B35" s="209"/>
    </row>
  </sheetData>
  <mergeCells count="27">
    <mergeCell ref="A2:B2"/>
    <mergeCell ref="C2:E2"/>
    <mergeCell ref="F2:K2"/>
    <mergeCell ref="L2:U2"/>
    <mergeCell ref="A3:B3"/>
    <mergeCell ref="F3:K3"/>
    <mergeCell ref="A4:B4"/>
    <mergeCell ref="C3:E3"/>
    <mergeCell ref="L3:N3"/>
    <mergeCell ref="C4:D4"/>
    <mergeCell ref="F4:K4"/>
    <mergeCell ref="L4:U4"/>
    <mergeCell ref="B30:D30"/>
    <mergeCell ref="B31:D31"/>
    <mergeCell ref="B32:D32"/>
    <mergeCell ref="B29:D29"/>
    <mergeCell ref="C5:U5"/>
    <mergeCell ref="L6:N6"/>
    <mergeCell ref="A7:B7"/>
    <mergeCell ref="C7:E7"/>
    <mergeCell ref="F7:K7"/>
    <mergeCell ref="P7:U7"/>
    <mergeCell ref="A5:B5"/>
    <mergeCell ref="A6:B6"/>
    <mergeCell ref="C6:E6"/>
    <mergeCell ref="F6:K6"/>
    <mergeCell ref="P6:U6"/>
  </mergeCells>
  <dataValidations count="3">
    <dataValidation type="list" allowBlank="1" showInputMessage="1" showErrorMessage="1" sqref="F30:J30" xr:uid="{7CE20679-C4E4-4402-9AC2-64FA1B7F79D5}">
      <formula1>"P,F, "</formula1>
    </dataValidation>
    <dataValidation type="list" allowBlank="1" showInputMessage="1" showErrorMessage="1" sqref="F29:J29" xr:uid="{5C2E66E8-5FE7-4285-A00E-2267A50E24F9}">
      <formula1>"N,A,B, "</formula1>
    </dataValidation>
    <dataValidation type="list" allowBlank="1" showInputMessage="1" showErrorMessage="1" sqref="F10:J28" xr:uid="{66D97906-F9D8-473D-848F-55AE150864DB}">
      <formula1>"O, 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FPT-Software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Hoang Anh</dc:creator>
  <cp:keywords/>
  <dc:description/>
  <cp:lastModifiedBy>Lê Trần Tú Uyên</cp:lastModifiedBy>
  <cp:revision/>
  <dcterms:created xsi:type="dcterms:W3CDTF">2007-10-09T09:39:48Z</dcterms:created>
  <dcterms:modified xsi:type="dcterms:W3CDTF">2023-10-19T09:16:24Z</dcterms:modified>
  <cp:category/>
  <cp:contentStatus/>
</cp:coreProperties>
</file>