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jacquestsang/Desktop/"/>
    </mc:Choice>
  </mc:AlternateContent>
  <bookViews>
    <workbookView xWindow="0" yWindow="460" windowWidth="28800" windowHeight="17620" tabRatio="500" activeTab="1"/>
  </bookViews>
  <sheets>
    <sheet name="game" sheetId="1" r:id="rId1"/>
    <sheet name="playe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<sst xmlns="http://schemas.openxmlformats.org/spreadsheetml/2006/main" count="79" uniqueCount="34">
  <si>
    <t>subregion</t>
  </si>
  <si>
    <t>player</t>
  </si>
  <si>
    <t>latitude</t>
  </si>
  <si>
    <t>longitude</t>
  </si>
  <si>
    <t>regiment</t>
  </si>
  <si>
    <t>Antarctica</t>
  </si>
  <si>
    <t>Australia and New Zealand</t>
  </si>
  <si>
    <t>Caribbean</t>
  </si>
  <si>
    <t>Central America</t>
  </si>
  <si>
    <t>Central Asia</t>
  </si>
  <si>
    <t>Eastern Africa</t>
  </si>
  <si>
    <t>Eastern Asia</t>
  </si>
  <si>
    <t>Eastern Europe</t>
  </si>
  <si>
    <t>Melanesia</t>
  </si>
  <si>
    <t>Middle Africa</t>
  </si>
  <si>
    <t>Northern Africa</t>
  </si>
  <si>
    <t>Northern America</t>
  </si>
  <si>
    <t>Northern Europe</t>
  </si>
  <si>
    <t>Seven seas (open ocean)</t>
  </si>
  <si>
    <t>South America</t>
  </si>
  <si>
    <t>South-Eastern Asia</t>
  </si>
  <si>
    <t>Southern Africa</t>
  </si>
  <si>
    <t>Southern Asia</t>
  </si>
  <si>
    <t>Southern Europe</t>
  </si>
  <si>
    <t>Western Africa</t>
  </si>
  <si>
    <t>Western Asia</t>
  </si>
  <si>
    <t>Western Europe</t>
  </si>
  <si>
    <t>occupied</t>
  </si>
  <si>
    <t>id</t>
  </si>
  <si>
    <t>attacked</t>
  </si>
  <si>
    <t>oponent</t>
  </si>
  <si>
    <t>defended</t>
  </si>
  <si>
    <t>defender</t>
  </si>
  <si>
    <t>FAUX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</si>
</sst>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2" borderId="0" xfId="0" applyFont="1" applyFill="1" applyAlignment="1"/>
    <xf numFmtId="4" fontId="1" fillId="2" borderId="1" xfId="0" applyNumberFormat="1" applyFont="1" applyFill="1" applyBorder="1" applyAlignment="1"/>
    <xf numFmtId="0" fontId="1" fillId="2" borderId="0" xfId="0" applyFont="1" applyFill="1"/>
    <xf numFmtId="3" fontId="1" fillId="0" borderId="1" xfId="0" applyNumberFormat="1" applyFont="1" applyBorder="1" applyAlignment="1"/>
    <xf numFmtId="164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3"/>
  <sheetViews>
    <sheetView workbookViewId="0"/>
  </sheetViews>
  <sheetFormatPr baseColWidth="10" defaultColWidth="14.5" defaultRowHeight="15.75" customHeight="1" x14ac:dyDescent="0.15"/>
  <cols>
    <col min="1" max="1" width="23.5" customWidth="1"/>
    <col min="2" max="2" width="23.1640625" customWidth="1"/>
    <col min="3" max="3" width="12" customWidth="1"/>
  </cols>
  <sheetData>
    <row r="1" spans="1:10" ht="15.75" customHeight="1" x14ac:dyDescent="0.15">
      <c r="A1" s="1" t="s">
        <v>0</v>
      </c>
      <c r="B1" s="1" t="s">
        <v>2</v>
      </c>
      <c r="C1" s="1" t="s">
        <v>3</v>
      </c>
      <c r="D1" s="3" t="s">
        <v>1</v>
      </c>
      <c r="E1" s="3" t="s">
        <v>27</v>
      </c>
      <c r="F1" s="3" t="s">
        <v>4</v>
      </c>
      <c r="G1" s="3" t="s">
        <v>29</v>
      </c>
      <c r="H1" s="3" t="s">
        <v>30</v>
      </c>
      <c r="I1" s="3" t="s">
        <v>31</v>
      </c>
      <c r="J1" s="3" t="s">
        <v>32</v>
      </c>
    </row>
    <row r="2" spans="1:10" ht="15.75" customHeight="1" x14ac:dyDescent="0.15">
      <c r="A2" s="1" t="s">
        <v>5</v>
      </c>
      <c r="B2" s="5">
        <v>-75.250973000000002</v>
      </c>
      <c r="C2" s="1">
        <v>-7.1388999999999994E-2</v>
      </c>
      <c r="D2" s="3" t="str">
        <f>IF(F2=0,"null",VLOOKUP(F2,player!C:Y,23,0))</f>
        <v>null</v>
      </c>
      <c r="E2" s="3" t="b">
        <f t="shared" ref="E2:E23" si="0">IF(F2=0,FALSE,TRUE)</f>
        <v>0</v>
      </c>
      <c r="F2" s="7">
        <f>SUM(player!$C$2:$C$4)</f>
        <v>0</v>
      </c>
      <c r="G2" s="3" t="b">
        <v>0</v>
      </c>
      <c r="H2" s="7">
        <v>0</v>
      </c>
      <c r="I2" s="3" t="s">
        <v>33</v>
      </c>
      <c r="J2" s="7">
        <v>0</v>
      </c>
    </row>
    <row r="3" spans="1:10" ht="15.75" customHeight="1" x14ac:dyDescent="0.15">
      <c r="A3" s="1" t="s">
        <v>6</v>
      </c>
      <c r="B3" s="5">
        <v>-33.087477499999999</v>
      </c>
      <c r="C3" s="1">
        <v>154.33055350000001</v>
      </c>
      <c r="D3" s="3" t="str">
        <f>IF(F3=0,"null",VLOOKUP(F3,player!D:Y,22,0))</f>
        <v>null</v>
      </c>
      <c r="E3" s="3" t="b">
        <f t="shared" si="0"/>
        <v>0</v>
      </c>
      <c r="F3" s="7">
        <f>SUM(player!$D$2:$D$4)</f>
        <v>0</v>
      </c>
      <c r="G3" s="3" t="b">
        <v>0</v>
      </c>
      <c r="H3" s="7">
        <v>0</v>
      </c>
      <c r="I3" s="3" t="s">
        <v>33</v>
      </c>
      <c r="J3" s="7">
        <v>0</v>
      </c>
    </row>
    <row r="4" spans="1:10" ht="15.75" customHeight="1" x14ac:dyDescent="0.15">
      <c r="A4" s="1" t="s">
        <v>7</v>
      </c>
      <c r="B4" s="5">
        <v>18.735693000000001</v>
      </c>
      <c r="C4" s="1">
        <v>-72.285214999999994</v>
      </c>
      <c r="D4" s="3" t="str">
        <f>IF(F4=0,"null",VLOOKUP(F4,player!E:Y,21,0))</f>
        <v>null</v>
      </c>
      <c r="E4" s="3" t="b">
        <f t="shared" si="0"/>
        <v>0</v>
      </c>
      <c r="F4" s="7">
        <f>SUM(player!$E$2:$E$4)</f>
        <v>0</v>
      </c>
      <c r="G4" s="3" t="b">
        <v>0</v>
      </c>
      <c r="H4" s="7">
        <v>0</v>
      </c>
      <c r="I4" s="3" t="s">
        <v>33</v>
      </c>
      <c r="J4" s="7">
        <v>0</v>
      </c>
    </row>
    <row r="5" spans="1:10" ht="15.75" customHeight="1" x14ac:dyDescent="0.15">
      <c r="A5" s="1" t="s">
        <v>8</v>
      </c>
      <c r="B5" s="5">
        <v>14.497092</v>
      </c>
      <c r="C5" s="1">
        <v>-87.369777499999998</v>
      </c>
      <c r="D5" s="3" t="str">
        <f>IF(F5=0,"null",VLOOKUP(F5,player!F:Y,20,0))</f>
        <v>null</v>
      </c>
      <c r="E5" s="3" t="b">
        <f t="shared" si="0"/>
        <v>0</v>
      </c>
      <c r="F5" s="7">
        <f>SUM(player!$F$2:$F$4)</f>
        <v>0</v>
      </c>
      <c r="G5" s="3" t="b">
        <v>0</v>
      </c>
      <c r="H5" s="7">
        <v>0</v>
      </c>
      <c r="I5" s="3" t="s">
        <v>33</v>
      </c>
      <c r="J5" s="7">
        <v>0</v>
      </c>
    </row>
    <row r="6" spans="1:10" ht="15.75" customHeight="1" x14ac:dyDescent="0.15">
      <c r="A6" s="1" t="s">
        <v>9</v>
      </c>
      <c r="B6" s="5">
        <v>41.20438</v>
      </c>
      <c r="C6" s="1">
        <v>66.923683999999994</v>
      </c>
      <c r="D6" s="3" t="str">
        <f>IF(F6=0,"null",VLOOKUP(F6,player!G:Y,19,0))</f>
        <v>null</v>
      </c>
      <c r="E6" s="3" t="b">
        <f t="shared" si="0"/>
        <v>0</v>
      </c>
      <c r="F6" s="7">
        <f>SUM(player!$G$2:$G$4)</f>
        <v>0</v>
      </c>
      <c r="G6" s="3" t="b">
        <v>0</v>
      </c>
      <c r="H6" s="7">
        <v>0</v>
      </c>
      <c r="I6" s="3" t="s">
        <v>33</v>
      </c>
      <c r="J6" s="7">
        <v>0</v>
      </c>
    </row>
    <row r="7" spans="1:10" ht="15.75" customHeight="1" x14ac:dyDescent="0.15">
      <c r="A7" s="1" t="s">
        <v>10</v>
      </c>
      <c r="B7" s="5">
        <v>-1.9402779999999999</v>
      </c>
      <c r="C7" s="1">
        <v>34.888821999999998</v>
      </c>
      <c r="D7" s="3" t="str">
        <f>IF(F7=0,"null",VLOOKUP(F7,player!H:Y,18,0))</f>
        <v>null</v>
      </c>
      <c r="E7" s="3" t="b">
        <f t="shared" si="0"/>
        <v>0</v>
      </c>
      <c r="F7" s="7">
        <f>SUM(player!$H$2:$H$4)</f>
        <v>0</v>
      </c>
      <c r="G7" s="3" t="b">
        <v>0</v>
      </c>
      <c r="H7" s="7">
        <v>0</v>
      </c>
      <c r="I7" s="3" t="s">
        <v>33</v>
      </c>
      <c r="J7" s="7">
        <v>0</v>
      </c>
    </row>
    <row r="8" spans="1:10" ht="15.75" customHeight="1" x14ac:dyDescent="0.15">
      <c r="A8" s="1" t="s">
        <v>11</v>
      </c>
      <c r="B8" s="5">
        <v>36.056290500000003</v>
      </c>
      <c r="C8" s="1">
        <v>124.235304</v>
      </c>
      <c r="D8" s="3" t="str">
        <f>IF(F8=0,"null",VLOOKUP(F8,player!I:Y,17,0))</f>
        <v>null</v>
      </c>
      <c r="E8" s="3" t="b">
        <f t="shared" si="0"/>
        <v>0</v>
      </c>
      <c r="F8" s="7">
        <f>SUM(player!$I$2:$I$4)</f>
        <v>0</v>
      </c>
      <c r="G8" s="3" t="b">
        <v>0</v>
      </c>
      <c r="H8" s="7">
        <v>0</v>
      </c>
      <c r="I8" s="3" t="s">
        <v>33</v>
      </c>
      <c r="J8" s="7">
        <v>0</v>
      </c>
    </row>
    <row r="9" spans="1:10" ht="15.75" customHeight="1" x14ac:dyDescent="0.15">
      <c r="A9" s="1" t="s">
        <v>12</v>
      </c>
      <c r="B9" s="5">
        <v>48.524229499999997</v>
      </c>
      <c r="C9" s="1">
        <v>25.226295</v>
      </c>
      <c r="D9" s="3" t="str">
        <f>IF(F9=0,"null",VLOOKUP(F9,player!J:Y,16,0))</f>
        <v>null</v>
      </c>
      <c r="E9" s="3" t="b">
        <f t="shared" si="0"/>
        <v>0</v>
      </c>
      <c r="F9" s="7">
        <f>SUM(player!$J$2:$J$4)</f>
        <v>0</v>
      </c>
      <c r="G9" s="3" t="b">
        <v>0</v>
      </c>
      <c r="H9" s="7">
        <v>0</v>
      </c>
      <c r="I9" s="3" t="s">
        <v>33</v>
      </c>
      <c r="J9" s="7">
        <v>0</v>
      </c>
    </row>
    <row r="10" spans="1:10" ht="15.75" customHeight="1" x14ac:dyDescent="0.15">
      <c r="A10" s="1" t="s">
        <v>13</v>
      </c>
      <c r="B10" s="5">
        <v>-15.376706</v>
      </c>
      <c r="C10" s="1">
        <v>165.618042</v>
      </c>
      <c r="D10" s="3" t="str">
        <f>IF(F10=0,"null",VLOOKUP(F10,player!K:Y,15,0))</f>
        <v>null</v>
      </c>
      <c r="E10" s="3" t="b">
        <f t="shared" si="0"/>
        <v>0</v>
      </c>
      <c r="F10" s="7">
        <f>SUM(player!$K$2:$K$4)</f>
        <v>0</v>
      </c>
      <c r="G10" s="3" t="b">
        <v>0</v>
      </c>
      <c r="H10" s="7">
        <v>0</v>
      </c>
      <c r="I10" s="3" t="s">
        <v>33</v>
      </c>
      <c r="J10" s="7">
        <v>0</v>
      </c>
    </row>
    <row r="11" spans="1:10" ht="15.75" customHeight="1" x14ac:dyDescent="0.15">
      <c r="A11" s="1" t="s">
        <v>14</v>
      </c>
      <c r="B11" s="5">
        <v>0.71138999999999997</v>
      </c>
      <c r="C11" s="1">
        <v>16.850773</v>
      </c>
      <c r="D11" s="3" t="str">
        <f>IF(F11=0,"null",VLOOKUP(F11,player!L:Y,14,0))</f>
        <v>null</v>
      </c>
      <c r="E11" s="3" t="b">
        <f t="shared" si="0"/>
        <v>0</v>
      </c>
      <c r="F11" s="7">
        <f>SUM(player!$L$2:$L$4)</f>
        <v>0</v>
      </c>
      <c r="G11" s="3" t="b">
        <v>0</v>
      </c>
      <c r="H11" s="7">
        <v>0</v>
      </c>
      <c r="I11" s="3" t="s">
        <v>33</v>
      </c>
      <c r="J11" s="7">
        <v>0</v>
      </c>
    </row>
    <row r="12" spans="1:10" ht="15.75" customHeight="1" x14ac:dyDescent="0.15">
      <c r="A12" s="1" t="s">
        <v>15</v>
      </c>
      <c r="B12" s="5">
        <v>26.820553</v>
      </c>
      <c r="C12" s="1">
        <v>9.5374990000000004</v>
      </c>
      <c r="D12" s="3" t="str">
        <f>IF(F12=0,"null",VLOOKUP(F12,player!M:Y,13,0))</f>
        <v>null</v>
      </c>
      <c r="E12" s="3" t="b">
        <f t="shared" si="0"/>
        <v>0</v>
      </c>
      <c r="F12" s="7">
        <f>SUM(player!$M$2:$M$4)</f>
        <v>0</v>
      </c>
      <c r="G12" s="3" t="b">
        <v>0</v>
      </c>
      <c r="H12" s="7">
        <v>0</v>
      </c>
      <c r="I12" s="3" t="s">
        <v>33</v>
      </c>
      <c r="J12" s="7">
        <v>0</v>
      </c>
    </row>
    <row r="13" spans="1:10" ht="15.75" customHeight="1" x14ac:dyDescent="0.15">
      <c r="A13" s="1" t="s">
        <v>16</v>
      </c>
      <c r="B13" s="5">
        <v>56.130366000000002</v>
      </c>
      <c r="C13" s="1">
        <v>-95.712890999999999</v>
      </c>
      <c r="D13" s="3" t="str">
        <f>IF(F13=0,"null",VLOOKUP(F13,player!N:Y,12,0))</f>
        <v>null</v>
      </c>
      <c r="E13" s="3" t="b">
        <f t="shared" si="0"/>
        <v>0</v>
      </c>
      <c r="F13" s="7">
        <f>SUM(player!$N$2:$N$4)</f>
        <v>0</v>
      </c>
      <c r="G13" s="3" t="b">
        <v>0</v>
      </c>
      <c r="H13" s="7">
        <v>0</v>
      </c>
      <c r="I13" s="3" t="s">
        <v>33</v>
      </c>
      <c r="J13" s="7">
        <v>0</v>
      </c>
    </row>
    <row r="14" spans="1:10" ht="15.75" customHeight="1" x14ac:dyDescent="0.15">
      <c r="A14" s="1" t="s">
        <v>17</v>
      </c>
      <c r="B14" s="5">
        <v>57.737453500000001</v>
      </c>
      <c r="C14" s="1">
        <v>14.072642999999999</v>
      </c>
      <c r="D14" s="3" t="str">
        <f>IF(F14=0,"null",VLOOKUP(F14,player!O:Y,11,0))</f>
        <v>null</v>
      </c>
      <c r="E14" s="3" t="b">
        <f t="shared" si="0"/>
        <v>0</v>
      </c>
      <c r="F14" s="7">
        <f>SUM(player!$O$2:$O$4)</f>
        <v>0</v>
      </c>
      <c r="G14" s="3" t="b">
        <v>0</v>
      </c>
      <c r="H14" s="7">
        <v>0</v>
      </c>
      <c r="I14" s="3" t="s">
        <v>33</v>
      </c>
      <c r="J14" s="7">
        <v>0</v>
      </c>
    </row>
    <row r="15" spans="1:10" ht="15.75" customHeight="1" x14ac:dyDescent="0.15">
      <c r="A15" s="1" t="s">
        <v>18</v>
      </c>
      <c r="B15" s="5">
        <v>-49.280366000000001</v>
      </c>
      <c r="C15" s="1">
        <v>69.348557</v>
      </c>
      <c r="D15" s="3" t="str">
        <f>IF(F15=0,"null",VLOOKUP(F15,player!P:Y,10,0))</f>
        <v>null</v>
      </c>
      <c r="E15" s="3" t="b">
        <f t="shared" si="0"/>
        <v>0</v>
      </c>
      <c r="F15" s="7">
        <f>SUM(player!$P$2:$P$4)</f>
        <v>0</v>
      </c>
      <c r="G15" s="3" t="b">
        <v>0</v>
      </c>
      <c r="H15" s="7">
        <v>0</v>
      </c>
      <c r="I15" s="3" t="s">
        <v>33</v>
      </c>
      <c r="J15" s="7">
        <v>0</v>
      </c>
    </row>
    <row r="16" spans="1:10" ht="15.75" customHeight="1" x14ac:dyDescent="0.15">
      <c r="A16" s="1" t="s">
        <v>19</v>
      </c>
      <c r="B16" s="5">
        <v>-14.235004</v>
      </c>
      <c r="C16" s="1">
        <v>-63.588653000000001</v>
      </c>
      <c r="D16" s="3" t="str">
        <f>IF(F16=0,"null",VLOOKUP(F16,player!Q:Y,9,0))</f>
        <v>null</v>
      </c>
      <c r="E16" s="3" t="b">
        <f t="shared" si="0"/>
        <v>0</v>
      </c>
      <c r="F16" s="7">
        <f>SUM(player!$Q$2:$Q$4)</f>
        <v>0</v>
      </c>
      <c r="G16" s="3" t="b">
        <v>0</v>
      </c>
      <c r="H16" s="7">
        <v>0</v>
      </c>
      <c r="I16" s="3" t="s">
        <v>33</v>
      </c>
      <c r="J16" s="7">
        <v>0</v>
      </c>
    </row>
    <row r="17" spans="1:10" ht="15.75" customHeight="1" x14ac:dyDescent="0.15">
      <c r="A17" s="1" t="s">
        <v>20</v>
      </c>
      <c r="B17" s="8">
        <v>19.45983</v>
      </c>
      <c r="C17" s="1">
        <v>106.63408099999999</v>
      </c>
      <c r="D17" s="3" t="str">
        <f>IF(F17=0,"null",VLOOKUP(F17,player!R:Y,8,0))</f>
        <v>null</v>
      </c>
      <c r="E17" s="3" t="b">
        <f t="shared" si="0"/>
        <v>0</v>
      </c>
      <c r="F17" s="7">
        <f>SUM(player!$R$2:$R$4)</f>
        <v>0</v>
      </c>
      <c r="G17" s="3" t="b">
        <v>0</v>
      </c>
      <c r="H17" s="7">
        <v>0</v>
      </c>
      <c r="I17" s="3" t="s">
        <v>33</v>
      </c>
      <c r="J17" s="7">
        <v>0</v>
      </c>
    </row>
    <row r="18" spans="1:10" ht="15.75" customHeight="1" x14ac:dyDescent="0.15">
      <c r="A18" s="1" t="s">
        <v>21</v>
      </c>
      <c r="B18" s="5">
        <v>-26.522503</v>
      </c>
      <c r="C18" s="1">
        <v>24.684866</v>
      </c>
      <c r="D18" s="3" t="str">
        <f>IF(F18=0,"null",VLOOKUP(F18,player!S:Y,7,0))</f>
        <v>null</v>
      </c>
      <c r="E18" s="3" t="b">
        <f t="shared" si="0"/>
        <v>0</v>
      </c>
      <c r="F18" s="7">
        <f>SUM(player!$S$2:$S$4)</f>
        <v>0</v>
      </c>
      <c r="G18" s="3" t="b">
        <v>0</v>
      </c>
      <c r="H18" s="7">
        <v>0</v>
      </c>
      <c r="I18" s="3" t="s">
        <v>33</v>
      </c>
      <c r="J18" s="7">
        <v>0</v>
      </c>
    </row>
    <row r="19" spans="1:10" ht="15.75" customHeight="1" x14ac:dyDescent="0.15">
      <c r="A19" s="1" t="s">
        <v>22</v>
      </c>
      <c r="B19" s="5">
        <v>27.9545095</v>
      </c>
      <c r="C19" s="1">
        <v>79.867338500000002</v>
      </c>
      <c r="D19" s="3" t="str">
        <f>IF(F19=0,"null",VLOOKUP(F19,player!T:Y,6,0))</f>
        <v>null</v>
      </c>
      <c r="E19" s="3" t="b">
        <f t="shared" si="0"/>
        <v>0</v>
      </c>
      <c r="F19" s="7">
        <f>SUM(player!$T$2:$T$4)</f>
        <v>0</v>
      </c>
      <c r="G19" s="3" t="b">
        <v>0</v>
      </c>
      <c r="H19" s="7">
        <v>0</v>
      </c>
      <c r="I19" s="3" t="s">
        <v>33</v>
      </c>
      <c r="J19" s="7">
        <v>0</v>
      </c>
    </row>
    <row r="20" spans="1:10" ht="15.75" customHeight="1" x14ac:dyDescent="0.15">
      <c r="A20" s="1" t="s">
        <v>23</v>
      </c>
      <c r="B20" s="5">
        <v>42.237287999999999</v>
      </c>
      <c r="C20" s="1">
        <v>18.526733</v>
      </c>
      <c r="D20" s="3" t="str">
        <f>IF(F20=0,"null",VLOOKUP(F20,player!U:Y,5,0))</f>
        <v>null</v>
      </c>
      <c r="E20" s="3" t="b">
        <f t="shared" si="0"/>
        <v>0</v>
      </c>
      <c r="F20" s="7">
        <f>SUM(player!$U$2:$U$4)</f>
        <v>0</v>
      </c>
      <c r="G20" s="3" t="b">
        <v>0</v>
      </c>
      <c r="H20" s="7">
        <v>0</v>
      </c>
      <c r="I20" s="3" t="s">
        <v>33</v>
      </c>
      <c r="J20" s="7">
        <v>0</v>
      </c>
    </row>
    <row r="21" spans="1:10" ht="15.75" customHeight="1" x14ac:dyDescent="0.15">
      <c r="A21" s="1" t="s">
        <v>24</v>
      </c>
      <c r="B21" s="5">
        <v>9.9455869999999997</v>
      </c>
      <c r="C21" s="1">
        <v>-5.5470800000000002</v>
      </c>
      <c r="D21" s="3" t="str">
        <f>IF(F21=0,"null",VLOOKUP(F21,player!V:Y,4,0))</f>
        <v>null</v>
      </c>
      <c r="E21" s="3" t="b">
        <f t="shared" si="0"/>
        <v>0</v>
      </c>
      <c r="F21" s="7">
        <f>SUM(player!$V$2:$V$4)</f>
        <v>0</v>
      </c>
      <c r="G21" s="3" t="b">
        <v>0</v>
      </c>
      <c r="H21" s="7">
        <v>0</v>
      </c>
      <c r="I21" s="3" t="s">
        <v>33</v>
      </c>
      <c r="J21" s="7">
        <v>0</v>
      </c>
    </row>
    <row r="22" spans="1:10" ht="15.75" customHeight="1" x14ac:dyDescent="0.15">
      <c r="A22" s="1" t="s">
        <v>25</v>
      </c>
      <c r="B22" s="5">
        <v>31.952162000000001</v>
      </c>
      <c r="C22" s="1">
        <v>43.679290999999999</v>
      </c>
      <c r="D22" s="3" t="str">
        <f>IF(F22=0,"null",VLOOKUP(F22,player!W:Y,3,0))</f>
        <v>null</v>
      </c>
      <c r="E22" s="3" t="b">
        <f t="shared" si="0"/>
        <v>0</v>
      </c>
      <c r="F22" s="7">
        <f>SUM(player!$W$2:$W$4)</f>
        <v>0</v>
      </c>
      <c r="G22" s="3" t="b">
        <v>0</v>
      </c>
      <c r="H22" s="7">
        <v>0</v>
      </c>
      <c r="I22" s="3" t="s">
        <v>33</v>
      </c>
      <c r="J22" s="7">
        <v>0</v>
      </c>
    </row>
    <row r="23" spans="1:10" ht="15.75" customHeight="1" x14ac:dyDescent="0.15">
      <c r="A23" s="1" t="s">
        <v>26</v>
      </c>
      <c r="B23" s="5">
        <v>49.815272999999998</v>
      </c>
      <c r="C23" s="1">
        <v>6.1295830000000002</v>
      </c>
      <c r="D23" s="3" t="str">
        <f>IF(F23=0,"null",VLOOKUP(F23,player!X:Y,2,0))</f>
        <v>null</v>
      </c>
      <c r="E23" s="3" t="b">
        <f t="shared" si="0"/>
        <v>0</v>
      </c>
      <c r="F23" s="7">
        <f>SUM(player!$X$2:$X$4)</f>
        <v>0</v>
      </c>
      <c r="G23" s="3" t="b">
        <v>0</v>
      </c>
      <c r="H23" s="7">
        <v>0</v>
      </c>
      <c r="I23" s="3" t="s">
        <v>33</v>
      </c>
      <c r="J23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4"/>
  <sheetViews>
    <sheetView tabSelected="1" workbookViewId="0">
      <selection activeCell="Y2" sqref="Y2:Y4"/>
    </sheetView>
  </sheetViews>
  <sheetFormatPr baseColWidth="10" defaultColWidth="14.5" defaultRowHeight="15.75" customHeight="1" x14ac:dyDescent="0.15"/>
  <sheetData>
    <row r="1" spans="1:25" ht="15.75" customHeight="1" x14ac:dyDescent="0.15">
      <c r="A1" s="2" t="s">
        <v>1</v>
      </c>
      <c r="B1" s="2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s="4" t="s">
        <v>28</v>
      </c>
    </row>
    <row r="2" spans="1:25" ht="15.75" customHeight="1" x14ac:dyDescent="0.15">
      <c r="Y2" s="6"/>
    </row>
    <row r="3" spans="1:25" ht="15.75" customHeight="1" x14ac:dyDescent="0.15">
      <c r="Y3" s="6"/>
    </row>
    <row r="4" spans="1:25" ht="15.75" customHeight="1" x14ac:dyDescent="0.15">
      <c r="Y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game</vt:lpstr>
      <vt:lpstr>player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2020-05-22T06:02:07Z</dcterms:modified>
</cp:coreProperties>
</file>