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" sheetId="1" r:id="rId3"/>
    <sheet state="visible" name="player" sheetId="2" r:id="rId4"/>
  </sheets>
  <definedNames/>
  <calcPr/>
</workbook>
</file>

<file path=xl/sharedStrings.xml><?xml version="1.0" encoding="utf-8"?>
<sst xmlns="http://schemas.openxmlformats.org/spreadsheetml/2006/main" count="79" uniqueCount="34">
  <si>
    <t>subregion</t>
  </si>
  <si>
    <t>latitude</t>
  </si>
  <si>
    <t>longitude</t>
  </si>
  <si>
    <t>player</t>
  </si>
  <si>
    <t>occupied</t>
  </si>
  <si>
    <t>regiment</t>
  </si>
  <si>
    <t>attacked</t>
  </si>
  <si>
    <t>oponent</t>
  </si>
  <si>
    <t>defended</t>
  </si>
  <si>
    <t>defender</t>
  </si>
  <si>
    <t>Antarctica</t>
  </si>
  <si>
    <t>FAUX</t>
  </si>
  <si>
    <t>Australia and New Zealand</t>
  </si>
  <si>
    <t>Caribbean</t>
  </si>
  <si>
    <t>Central America</t>
  </si>
  <si>
    <t>Central Asia</t>
  </si>
  <si>
    <t>Eastern Africa</t>
  </si>
  <si>
    <t>Eastern Asia</t>
  </si>
  <si>
    <t>Eastern Europe</t>
  </si>
  <si>
    <t>Melanesia</t>
  </si>
  <si>
    <t>Middle Africa</t>
  </si>
  <si>
    <t>Northern Africa</t>
  </si>
  <si>
    <t>Northern America</t>
  </si>
  <si>
    <t>Northern Europe</t>
  </si>
  <si>
    <t>Seven seas (open ocean)</t>
  </si>
  <si>
    <t>South America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</si>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</sst>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AEAEA"/>
        <bgColor rgb="FFEAEAE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4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0" fillId="3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3.14"/>
    <col customWidth="1" min="3" max="3" width="1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 t="s">
        <v>10</v>
      </c>
      <c r="B2" s="3">
        <v>-75.250973</v>
      </c>
      <c r="C2" s="1">
        <v>-0.071389</v>
      </c>
      <c r="D2" s="2" t="str">
        <f>IF(F2=0,"null",VLOOKUP(F2,player!C:Y,23,0))</f>
        <v>null</v>
      </c>
      <c r="E2" s="2" t="b">
        <f t="shared" ref="E2:E23" si="1">IF(F2=0,FALSE,TRUE)</f>
        <v>0</v>
      </c>
      <c r="F2" s="4">
        <f>SUM(player!C:C)</f>
        <v>0</v>
      </c>
      <c r="G2" s="2" t="b">
        <v>0</v>
      </c>
      <c r="H2" s="4">
        <v>0.0</v>
      </c>
      <c r="I2" s="2" t="s">
        <v>11</v>
      </c>
      <c r="J2" s="4">
        <v>0.0</v>
      </c>
    </row>
    <row r="3">
      <c r="A3" s="1" t="s">
        <v>12</v>
      </c>
      <c r="B3" s="3">
        <v>-33.0874775</v>
      </c>
      <c r="C3" s="1">
        <v>154.3305535</v>
      </c>
      <c r="D3" s="2" t="str">
        <f>IF(F3=0,"null",VLOOKUP(F3,player!D:Y,22,0))</f>
        <v>null</v>
      </c>
      <c r="E3" s="2" t="b">
        <f t="shared" si="1"/>
        <v>0</v>
      </c>
      <c r="F3" s="4">
        <f>SUM(player!D:D)</f>
        <v>0</v>
      </c>
      <c r="G3" s="2" t="b">
        <v>0</v>
      </c>
      <c r="H3" s="4">
        <v>0.0</v>
      </c>
      <c r="I3" s="2" t="s">
        <v>11</v>
      </c>
      <c r="J3" s="4">
        <v>0.0</v>
      </c>
    </row>
    <row r="4">
      <c r="A4" s="1" t="s">
        <v>13</v>
      </c>
      <c r="B4" s="3">
        <v>18.735693</v>
      </c>
      <c r="C4" s="1">
        <v>-72.285215</v>
      </c>
      <c r="D4" s="2" t="str">
        <f>IF(F4=0,"null",VLOOKUP(F4,player!E:Y,21,0))</f>
        <v>null</v>
      </c>
      <c r="E4" s="2" t="b">
        <f t="shared" si="1"/>
        <v>0</v>
      </c>
      <c r="F4" s="4">
        <f>SUM(player!E:E)</f>
        <v>0</v>
      </c>
      <c r="G4" s="2" t="b">
        <v>0</v>
      </c>
      <c r="H4" s="4">
        <v>0.0</v>
      </c>
      <c r="I4" s="2" t="s">
        <v>11</v>
      </c>
      <c r="J4" s="4">
        <v>0.0</v>
      </c>
    </row>
    <row r="5">
      <c r="A5" s="1" t="s">
        <v>14</v>
      </c>
      <c r="B5" s="3">
        <v>14.497092</v>
      </c>
      <c r="C5" s="1">
        <v>-87.3697775</v>
      </c>
      <c r="D5" s="2" t="str">
        <f>IF(F5=0,"null",VLOOKUP(F5,player!F:Y,20,0))</f>
        <v>null</v>
      </c>
      <c r="E5" s="2" t="b">
        <f t="shared" si="1"/>
        <v>0</v>
      </c>
      <c r="F5" s="4">
        <f>SUM(player!F:F)</f>
        <v>0</v>
      </c>
      <c r="G5" s="2" t="b">
        <v>0</v>
      </c>
      <c r="H5" s="4">
        <v>0.0</v>
      </c>
      <c r="I5" s="2" t="s">
        <v>11</v>
      </c>
      <c r="J5" s="4">
        <v>0.0</v>
      </c>
    </row>
    <row r="6">
      <c r="A6" s="1" t="s">
        <v>15</v>
      </c>
      <c r="B6" s="3">
        <v>41.20438</v>
      </c>
      <c r="C6" s="1">
        <v>66.923684</v>
      </c>
      <c r="D6" s="2" t="str">
        <f>IF(F6=0,"null",VLOOKUP(F6,player!G:Y,19,0))</f>
        <v>null</v>
      </c>
      <c r="E6" s="2" t="b">
        <f t="shared" si="1"/>
        <v>0</v>
      </c>
      <c r="F6" s="4">
        <f>SUM(player!G:G)</f>
        <v>0</v>
      </c>
      <c r="G6" s="2" t="b">
        <v>0</v>
      </c>
      <c r="H6" s="4">
        <v>0.0</v>
      </c>
      <c r="I6" s="2" t="s">
        <v>11</v>
      </c>
      <c r="J6" s="4">
        <v>0.0</v>
      </c>
    </row>
    <row r="7">
      <c r="A7" s="1" t="s">
        <v>16</v>
      </c>
      <c r="B7" s="3">
        <v>-1.940278</v>
      </c>
      <c r="C7" s="1">
        <v>34.888822</v>
      </c>
      <c r="D7" s="2" t="str">
        <f>IF(F7=0,"null",VLOOKUP(F7,player!H:Y,18,0))</f>
        <v>null</v>
      </c>
      <c r="E7" s="2" t="b">
        <f t="shared" si="1"/>
        <v>0</v>
      </c>
      <c r="F7" s="4">
        <f>SUM(player!H:H)</f>
        <v>0</v>
      </c>
      <c r="G7" s="2" t="b">
        <v>0</v>
      </c>
      <c r="H7" s="4">
        <v>0.0</v>
      </c>
      <c r="I7" s="2" t="s">
        <v>11</v>
      </c>
      <c r="J7" s="4">
        <v>0.0</v>
      </c>
    </row>
    <row r="8">
      <c r="A8" s="1" t="s">
        <v>17</v>
      </c>
      <c r="B8" s="3">
        <v>36.0562905</v>
      </c>
      <c r="C8" s="1">
        <v>124.235304</v>
      </c>
      <c r="D8" s="2" t="str">
        <f>IF(F8=0,"null",VLOOKUP(F8,player!I:Y,17,0))</f>
        <v>null</v>
      </c>
      <c r="E8" s="2" t="b">
        <f t="shared" si="1"/>
        <v>0</v>
      </c>
      <c r="F8" s="4">
        <f>SUM(player!I:I)</f>
        <v>0</v>
      </c>
      <c r="G8" s="2" t="b">
        <v>0</v>
      </c>
      <c r="H8" s="4">
        <v>0.0</v>
      </c>
      <c r="I8" s="2" t="s">
        <v>11</v>
      </c>
      <c r="J8" s="4">
        <v>0.0</v>
      </c>
    </row>
    <row r="9">
      <c r="A9" s="1" t="s">
        <v>18</v>
      </c>
      <c r="B9" s="3">
        <v>48.5242295</v>
      </c>
      <c r="C9" s="1">
        <v>25.226295</v>
      </c>
      <c r="D9" s="2" t="str">
        <f>IF(F9=0,"null",VLOOKUP(F9,player!J:Y,16,0))</f>
        <v>null</v>
      </c>
      <c r="E9" s="2" t="b">
        <f t="shared" si="1"/>
        <v>0</v>
      </c>
      <c r="F9" s="4">
        <f>SUM(player!J:J)</f>
        <v>0</v>
      </c>
      <c r="G9" s="2" t="b">
        <v>0</v>
      </c>
      <c r="H9" s="4">
        <v>0.0</v>
      </c>
      <c r="I9" s="2" t="s">
        <v>11</v>
      </c>
      <c r="J9" s="4">
        <v>0.0</v>
      </c>
    </row>
    <row r="10">
      <c r="A10" s="1" t="s">
        <v>19</v>
      </c>
      <c r="B10" s="3">
        <v>-15.376706</v>
      </c>
      <c r="C10" s="1">
        <v>165.618042</v>
      </c>
      <c r="D10" s="2" t="str">
        <f>IF(F10=0,"null",VLOOKUP(F10,player!K:Y,15,0))</f>
        <v>null</v>
      </c>
      <c r="E10" s="2" t="b">
        <f t="shared" si="1"/>
        <v>0</v>
      </c>
      <c r="F10" s="4">
        <f>SUM(player!K:K)</f>
        <v>0</v>
      </c>
      <c r="G10" s="2" t="b">
        <v>0</v>
      </c>
      <c r="H10" s="4">
        <v>0.0</v>
      </c>
      <c r="I10" s="2" t="s">
        <v>11</v>
      </c>
      <c r="J10" s="4">
        <v>0.0</v>
      </c>
    </row>
    <row r="11">
      <c r="A11" s="1" t="s">
        <v>20</v>
      </c>
      <c r="B11" s="3">
        <v>0.71139</v>
      </c>
      <c r="C11" s="1">
        <v>16.850773</v>
      </c>
      <c r="D11" s="2" t="str">
        <f>IF(F11=0,"null",VLOOKUP(F11,player!L:Y,14,0))</f>
        <v>null</v>
      </c>
      <c r="E11" s="2" t="b">
        <f t="shared" si="1"/>
        <v>0</v>
      </c>
      <c r="F11" s="4">
        <f>SUM(player!L:L)</f>
        <v>0</v>
      </c>
      <c r="G11" s="2" t="b">
        <v>0</v>
      </c>
      <c r="H11" s="4">
        <v>0.0</v>
      </c>
      <c r="I11" s="2" t="s">
        <v>11</v>
      </c>
      <c r="J11" s="4">
        <v>0.0</v>
      </c>
    </row>
    <row r="12">
      <c r="A12" s="1" t="s">
        <v>21</v>
      </c>
      <c r="B12" s="3">
        <v>26.820553</v>
      </c>
      <c r="C12" s="1">
        <v>9.537499</v>
      </c>
      <c r="D12" s="2" t="str">
        <f>IF(F12=0,"null",VLOOKUP(F12,player!M:Y,13,0))</f>
        <v>null</v>
      </c>
      <c r="E12" s="2" t="b">
        <f t="shared" si="1"/>
        <v>0</v>
      </c>
      <c r="F12" s="4">
        <f>SUM(player!M:M)</f>
        <v>0</v>
      </c>
      <c r="G12" s="2" t="b">
        <v>0</v>
      </c>
      <c r="H12" s="4">
        <v>0.0</v>
      </c>
      <c r="I12" s="2" t="s">
        <v>11</v>
      </c>
      <c r="J12" s="4">
        <v>0.0</v>
      </c>
    </row>
    <row r="13">
      <c r="A13" s="1" t="s">
        <v>22</v>
      </c>
      <c r="B13" s="3">
        <v>56.130366</v>
      </c>
      <c r="C13" s="1">
        <v>-95.712891</v>
      </c>
      <c r="D13" s="2" t="str">
        <f>IF(F13=0,"null",VLOOKUP(F13,player!N:Y,12,0))</f>
        <v>null</v>
      </c>
      <c r="E13" s="2" t="b">
        <f t="shared" si="1"/>
        <v>0</v>
      </c>
      <c r="F13" s="4">
        <f>SUM(player!N:N)</f>
        <v>0</v>
      </c>
      <c r="G13" s="2" t="b">
        <v>0</v>
      </c>
      <c r="H13" s="4">
        <v>0.0</v>
      </c>
      <c r="I13" s="2" t="s">
        <v>11</v>
      </c>
      <c r="J13" s="4">
        <v>0.0</v>
      </c>
    </row>
    <row r="14">
      <c r="A14" s="1" t="s">
        <v>23</v>
      </c>
      <c r="B14" s="3">
        <v>57.7374535</v>
      </c>
      <c r="C14" s="1">
        <v>14.072643</v>
      </c>
      <c r="D14" s="2" t="str">
        <f>IF(F14=0,"null",VLOOKUP(F14,player!O:Y,11,0))</f>
        <v>null</v>
      </c>
      <c r="E14" s="2" t="b">
        <f t="shared" si="1"/>
        <v>0</v>
      </c>
      <c r="F14" s="4">
        <f>SUM(player!O:O)</f>
        <v>0</v>
      </c>
      <c r="G14" s="2" t="b">
        <v>0</v>
      </c>
      <c r="H14" s="4">
        <v>0.0</v>
      </c>
      <c r="I14" s="2" t="s">
        <v>11</v>
      </c>
      <c r="J14" s="4">
        <v>0.0</v>
      </c>
    </row>
    <row r="15">
      <c r="A15" s="1" t="s">
        <v>24</v>
      </c>
      <c r="B15" s="3">
        <v>-49.280366</v>
      </c>
      <c r="C15" s="1">
        <v>69.348557</v>
      </c>
      <c r="D15" s="2" t="str">
        <f>IF(F15=0,"null",VLOOKUP(F15,player!P:Y,10,0))</f>
        <v>null</v>
      </c>
      <c r="E15" s="2" t="b">
        <f t="shared" si="1"/>
        <v>0</v>
      </c>
      <c r="F15" s="4">
        <f>SUM(player!P:P)</f>
        <v>0</v>
      </c>
      <c r="G15" s="2" t="b">
        <v>0</v>
      </c>
      <c r="H15" s="4">
        <v>0.0</v>
      </c>
      <c r="I15" s="2" t="s">
        <v>11</v>
      </c>
      <c r="J15" s="4">
        <v>0.0</v>
      </c>
    </row>
    <row r="16">
      <c r="A16" s="1" t="s">
        <v>25</v>
      </c>
      <c r="B16" s="3">
        <v>-14.235004</v>
      </c>
      <c r="C16" s="1">
        <v>-63.588653</v>
      </c>
      <c r="D16" s="2" t="str">
        <f>IF(F16=0,"null",VLOOKUP(F16,player!Q:Y,9,0))</f>
        <v>null</v>
      </c>
      <c r="E16" s="2" t="b">
        <f t="shared" si="1"/>
        <v>0</v>
      </c>
      <c r="F16" s="4">
        <f>SUM(player!Q:Q)</f>
        <v>0</v>
      </c>
      <c r="G16" s="2" t="b">
        <v>0</v>
      </c>
      <c r="H16" s="4">
        <v>0.0</v>
      </c>
      <c r="I16" s="2" t="s">
        <v>11</v>
      </c>
      <c r="J16" s="4">
        <v>0.0</v>
      </c>
    </row>
    <row r="17">
      <c r="A17" s="1" t="s">
        <v>26</v>
      </c>
      <c r="B17" s="5">
        <v>19.45983</v>
      </c>
      <c r="C17" s="1">
        <v>106.634081</v>
      </c>
      <c r="D17" s="2" t="str">
        <f>IF(F17=0,"null",VLOOKUP(F17,player!R:Y,8,0))</f>
        <v>null</v>
      </c>
      <c r="E17" s="2" t="b">
        <f t="shared" si="1"/>
        <v>0</v>
      </c>
      <c r="F17" s="4">
        <f>SUM(player!R:R)</f>
        <v>0</v>
      </c>
      <c r="G17" s="2" t="b">
        <v>0</v>
      </c>
      <c r="H17" s="4">
        <v>0.0</v>
      </c>
      <c r="I17" s="2" t="s">
        <v>11</v>
      </c>
      <c r="J17" s="4">
        <v>0.0</v>
      </c>
    </row>
    <row r="18">
      <c r="A18" s="1" t="s">
        <v>27</v>
      </c>
      <c r="B18" s="3">
        <v>-26.522503</v>
      </c>
      <c r="C18" s="1">
        <v>24.684866</v>
      </c>
      <c r="D18" s="2" t="str">
        <f>IF(F18=0,"null",VLOOKUP(F18,player!S:Y,7,0))</f>
        <v>null</v>
      </c>
      <c r="E18" s="2" t="b">
        <f t="shared" si="1"/>
        <v>0</v>
      </c>
      <c r="F18" s="4">
        <f>SUM(player!S:S)</f>
        <v>0</v>
      </c>
      <c r="G18" s="2" t="b">
        <v>0</v>
      </c>
      <c r="H18" s="4">
        <v>0.0</v>
      </c>
      <c r="I18" s="2" t="s">
        <v>11</v>
      </c>
      <c r="J18" s="4">
        <v>0.0</v>
      </c>
    </row>
    <row r="19">
      <c r="A19" s="1" t="s">
        <v>28</v>
      </c>
      <c r="B19" s="3">
        <v>27.9545095</v>
      </c>
      <c r="C19" s="1">
        <v>79.8673385</v>
      </c>
      <c r="D19" s="2" t="str">
        <f>IF(F19=0,"null",VLOOKUP(F19,player!T:Y,6,0))</f>
        <v>null</v>
      </c>
      <c r="E19" s="2" t="b">
        <f t="shared" si="1"/>
        <v>0</v>
      </c>
      <c r="F19" s="4">
        <f>SUM(player!T:T)</f>
        <v>0</v>
      </c>
      <c r="G19" s="2" t="b">
        <v>0</v>
      </c>
      <c r="H19" s="4">
        <v>0.0</v>
      </c>
      <c r="I19" s="2" t="s">
        <v>11</v>
      </c>
      <c r="J19" s="4">
        <v>0.0</v>
      </c>
    </row>
    <row r="20">
      <c r="A20" s="1" t="s">
        <v>29</v>
      </c>
      <c r="B20" s="3">
        <v>42.237288</v>
      </c>
      <c r="C20" s="1">
        <v>18.526733</v>
      </c>
      <c r="D20" s="2" t="str">
        <f>IF(F20=0,"null",VLOOKUP(F20,player!U:Y,5,0))</f>
        <v>null</v>
      </c>
      <c r="E20" s="2" t="b">
        <f t="shared" si="1"/>
        <v>0</v>
      </c>
      <c r="F20" s="4">
        <f>SUM(player!U:U)</f>
        <v>0</v>
      </c>
      <c r="G20" s="2" t="b">
        <v>0</v>
      </c>
      <c r="H20" s="4">
        <v>0.0</v>
      </c>
      <c r="I20" s="2" t="s">
        <v>11</v>
      </c>
      <c r="J20" s="4">
        <v>0.0</v>
      </c>
    </row>
    <row r="21">
      <c r="A21" s="1" t="s">
        <v>30</v>
      </c>
      <c r="B21" s="3">
        <v>9.945587</v>
      </c>
      <c r="C21" s="1">
        <v>-5.54708</v>
      </c>
      <c r="D21" s="2" t="str">
        <f>IF(F21=0,"null",VLOOKUP(F21,player!V:Y,4,0))</f>
        <v>null</v>
      </c>
      <c r="E21" s="2" t="b">
        <f t="shared" si="1"/>
        <v>0</v>
      </c>
      <c r="F21" s="4">
        <f>SUM(player!V:V)</f>
        <v>0</v>
      </c>
      <c r="G21" s="2" t="b">
        <v>0</v>
      </c>
      <c r="H21" s="4">
        <v>0.0</v>
      </c>
      <c r="I21" s="2" t="s">
        <v>11</v>
      </c>
      <c r="J21" s="4">
        <v>0.0</v>
      </c>
    </row>
    <row r="22">
      <c r="A22" s="1" t="s">
        <v>31</v>
      </c>
      <c r="B22" s="3">
        <v>31.952162</v>
      </c>
      <c r="C22" s="1">
        <v>43.679291</v>
      </c>
      <c r="D22" s="2" t="str">
        <f>IF(F22=0,"null",VLOOKUP(F22,player!W:Y,3,0))</f>
        <v>null</v>
      </c>
      <c r="E22" s="2" t="b">
        <f t="shared" si="1"/>
        <v>0</v>
      </c>
      <c r="F22" s="4">
        <f>SUM(player!W:W)</f>
        <v>0</v>
      </c>
      <c r="G22" s="2" t="b">
        <v>0</v>
      </c>
      <c r="H22" s="4">
        <v>0.0</v>
      </c>
      <c r="I22" s="2" t="s">
        <v>11</v>
      </c>
      <c r="J22" s="4">
        <v>0.0</v>
      </c>
    </row>
    <row r="23">
      <c r="A23" s="1" t="s">
        <v>32</v>
      </c>
      <c r="B23" s="3">
        <v>49.815273</v>
      </c>
      <c r="C23" s="1">
        <v>6.129583</v>
      </c>
      <c r="D23" s="2" t="str">
        <f>IF(F23=0,"null",VLOOKUP(F23,player!X:Y,2,0))</f>
        <v>null</v>
      </c>
      <c r="E23" s="2" t="b">
        <f t="shared" si="1"/>
        <v>0</v>
      </c>
      <c r="F23" s="4">
        <f>SUM(player!X:X)</f>
        <v>0</v>
      </c>
      <c r="G23" s="2" t="b">
        <v>0</v>
      </c>
      <c r="H23" s="4">
        <v>0.0</v>
      </c>
      <c r="I23" s="2" t="s">
        <v>11</v>
      </c>
      <c r="J23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3</v>
      </c>
      <c r="B1" s="6" t="s">
        <v>5</v>
      </c>
      <c r="C1" s="6" t="s">
        <v>10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</row>
  </sheetData>
  <drawing r:id="rId1"/>
</worksheet>
</file>