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NĂM 2025\HỒ SƠ XIN VISA\bảng giá\"/>
    </mc:Choice>
  </mc:AlternateContent>
  <bookViews>
    <workbookView xWindow="-120" yWindow="-120" windowWidth="20610" windowHeight="7755"/>
  </bookViews>
  <sheets>
    <sheet name="DAI LY - CTV"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8" i="2" l="1"/>
  <c r="D48" i="2"/>
  <c r="C48" i="2"/>
  <c r="E45" i="2" l="1"/>
  <c r="D45" i="2"/>
  <c r="C45" i="2"/>
  <c r="E44" i="2"/>
  <c r="D44" i="2"/>
  <c r="C44" i="2"/>
  <c r="E14" i="2" l="1"/>
  <c r="D14" i="2"/>
  <c r="C14" i="2"/>
  <c r="E13" i="2"/>
  <c r="D13" i="2"/>
  <c r="C13" i="2"/>
  <c r="E58" i="2"/>
  <c r="D58" i="2"/>
  <c r="C58" i="2"/>
  <c r="E57" i="2"/>
  <c r="D57" i="2"/>
  <c r="C57" i="2"/>
  <c r="E56" i="2"/>
  <c r="D56" i="2"/>
  <c r="C56" i="2"/>
  <c r="E55" i="2"/>
  <c r="D55" i="2"/>
  <c r="C55" i="2"/>
  <c r="E54" i="2"/>
  <c r="D54" i="2"/>
  <c r="C54" i="2"/>
  <c r="E53" i="2"/>
  <c r="D53" i="2"/>
  <c r="C53" i="2"/>
  <c r="E52" i="2"/>
  <c r="D52" i="2"/>
  <c r="C52" i="2"/>
  <c r="E51" i="2"/>
  <c r="D51" i="2"/>
  <c r="C51" i="2"/>
  <c r="E50" i="2"/>
  <c r="D50" i="2"/>
  <c r="C50" i="2"/>
  <c r="E49" i="2"/>
  <c r="D49" i="2"/>
  <c r="C49" i="2"/>
  <c r="E47" i="2"/>
  <c r="D47" i="2"/>
  <c r="C47" i="2"/>
  <c r="E46" i="2"/>
  <c r="D46" i="2"/>
  <c r="C46" i="2"/>
  <c r="E43" i="2"/>
  <c r="D43" i="2"/>
  <c r="C43" i="2"/>
  <c r="E42" i="2"/>
  <c r="D42" i="2"/>
  <c r="C42" i="2"/>
  <c r="E41" i="2"/>
  <c r="D41" i="2"/>
  <c r="C41" i="2"/>
  <c r="E40" i="2"/>
  <c r="D40" i="2"/>
  <c r="C40" i="2"/>
  <c r="E39" i="2"/>
  <c r="D39" i="2"/>
  <c r="C39" i="2"/>
  <c r="E38" i="2"/>
  <c r="D38" i="2"/>
  <c r="C38" i="2"/>
  <c r="E37" i="2"/>
  <c r="D37" i="2"/>
  <c r="C37" i="2"/>
  <c r="E36" i="2"/>
  <c r="D36" i="2"/>
  <c r="C36" i="2"/>
  <c r="E35" i="2"/>
  <c r="D35" i="2"/>
  <c r="C35" i="2"/>
  <c r="E34" i="2"/>
  <c r="D34" i="2"/>
  <c r="C34" i="2"/>
  <c r="E33" i="2"/>
  <c r="D33" i="2"/>
  <c r="C33" i="2"/>
  <c r="E32" i="2"/>
  <c r="D32" i="2"/>
  <c r="C32" i="2"/>
  <c r="E28" i="2"/>
  <c r="E29" i="2"/>
  <c r="E30" i="2"/>
  <c r="E31" i="2"/>
  <c r="D28" i="2"/>
  <c r="D29" i="2"/>
  <c r="D30" i="2"/>
  <c r="D31" i="2"/>
  <c r="C28" i="2"/>
  <c r="C29" i="2"/>
  <c r="C30" i="2"/>
  <c r="C31" i="2"/>
  <c r="E27" i="2"/>
  <c r="D27" i="2"/>
  <c r="C27" i="2"/>
  <c r="E26" i="2"/>
  <c r="D26" i="2"/>
  <c r="C26" i="2"/>
  <c r="E25" i="2"/>
  <c r="D25" i="2"/>
  <c r="C25" i="2"/>
  <c r="E24" i="2"/>
  <c r="D24" i="2"/>
  <c r="C24" i="2"/>
  <c r="E23" i="2"/>
  <c r="D23" i="2"/>
  <c r="C23" i="2"/>
  <c r="E22" i="2"/>
  <c r="D22" i="2"/>
  <c r="C22" i="2"/>
  <c r="E21" i="2"/>
  <c r="D21" i="2"/>
  <c r="C21" i="2"/>
  <c r="E20" i="2"/>
  <c r="D20" i="2"/>
  <c r="C20" i="2"/>
  <c r="E19" i="2"/>
  <c r="D19" i="2"/>
  <c r="C19" i="2"/>
  <c r="E18" i="2"/>
  <c r="D18" i="2"/>
  <c r="C18" i="2"/>
  <c r="E17" i="2"/>
  <c r="D17" i="2"/>
  <c r="C17" i="2"/>
  <c r="E16" i="2"/>
  <c r="D16" i="2"/>
  <c r="C16" i="2"/>
  <c r="E15" i="2"/>
  <c r="D15" i="2"/>
  <c r="C15" i="2"/>
  <c r="E12" i="2"/>
  <c r="D12" i="2"/>
  <c r="C12" i="2"/>
  <c r="E11" i="2"/>
  <c r="D11" i="2"/>
  <c r="C11" i="2"/>
  <c r="E10" i="2"/>
  <c r="D10" i="2"/>
  <c r="C10" i="2"/>
  <c r="E9" i="2"/>
  <c r="D9" i="2"/>
  <c r="C9" i="2"/>
  <c r="E8" i="2"/>
  <c r="D8" i="2"/>
  <c r="C8" i="2"/>
  <c r="E7" i="2"/>
  <c r="D7" i="2"/>
  <c r="C7" i="2"/>
  <c r="E6" i="2"/>
  <c r="D6" i="2"/>
  <c r="C6" i="2"/>
  <c r="E5" i="2"/>
  <c r="D5" i="2"/>
  <c r="C5" i="2"/>
</calcChain>
</file>

<file path=xl/sharedStrings.xml><?xml version="1.0" encoding="utf-8"?>
<sst xmlns="http://schemas.openxmlformats.org/spreadsheetml/2006/main" count="102" uniqueCount="71">
  <si>
    <t>STT</t>
  </si>
  <si>
    <t>TÊN NƯỚC</t>
  </si>
  <si>
    <t>PHÁP</t>
  </si>
  <si>
    <t>ĐỨC</t>
  </si>
  <si>
    <t>BỈ</t>
  </si>
  <si>
    <t>HÀ LAN</t>
  </si>
  <si>
    <t>Ý</t>
  </si>
  <si>
    <t>ÁO</t>
  </si>
  <si>
    <t>HUNGARY</t>
  </si>
  <si>
    <t>SÉC</t>
  </si>
  <si>
    <t>ANH QUỐC</t>
  </si>
  <si>
    <t>TÂY BAN NHA</t>
  </si>
  <si>
    <t>BỒ ĐÀO NHA</t>
  </si>
  <si>
    <t>NAM PHI</t>
  </si>
  <si>
    <t>NHẬT BẢN</t>
  </si>
  <si>
    <t>ÚC</t>
  </si>
  <si>
    <t>NEWZEALAND</t>
  </si>
  <si>
    <t>HÀN QUỐC (SINGLE)</t>
  </si>
  <si>
    <t>HÀN QUỐC (MULT)</t>
  </si>
  <si>
    <t>PHẦN LAN</t>
  </si>
  <si>
    <t>ĐAN MẠCH</t>
  </si>
  <si>
    <t>NAUY</t>
  </si>
  <si>
    <t>THỤY SĨ</t>
  </si>
  <si>
    <t>HY LẠP</t>
  </si>
  <si>
    <t>CANADA</t>
  </si>
  <si>
    <t>TRUNG QUỐC</t>
  </si>
  <si>
    <t>HONGKONG</t>
  </si>
  <si>
    <t>IRELAND</t>
  </si>
  <si>
    <t>ICELAND</t>
  </si>
  <si>
    <t>THỤY ĐIỂN</t>
  </si>
  <si>
    <t>HOA KỲ (cấp mới</t>
  </si>
  <si>
    <t>HOA KỲ(gia hạn)</t>
  </si>
  <si>
    <t>BẢNG GIÁ VISA ĐẠI LÝ - CTV</t>
  </si>
  <si>
    <t>THỔ NHĨ KỲ EVISA</t>
  </si>
  <si>
    <t>ĐÀI LOAN</t>
  </si>
  <si>
    <t>Lưu ý :Bảng giá visa báo tại thời điểm, phí dịch vụ chưa bao gồm bảo hiểm du lịch dài ngày và có thể thay đổi theo thời điểm, hồ sơ và theo Lãnh Sự Quán. Mọi thông tin chi tiết vui lòng liên hệ ……………….</t>
  </si>
  <si>
    <t>HÀN QUỐC MULTI 10 NĂM</t>
  </si>
  <si>
    <t>NHẬT BẢN MULTI 1,2,3, 5 NĂM</t>
  </si>
  <si>
    <t>ANH QUỐC ( 2 năm)</t>
  </si>
  <si>
    <t>ANH QUỐC ( 5 năm)</t>
  </si>
  <si>
    <t>LƯU Ý</t>
  </si>
  <si>
    <t xml:space="preserve">ẤN ĐỘ EVISA CÔNG TÁC, THƯƠNG MẠI, Y TẾ,… </t>
  </si>
  <si>
    <t>ẤN ĐỘ VISA DÁN</t>
  </si>
  <si>
    <t>Đài khẩn: 110$</t>
  </si>
  <si>
    <t>TRUNG QUỐC L30, Q1, X1, X2, M30</t>
  </si>
  <si>
    <t>1T1L: 45$, 3T1L: 60$, 3TNL:85$</t>
  </si>
  <si>
    <t>EVISA VIỆT NAM CÔNG TÁC</t>
  </si>
  <si>
    <t>HÀN QUỐC DU HỌC D2-D4</t>
  </si>
  <si>
    <t>HÀN QUỐC DU LỊCH CHỮA BỆNH</t>
  </si>
  <si>
    <t>GIÁ VISA 1 -3 PAX (USD)</t>
  </si>
  <si>
    <t>GIÁ  TỪ 10 PAX TRỞ LÊN  (USD)</t>
  </si>
  <si>
    <t>THỔ NHĨ KỲ DÁN SINGLE</t>
  </si>
  <si>
    <t>DUBAI 30 NGÀY</t>
  </si>
  <si>
    <t>BRAZIL ( 30 - 90 NGÀY)</t>
  </si>
  <si>
    <t>AI CẬP ( 15 - 30 NGÀY NỘP THƯỜNG)</t>
  </si>
  <si>
    <t xml:space="preserve">check lại </t>
  </si>
  <si>
    <t>ẤN ĐỘ EVISA DL ( 30 ngày)</t>
  </si>
  <si>
    <t>GIÁ VISA 4- 10 PAX (USD)</t>
  </si>
  <si>
    <t>HÀN QUỐC THĂM THÂN TRÌNH DIỆN ( dưới 90 ngày)</t>
  </si>
  <si>
    <t>HÀN QUỐC THƯƠNG MẠI KHÔNG TRÌNH DIỆN ( dưới 90 ngày)</t>
  </si>
  <si>
    <t>HÀN QUỐC THƯƠNG MẠI TRÌNH DIỆN ( dưới 90 ngày)</t>
  </si>
  <si>
    <t>EVISA VIỆT NAM 30 - 90 NGÀY DL</t>
  </si>
  <si>
    <t>3T1L:75$, 3TNL: 95$</t>
  </si>
  <si>
    <t>NEPAL dán</t>
  </si>
  <si>
    <t>EVISA NGA</t>
  </si>
  <si>
    <t>check lại điều hành với nhóm đông để cân đối thêm</t>
  </si>
  <si>
    <t>ANH QUỐC ( 10 năm)</t>
  </si>
  <si>
    <t>check lại biểu giá tại thời điểm</t>
  </si>
  <si>
    <t>check lại nếu có khách</t>
  </si>
  <si>
    <t>đi dưới 15-25 ngày trên 30 ngày check lại)</t>
  </si>
  <si>
    <t>(Từ 1-10 khách) - từ 11 khách trở lên sẽ có mức giá ưu đãi hơn tùy từng thị trường visa ( bảng giá tham khảo tại thời điểm, báo giá có thay đổi khi các đại sự quán có sự điều chỉnh chi phí, công ty sẽ báo lại khách hàng thông tin cập nhật khi nhận được thông báo)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</si>
</sst>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0" x14ac:knownFonts="1">
    <font>
      <sz val="11"/>
      <color theme="1"/>
      <name val="Calibri"/>
      <family val="2"/>
      <scheme val="minor"/>
    </font>
    <font>
      <sz val="11"/>
      <color theme="1"/>
      <name val="Times New Roman"/>
      <family val="1"/>
    </font>
    <font>
      <b/>
      <sz val="11"/>
      <color theme="1"/>
      <name val="Times New Roman"/>
      <family val="1"/>
    </font>
    <font>
      <sz val="11"/>
      <color theme="1"/>
      <name val="Calibri"/>
      <family val="2"/>
      <scheme val="minor"/>
    </font>
    <font>
      <sz val="11"/>
      <color rgb="FFFF0000"/>
      <name val="Times New Roman"/>
      <family val="1"/>
    </font>
    <font>
      <b/>
      <sz val="11"/>
      <color rgb="FFFF0000"/>
      <name val="Times New Roman"/>
      <family val="1"/>
    </font>
    <font>
      <sz val="13"/>
      <color theme="1"/>
      <name val="Times New Roman"/>
      <family val="1"/>
    </font>
    <font>
      <b/>
      <sz val="13"/>
      <color theme="1"/>
      <name val="Times New Roman"/>
      <family val="1"/>
    </font>
    <font>
      <b/>
      <sz val="12"/>
      <color theme="1"/>
      <name val="Times New Roman"/>
      <family val="1"/>
    </font>
    <font>
      <b/>
      <sz val="36"/>
      <color rgb="FFC00000"/>
      <name val="Times New Roman"/>
      <family val="1"/>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3" fontId="3" fillId="0" borderId="0" applyFont="0" applyFill="0" applyBorder="0" applyAlignment="0" applyProtection="0"/>
  </cellStyleXfs>
  <cellXfs count="28">
    <xf numFmtId="0" fontId="0" fillId="0" borderId="0" xfId="0"/>
    <xf numFmtId="0" fontId="1" fillId="0" borderId="0" xfId="0" applyFont="1"/>
    <xf numFmtId="0" fontId="1" fillId="0" borderId="0" xfId="0" applyFont="1" applyAlignment="1">
      <alignment horizontal="center"/>
    </xf>
    <xf numFmtId="164" fontId="1" fillId="0" borderId="0" xfId="1" applyNumberFormat="1" applyFont="1"/>
    <xf numFmtId="0" fontId="4" fillId="0" borderId="0" xfId="0" applyFont="1"/>
    <xf numFmtId="164" fontId="2" fillId="2" borderId="0" xfId="1" applyNumberFormat="1" applyFont="1" applyFill="1" applyBorder="1" applyAlignment="1">
      <alignment horizontal="center"/>
    </xf>
    <xf numFmtId="164" fontId="6" fillId="0" borderId="1" xfId="1" applyNumberFormat="1" applyFont="1" applyBorder="1" applyAlignment="1"/>
    <xf numFmtId="164" fontId="6" fillId="0" borderId="1" xfId="1" applyNumberFormat="1" applyFont="1" applyBorder="1"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164" fontId="8" fillId="0" borderId="2" xfId="1" applyNumberFormat="1" applyFont="1" applyBorder="1" applyAlignment="1">
      <alignment horizontal="center" vertical="center"/>
    </xf>
    <xf numFmtId="164" fontId="8" fillId="0" borderId="1" xfId="1" applyNumberFormat="1"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164" fontId="6" fillId="0" borderId="4" xfId="1" applyNumberFormat="1" applyFont="1" applyBorder="1" applyAlignment="1">
      <alignment wrapText="1"/>
    </xf>
    <xf numFmtId="164" fontId="6" fillId="0" borderId="5" xfId="1" applyNumberFormat="1" applyFont="1" applyBorder="1" applyAlignment="1">
      <alignment wrapText="1"/>
    </xf>
    <xf numFmtId="0" fontId="5" fillId="0" borderId="3" xfId="0" applyFont="1" applyBorder="1" applyAlignment="1">
      <alignment horizontal="center" vertical="center" wrapText="1"/>
    </xf>
    <xf numFmtId="0" fontId="5" fillId="0" borderId="0" xfId="0" applyFont="1" applyBorder="1" applyAlignment="1">
      <alignment horizontal="center" vertical="center" wrapText="1"/>
    </xf>
    <xf numFmtId="0" fontId="2" fillId="3" borderId="0" xfId="0" applyFont="1" applyFill="1" applyBorder="1" applyAlignment="1">
      <alignment horizontal="center" wrapText="1"/>
    </xf>
    <xf numFmtId="0" fontId="9" fillId="0" borderId="0" xfId="0" applyFont="1" applyAlignment="1">
      <alignment horizontal="center"/>
    </xf>
    <xf numFmtId="164" fontId="6" fillId="0" borderId="4" xfId="1" applyNumberFormat="1" applyFont="1" applyBorder="1" applyAlignment="1">
      <alignment horizontal="left" vertical="center" wrapText="1"/>
    </xf>
    <xf numFmtId="164" fontId="6" fillId="0" borderId="5" xfId="1" applyNumberFormat="1" applyFont="1" applyBorder="1" applyAlignment="1">
      <alignment horizontal="left" vertical="center" wrapText="1"/>
    </xf>
    <xf numFmtId="164" fontId="6" fillId="0" borderId="6" xfId="1" applyNumberFormat="1" applyFont="1" applyBorder="1" applyAlignment="1">
      <alignment horizontal="left" vertical="center" wrapText="1"/>
    </xf>
    <xf numFmtId="164" fontId="6" fillId="0" borderId="5" xfId="1" applyNumberFormat="1"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4"/>
  <sheetViews>
    <sheetView tabSelected="1" topLeftCell="A46" workbookViewId="0">
      <selection activeCell="K49" sqref="K49"/>
    </sheetView>
  </sheetViews>
  <sheetFormatPr defaultRowHeight="15" x14ac:dyDescent="0.25"/>
  <cols>
    <col min="1" max="1" width="7.28515625" style="2" customWidth="1"/>
    <col min="2" max="2" width="41.42578125" style="2" bestFit="1" customWidth="1"/>
    <col min="3" max="3" width="15.85546875" style="2" customWidth="1"/>
    <col min="4" max="4" width="14.7109375" style="2" customWidth="1"/>
    <col min="5" max="5" width="16" style="2" customWidth="1"/>
    <col min="6" max="6" width="32.28515625" style="3" customWidth="1"/>
    <col min="7" max="16384" width="9.140625" style="1"/>
  </cols>
  <sheetData>
    <row r="2" spans="1:7" ht="48.75" customHeight="1" x14ac:dyDescent="0.6">
      <c r="A2" s="23" t="s">
        <v>32</v>
      </c>
      <c r="B2" s="23"/>
      <c r="C2" s="23"/>
      <c r="D2" s="23"/>
      <c r="E2" s="23"/>
      <c r="F2" s="23"/>
    </row>
    <row r="3" spans="1:7" ht="40.5" customHeight="1" x14ac:dyDescent="0.25">
      <c r="A3" s="22" t="s">
        <v>70</v>
      </c>
      <c r="B3" s="22"/>
      <c r="C3" s="22"/>
      <c r="D3" s="22"/>
      <c r="E3" s="22"/>
      <c r="F3" s="22"/>
      <c r="G3" s="1">
        <v>26.5</v>
      </c>
    </row>
    <row r="4" spans="1:7" s="2" customFormat="1" ht="42.75" x14ac:dyDescent="0.25">
      <c r="A4" s="8" t="s">
        <v>0</v>
      </c>
      <c r="B4" s="8" t="s">
        <v>1</v>
      </c>
      <c r="C4" s="9" t="s">
        <v>49</v>
      </c>
      <c r="D4" s="9" t="s">
        <v>57</v>
      </c>
      <c r="E4" s="10" t="s">
        <v>50</v>
      </c>
      <c r="F4" s="5" t="s">
        <v>40</v>
      </c>
    </row>
    <row r="5" spans="1:7" s="4" customFormat="1" ht="30" customHeight="1" x14ac:dyDescent="0.25">
      <c r="A5" s="11">
        <v>1</v>
      </c>
      <c r="B5" s="15" t="s">
        <v>17</v>
      </c>
      <c r="C5" s="12">
        <f>70*26500</f>
        <v>1855000</v>
      </c>
      <c r="D5" s="12">
        <f>65*26500</f>
        <v>1722500</v>
      </c>
      <c r="E5" s="12">
        <f>60*26500</f>
        <v>1590000</v>
      </c>
      <c r="F5" s="24" t="s">
        <v>65</v>
      </c>
    </row>
    <row r="6" spans="1:7" s="4" customFormat="1" ht="30" customHeight="1" x14ac:dyDescent="0.25">
      <c r="A6" s="11">
        <v>2</v>
      </c>
      <c r="B6" s="15" t="s">
        <v>18</v>
      </c>
      <c r="C6" s="12">
        <f>180*26500</f>
        <v>4770000</v>
      </c>
      <c r="D6" s="12">
        <f>170*25000</f>
        <v>4250000</v>
      </c>
      <c r="E6" s="12">
        <f>160*26500</f>
        <v>4240000</v>
      </c>
      <c r="F6" s="25"/>
    </row>
    <row r="7" spans="1:7" s="4" customFormat="1" ht="30" customHeight="1" x14ac:dyDescent="0.25">
      <c r="A7" s="11">
        <v>3</v>
      </c>
      <c r="B7" s="15" t="s">
        <v>36</v>
      </c>
      <c r="C7" s="12">
        <f>190*26500</f>
        <v>5035000</v>
      </c>
      <c r="D7" s="12">
        <f>180*26500</f>
        <v>4770000</v>
      </c>
      <c r="E7" s="12">
        <f>170*26500</f>
        <v>4505000</v>
      </c>
      <c r="F7" s="25"/>
    </row>
    <row r="8" spans="1:7" s="4" customFormat="1" ht="30" customHeight="1" x14ac:dyDescent="0.25">
      <c r="A8" s="11">
        <v>4</v>
      </c>
      <c r="B8" s="14" t="s">
        <v>60</v>
      </c>
      <c r="C8" s="12">
        <f>80*26500</f>
        <v>2120000</v>
      </c>
      <c r="D8" s="12">
        <f>75*26500</f>
        <v>1987500</v>
      </c>
      <c r="E8" s="12">
        <f>70*26500</f>
        <v>1855000</v>
      </c>
      <c r="F8" s="25"/>
    </row>
    <row r="9" spans="1:7" s="4" customFormat="1" ht="30" customHeight="1" x14ac:dyDescent="0.25">
      <c r="A9" s="11">
        <v>5</v>
      </c>
      <c r="B9" s="14" t="s">
        <v>59</v>
      </c>
      <c r="C9" s="12">
        <f>100*26500</f>
        <v>2650000</v>
      </c>
      <c r="D9" s="12">
        <f>95*26500</f>
        <v>2517500</v>
      </c>
      <c r="E9" s="12">
        <f>90*26500</f>
        <v>2385000</v>
      </c>
      <c r="F9" s="25"/>
    </row>
    <row r="10" spans="1:7" s="4" customFormat="1" ht="30" customHeight="1" x14ac:dyDescent="0.25">
      <c r="A10" s="11">
        <v>6</v>
      </c>
      <c r="B10" s="14" t="s">
        <v>58</v>
      </c>
      <c r="C10" s="12">
        <f>85*26500</f>
        <v>2252500</v>
      </c>
      <c r="D10" s="12">
        <f>80*26500</f>
        <v>2120000</v>
      </c>
      <c r="E10" s="12">
        <f>75*26500</f>
        <v>1987500</v>
      </c>
      <c r="F10" s="25"/>
    </row>
    <row r="11" spans="1:7" s="4" customFormat="1" ht="30" customHeight="1" x14ac:dyDescent="0.25">
      <c r="A11" s="11">
        <v>7</v>
      </c>
      <c r="B11" s="14" t="s">
        <v>47</v>
      </c>
      <c r="C11" s="12">
        <f>120*26500</f>
        <v>3180000</v>
      </c>
      <c r="D11" s="12">
        <f>110*26500</f>
        <v>2915000</v>
      </c>
      <c r="E11" s="12">
        <f>100*26500</f>
        <v>2650000</v>
      </c>
      <c r="F11" s="25"/>
    </row>
    <row r="12" spans="1:7" s="4" customFormat="1" ht="30" customHeight="1" x14ac:dyDescent="0.25">
      <c r="A12" s="11">
        <v>8</v>
      </c>
      <c r="B12" s="14" t="s">
        <v>48</v>
      </c>
      <c r="C12" s="12">
        <f>90*26500</f>
        <v>2385000</v>
      </c>
      <c r="D12" s="12">
        <f>85*26500</f>
        <v>2252500</v>
      </c>
      <c r="E12" s="12">
        <f>80*26500</f>
        <v>2120000</v>
      </c>
      <c r="F12" s="26"/>
    </row>
    <row r="13" spans="1:7" s="4" customFormat="1" ht="30" customHeight="1" x14ac:dyDescent="0.25">
      <c r="A13" s="11">
        <v>9</v>
      </c>
      <c r="B13" s="15" t="s">
        <v>14</v>
      </c>
      <c r="C13" s="12">
        <f>68*26500</f>
        <v>1802000</v>
      </c>
      <c r="D13" s="12">
        <f>65*26500</f>
        <v>1722500</v>
      </c>
      <c r="E13" s="12">
        <f>60*26500</f>
        <v>1590000</v>
      </c>
      <c r="F13" s="6"/>
    </row>
    <row r="14" spans="1:7" s="4" customFormat="1" ht="30" customHeight="1" x14ac:dyDescent="0.25">
      <c r="A14" s="11">
        <v>10</v>
      </c>
      <c r="B14" s="14" t="s">
        <v>37</v>
      </c>
      <c r="C14" s="12">
        <f>140*26500</f>
        <v>3710000</v>
      </c>
      <c r="D14" s="12">
        <f>135*26500</f>
        <v>3577500</v>
      </c>
      <c r="E14" s="12">
        <f>130*26500</f>
        <v>3445000</v>
      </c>
      <c r="F14" s="6"/>
    </row>
    <row r="15" spans="1:7" s="4" customFormat="1" ht="30" customHeight="1" x14ac:dyDescent="0.25">
      <c r="A15" s="11">
        <v>11</v>
      </c>
      <c r="B15" s="15" t="s">
        <v>34</v>
      </c>
      <c r="C15" s="12">
        <f>85*26500</f>
        <v>2252500</v>
      </c>
      <c r="D15" s="12">
        <f>80*26500</f>
        <v>2120000</v>
      </c>
      <c r="E15" s="12">
        <f>75*26500</f>
        <v>1987500</v>
      </c>
      <c r="F15" s="6" t="s">
        <v>43</v>
      </c>
    </row>
    <row r="16" spans="1:7" ht="30" customHeight="1" x14ac:dyDescent="0.25">
      <c r="A16" s="11">
        <v>12</v>
      </c>
      <c r="B16" s="15" t="s">
        <v>25</v>
      </c>
      <c r="C16" s="12">
        <f>85*26500</f>
        <v>2252500</v>
      </c>
      <c r="D16" s="12">
        <f>82*26500</f>
        <v>2173000</v>
      </c>
      <c r="E16" s="12">
        <f>80*26500</f>
        <v>2120000</v>
      </c>
      <c r="F16" s="6"/>
    </row>
    <row r="17" spans="1:6" ht="30" customHeight="1" x14ac:dyDescent="0.25">
      <c r="A17" s="11">
        <v>13</v>
      </c>
      <c r="B17" s="15" t="s">
        <v>44</v>
      </c>
      <c r="C17" s="12">
        <f>95*26500</f>
        <v>2517500</v>
      </c>
      <c r="D17" s="12">
        <f>90*26500</f>
        <v>2385000</v>
      </c>
      <c r="E17" s="12">
        <f>85*26500</f>
        <v>2252500</v>
      </c>
      <c r="F17" s="6"/>
    </row>
    <row r="18" spans="1:6" ht="30" customHeight="1" x14ac:dyDescent="0.25">
      <c r="A18" s="11">
        <v>14</v>
      </c>
      <c r="B18" s="15" t="s">
        <v>26</v>
      </c>
      <c r="C18" s="12">
        <f>75*26500</f>
        <v>1987500</v>
      </c>
      <c r="D18" s="12">
        <f>70*26500</f>
        <v>1855000</v>
      </c>
      <c r="E18" s="12">
        <f>65*26500</f>
        <v>1722500</v>
      </c>
      <c r="F18" s="6"/>
    </row>
    <row r="19" spans="1:6" s="4" customFormat="1" ht="30" customHeight="1" x14ac:dyDescent="0.25">
      <c r="A19" s="11">
        <v>15</v>
      </c>
      <c r="B19" s="15" t="s">
        <v>61</v>
      </c>
      <c r="C19" s="12">
        <f>45*26500</f>
        <v>1192500</v>
      </c>
      <c r="D19" s="12">
        <f>42*26500</f>
        <v>1113000</v>
      </c>
      <c r="E19" s="12">
        <f>40*26500</f>
        <v>1060000</v>
      </c>
      <c r="F19" s="7" t="s">
        <v>45</v>
      </c>
    </row>
    <row r="20" spans="1:6" ht="30" customHeight="1" x14ac:dyDescent="0.25">
      <c r="A20" s="11">
        <v>16</v>
      </c>
      <c r="B20" s="15" t="s">
        <v>46</v>
      </c>
      <c r="C20" s="13">
        <f>70*26500</f>
        <v>1855000</v>
      </c>
      <c r="D20" s="13">
        <f>65*26500</f>
        <v>1722500</v>
      </c>
      <c r="E20" s="13">
        <f>60*26500</f>
        <v>1590000</v>
      </c>
      <c r="F20" s="6" t="s">
        <v>62</v>
      </c>
    </row>
    <row r="21" spans="1:6" ht="39.950000000000003" customHeight="1" x14ac:dyDescent="0.25">
      <c r="A21" s="11">
        <v>17</v>
      </c>
      <c r="B21" s="15" t="s">
        <v>2</v>
      </c>
      <c r="C21" s="12">
        <f>200*26500</f>
        <v>5300000</v>
      </c>
      <c r="D21" s="12">
        <f>195*26500</f>
        <v>5167500</v>
      </c>
      <c r="E21" s="12">
        <f>190*26500</f>
        <v>5035000</v>
      </c>
      <c r="F21" s="18" t="s">
        <v>69</v>
      </c>
    </row>
    <row r="22" spans="1:6" ht="39.950000000000003" customHeight="1" x14ac:dyDescent="0.25">
      <c r="A22" s="11">
        <v>18</v>
      </c>
      <c r="B22" s="15" t="s">
        <v>3</v>
      </c>
      <c r="C22" s="12">
        <f>200*26500</f>
        <v>5300000</v>
      </c>
      <c r="D22" s="12">
        <f>195*26500</f>
        <v>5167500</v>
      </c>
      <c r="E22" s="12">
        <f>190*26500</f>
        <v>5035000</v>
      </c>
      <c r="F22" s="18" t="s">
        <v>69</v>
      </c>
    </row>
    <row r="23" spans="1:6" ht="39.950000000000003" customHeight="1" x14ac:dyDescent="0.25">
      <c r="A23" s="11">
        <v>19</v>
      </c>
      <c r="B23" s="15" t="s">
        <v>4</v>
      </c>
      <c r="C23" s="12">
        <f>200*26500</f>
        <v>5300000</v>
      </c>
      <c r="D23" s="12">
        <f>195*26500</f>
        <v>5167500</v>
      </c>
      <c r="E23" s="12">
        <f>190*26500</f>
        <v>5035000</v>
      </c>
      <c r="F23" s="18" t="s">
        <v>69</v>
      </c>
    </row>
    <row r="24" spans="1:6" ht="39.950000000000003" customHeight="1" x14ac:dyDescent="0.25">
      <c r="A24" s="11">
        <v>20</v>
      </c>
      <c r="B24" s="15" t="s">
        <v>5</v>
      </c>
      <c r="C24" s="12">
        <f>200*26500</f>
        <v>5300000</v>
      </c>
      <c r="D24" s="12">
        <f>195*26500</f>
        <v>5167500</v>
      </c>
      <c r="E24" s="12">
        <f>190*26500</f>
        <v>5035000</v>
      </c>
      <c r="F24" s="18" t="s">
        <v>69</v>
      </c>
    </row>
    <row r="25" spans="1:6" ht="39.950000000000003" customHeight="1" x14ac:dyDescent="0.25">
      <c r="A25" s="11">
        <v>21</v>
      </c>
      <c r="B25" s="15" t="s">
        <v>6</v>
      </c>
      <c r="C25" s="12">
        <f>200*26500</f>
        <v>5300000</v>
      </c>
      <c r="D25" s="12">
        <f>195*26500</f>
        <v>5167500</v>
      </c>
      <c r="E25" s="12">
        <f>190*26500</f>
        <v>5035000</v>
      </c>
      <c r="F25" s="18" t="s">
        <v>69</v>
      </c>
    </row>
    <row r="26" spans="1:6" ht="39.950000000000003" customHeight="1" x14ac:dyDescent="0.25">
      <c r="A26" s="11">
        <v>22</v>
      </c>
      <c r="B26" s="15" t="s">
        <v>7</v>
      </c>
      <c r="C26" s="12">
        <f>205*26500</f>
        <v>5432500</v>
      </c>
      <c r="D26" s="12">
        <f>200*26500</f>
        <v>5300000</v>
      </c>
      <c r="E26" s="12">
        <f>195*26500</f>
        <v>5167500</v>
      </c>
      <c r="F26" s="18" t="s">
        <v>69</v>
      </c>
    </row>
    <row r="27" spans="1:6" ht="39.950000000000003" customHeight="1" x14ac:dyDescent="0.25">
      <c r="A27" s="11">
        <v>23</v>
      </c>
      <c r="B27" s="16" t="s">
        <v>11</v>
      </c>
      <c r="C27" s="12">
        <f>205*26500</f>
        <v>5432500</v>
      </c>
      <c r="D27" s="12">
        <f>200*26500</f>
        <v>5300000</v>
      </c>
      <c r="E27" s="12">
        <f>195*26500</f>
        <v>5167500</v>
      </c>
      <c r="F27" s="18" t="s">
        <v>69</v>
      </c>
    </row>
    <row r="28" spans="1:6" ht="39.950000000000003" customHeight="1" x14ac:dyDescent="0.25">
      <c r="A28" s="11">
        <v>24</v>
      </c>
      <c r="B28" s="16" t="s">
        <v>12</v>
      </c>
      <c r="C28" s="12">
        <f t="shared" ref="C28:C31" si="0">205*26500</f>
        <v>5432500</v>
      </c>
      <c r="D28" s="12">
        <f t="shared" ref="D28:D31" si="1">200*26500</f>
        <v>5300000</v>
      </c>
      <c r="E28" s="12">
        <f t="shared" ref="E28:E31" si="2">195*26500</f>
        <v>5167500</v>
      </c>
      <c r="F28" s="18" t="s">
        <v>69</v>
      </c>
    </row>
    <row r="29" spans="1:6" ht="39.950000000000003" customHeight="1" x14ac:dyDescent="0.25">
      <c r="A29" s="11">
        <v>25</v>
      </c>
      <c r="B29" s="15" t="s">
        <v>19</v>
      </c>
      <c r="C29" s="12">
        <f t="shared" si="0"/>
        <v>5432500</v>
      </c>
      <c r="D29" s="12">
        <f t="shared" si="1"/>
        <v>5300000</v>
      </c>
      <c r="E29" s="12">
        <f t="shared" si="2"/>
        <v>5167500</v>
      </c>
      <c r="F29" s="18" t="s">
        <v>69</v>
      </c>
    </row>
    <row r="30" spans="1:6" ht="39.950000000000003" customHeight="1" x14ac:dyDescent="0.25">
      <c r="A30" s="11">
        <v>26</v>
      </c>
      <c r="B30" s="15" t="s">
        <v>20</v>
      </c>
      <c r="C30" s="12">
        <f t="shared" si="0"/>
        <v>5432500</v>
      </c>
      <c r="D30" s="12">
        <f t="shared" si="1"/>
        <v>5300000</v>
      </c>
      <c r="E30" s="12">
        <f t="shared" si="2"/>
        <v>5167500</v>
      </c>
      <c r="F30" s="18" t="s">
        <v>69</v>
      </c>
    </row>
    <row r="31" spans="1:6" ht="39.950000000000003" customHeight="1" x14ac:dyDescent="0.25">
      <c r="A31" s="11">
        <v>27</v>
      </c>
      <c r="B31" s="15" t="s">
        <v>29</v>
      </c>
      <c r="C31" s="12">
        <f t="shared" si="0"/>
        <v>5432500</v>
      </c>
      <c r="D31" s="12">
        <f t="shared" si="1"/>
        <v>5300000</v>
      </c>
      <c r="E31" s="12">
        <f t="shared" si="2"/>
        <v>5167500</v>
      </c>
      <c r="F31" s="18" t="s">
        <v>69</v>
      </c>
    </row>
    <row r="32" spans="1:6" ht="39.950000000000003" customHeight="1" x14ac:dyDescent="0.25">
      <c r="A32" s="11">
        <v>28</v>
      </c>
      <c r="B32" s="15" t="s">
        <v>27</v>
      </c>
      <c r="C32" s="12">
        <f>220*26500</f>
        <v>5830000</v>
      </c>
      <c r="D32" s="12">
        <f>215*26500</f>
        <v>5697500</v>
      </c>
      <c r="E32" s="12">
        <f>210*26500</f>
        <v>5565000</v>
      </c>
      <c r="F32" s="18" t="s">
        <v>69</v>
      </c>
    </row>
    <row r="33" spans="1:6" ht="39.950000000000003" customHeight="1" x14ac:dyDescent="0.25">
      <c r="A33" s="11">
        <v>29</v>
      </c>
      <c r="B33" s="15" t="s">
        <v>28</v>
      </c>
      <c r="C33" s="12">
        <f>220*26500</f>
        <v>5830000</v>
      </c>
      <c r="D33" s="12">
        <f>215*26500</f>
        <v>5697500</v>
      </c>
      <c r="E33" s="12">
        <f>210*26500</f>
        <v>5565000</v>
      </c>
      <c r="F33" s="18" t="s">
        <v>69</v>
      </c>
    </row>
    <row r="34" spans="1:6" ht="39.950000000000003" customHeight="1" x14ac:dyDescent="0.25">
      <c r="A34" s="11">
        <v>30</v>
      </c>
      <c r="B34" s="15" t="s">
        <v>21</v>
      </c>
      <c r="C34" s="12">
        <f>205*26500</f>
        <v>5432500</v>
      </c>
      <c r="D34" s="12">
        <f>200*26500</f>
        <v>5300000</v>
      </c>
      <c r="E34" s="12">
        <f>195*26500</f>
        <v>5167500</v>
      </c>
      <c r="F34" s="18" t="s">
        <v>69</v>
      </c>
    </row>
    <row r="35" spans="1:6" ht="39.950000000000003" customHeight="1" x14ac:dyDescent="0.25">
      <c r="A35" s="11">
        <v>31</v>
      </c>
      <c r="B35" s="15" t="s">
        <v>22</v>
      </c>
      <c r="C35" s="12">
        <f>205*26500</f>
        <v>5432500</v>
      </c>
      <c r="D35" s="12">
        <f>200*26500</f>
        <v>5300000</v>
      </c>
      <c r="E35" s="12">
        <f>195*26500</f>
        <v>5167500</v>
      </c>
      <c r="F35" s="18" t="s">
        <v>69</v>
      </c>
    </row>
    <row r="36" spans="1:6" ht="39.950000000000003" customHeight="1" x14ac:dyDescent="0.25">
      <c r="A36" s="11">
        <v>32</v>
      </c>
      <c r="B36" s="15" t="s">
        <v>23</v>
      </c>
      <c r="C36" s="12">
        <f>205*26500</f>
        <v>5432500</v>
      </c>
      <c r="D36" s="12">
        <f>200*26500</f>
        <v>5300000</v>
      </c>
      <c r="E36" s="12">
        <f>195*26500</f>
        <v>5167500</v>
      </c>
      <c r="F36" s="18" t="s">
        <v>69</v>
      </c>
    </row>
    <row r="37" spans="1:6" ht="39.950000000000003" customHeight="1" x14ac:dyDescent="0.25">
      <c r="A37" s="11">
        <v>33</v>
      </c>
      <c r="B37" s="16" t="s">
        <v>8</v>
      </c>
      <c r="C37" s="12">
        <f>200*26500</f>
        <v>5300000</v>
      </c>
      <c r="D37" s="12">
        <f>195*26500</f>
        <v>5167500</v>
      </c>
      <c r="E37" s="12">
        <f>190*26500</f>
        <v>5035000</v>
      </c>
      <c r="F37" s="18" t="s">
        <v>69</v>
      </c>
    </row>
    <row r="38" spans="1:6" ht="39.950000000000003" customHeight="1" x14ac:dyDescent="0.25">
      <c r="A38" s="11">
        <v>34</v>
      </c>
      <c r="B38" s="16" t="s">
        <v>9</v>
      </c>
      <c r="C38" s="12">
        <f>225*26500</f>
        <v>5962500</v>
      </c>
      <c r="D38" s="12">
        <f>220*26500</f>
        <v>5830000</v>
      </c>
      <c r="E38" s="12">
        <f>215*26500</f>
        <v>5697500</v>
      </c>
      <c r="F38" s="18" t="s">
        <v>69</v>
      </c>
    </row>
    <row r="39" spans="1:6" ht="39.950000000000003" customHeight="1" x14ac:dyDescent="0.25">
      <c r="A39" s="11">
        <v>35</v>
      </c>
      <c r="B39" s="16" t="s">
        <v>64</v>
      </c>
      <c r="C39" s="12">
        <f>90*26500</f>
        <v>2385000</v>
      </c>
      <c r="D39" s="12">
        <f>85*26500</f>
        <v>2252500</v>
      </c>
      <c r="E39" s="12">
        <f>80*26500</f>
        <v>2120000</v>
      </c>
      <c r="F39" s="18" t="s">
        <v>69</v>
      </c>
    </row>
    <row r="40" spans="1:6" ht="39.950000000000003" customHeight="1" x14ac:dyDescent="0.25">
      <c r="A40" s="11">
        <v>36</v>
      </c>
      <c r="B40" s="16" t="s">
        <v>10</v>
      </c>
      <c r="C40" s="12">
        <f>290*26500</f>
        <v>7685000</v>
      </c>
      <c r="D40" s="12">
        <f>285*26500</f>
        <v>7552500</v>
      </c>
      <c r="E40" s="12">
        <f>280*26500</f>
        <v>7420000</v>
      </c>
      <c r="F40" s="27" t="s">
        <v>68</v>
      </c>
    </row>
    <row r="41" spans="1:6" ht="39.950000000000003" customHeight="1" x14ac:dyDescent="0.25">
      <c r="A41" s="11">
        <v>37</v>
      </c>
      <c r="B41" s="16" t="s">
        <v>38</v>
      </c>
      <c r="C41" s="12">
        <f>690*26500</f>
        <v>18285000</v>
      </c>
      <c r="D41" s="12">
        <f>686*26500</f>
        <v>18179000</v>
      </c>
      <c r="E41" s="12">
        <f>680*26500</f>
        <v>18020000</v>
      </c>
      <c r="F41" s="27"/>
    </row>
    <row r="42" spans="1:6" ht="39.950000000000003" customHeight="1" x14ac:dyDescent="0.25">
      <c r="A42" s="11">
        <v>38</v>
      </c>
      <c r="B42" s="16" t="s">
        <v>39</v>
      </c>
      <c r="C42" s="12">
        <f>1150*26500</f>
        <v>30475000</v>
      </c>
      <c r="D42" s="12">
        <f>1145*26500</f>
        <v>30342500</v>
      </c>
      <c r="E42" s="12">
        <f>1140*26500</f>
        <v>30210000</v>
      </c>
      <c r="F42" s="27"/>
    </row>
    <row r="43" spans="1:6" ht="39.950000000000003" customHeight="1" x14ac:dyDescent="0.25">
      <c r="A43" s="11">
        <v>39</v>
      </c>
      <c r="B43" s="16" t="s">
        <v>66</v>
      </c>
      <c r="C43" s="12">
        <f>1580*26500</f>
        <v>41870000</v>
      </c>
      <c r="D43" s="12">
        <f>1555*26500</f>
        <v>41207500</v>
      </c>
      <c r="E43" s="12">
        <f>1550*26500</f>
        <v>41075000</v>
      </c>
      <c r="F43" s="27"/>
    </row>
    <row r="44" spans="1:6" ht="39.950000000000003" customHeight="1" x14ac:dyDescent="0.25">
      <c r="A44" s="11">
        <v>40</v>
      </c>
      <c r="B44" s="16" t="s">
        <v>30</v>
      </c>
      <c r="C44" s="12">
        <f>245*27000</f>
        <v>6615000</v>
      </c>
      <c r="D44" s="12">
        <f>240*27000</f>
        <v>6480000</v>
      </c>
      <c r="E44" s="12">
        <f>235*27000</f>
        <v>6345000</v>
      </c>
      <c r="F44" s="19" t="s">
        <v>55</v>
      </c>
    </row>
    <row r="45" spans="1:6" ht="39.950000000000003" customHeight="1" x14ac:dyDescent="0.25">
      <c r="A45" s="11">
        <v>41</v>
      </c>
      <c r="B45" s="16" t="s">
        <v>31</v>
      </c>
      <c r="C45" s="12">
        <f>235*27000</f>
        <v>6345000</v>
      </c>
      <c r="D45" s="12">
        <f>230*27000</f>
        <v>6210000</v>
      </c>
      <c r="E45" s="12">
        <f>225*27000</f>
        <v>6075000</v>
      </c>
      <c r="F45" s="19" t="s">
        <v>55</v>
      </c>
    </row>
    <row r="46" spans="1:6" ht="39.950000000000003" customHeight="1" x14ac:dyDescent="0.25">
      <c r="A46" s="11">
        <v>42</v>
      </c>
      <c r="B46" s="16" t="s">
        <v>24</v>
      </c>
      <c r="C46" s="12">
        <f>250*26500</f>
        <v>6625000</v>
      </c>
      <c r="D46" s="12">
        <f>245*26500</f>
        <v>6492500</v>
      </c>
      <c r="E46" s="12">
        <f>240*26500</f>
        <v>6360000</v>
      </c>
      <c r="F46" s="19" t="s">
        <v>55</v>
      </c>
    </row>
    <row r="47" spans="1:6" s="4" customFormat="1" ht="39.950000000000003" customHeight="1" x14ac:dyDescent="0.25">
      <c r="A47" s="11">
        <v>43</v>
      </c>
      <c r="B47" s="15" t="s">
        <v>15</v>
      </c>
      <c r="C47" s="12">
        <f>225*26500</f>
        <v>5962500</v>
      </c>
      <c r="D47" s="12">
        <f>220*26500</f>
        <v>5830000</v>
      </c>
      <c r="E47" s="12">
        <f>215*26500</f>
        <v>5697500</v>
      </c>
      <c r="F47" s="19" t="s">
        <v>55</v>
      </c>
    </row>
    <row r="48" spans="1:6" ht="39.950000000000003" customHeight="1" x14ac:dyDescent="0.25">
      <c r="A48" s="11">
        <v>44</v>
      </c>
      <c r="B48" s="15" t="s">
        <v>16</v>
      </c>
      <c r="C48" s="13">
        <f>390*26500</f>
        <v>10335000</v>
      </c>
      <c r="D48" s="13">
        <f>385*26500</f>
        <v>10202500</v>
      </c>
      <c r="E48" s="13">
        <f>380*26500</f>
        <v>10070000</v>
      </c>
      <c r="F48" s="19" t="s">
        <v>55</v>
      </c>
    </row>
    <row r="49" spans="1:6" ht="39.950000000000003" customHeight="1" x14ac:dyDescent="0.25">
      <c r="A49" s="11">
        <v>45</v>
      </c>
      <c r="B49" s="16" t="s">
        <v>33</v>
      </c>
      <c r="C49" s="12">
        <f>85*26500</f>
        <v>2252500</v>
      </c>
      <c r="D49" s="12">
        <f>80*26500</f>
        <v>2120000</v>
      </c>
      <c r="E49" s="12">
        <f>75*26500</f>
        <v>1987500</v>
      </c>
      <c r="F49" s="19" t="s">
        <v>55</v>
      </c>
    </row>
    <row r="50" spans="1:6" ht="39.950000000000003" customHeight="1" x14ac:dyDescent="0.25">
      <c r="A50" s="11">
        <v>46</v>
      </c>
      <c r="B50" s="16" t="s">
        <v>51</v>
      </c>
      <c r="C50" s="12">
        <f>270*26500</f>
        <v>7155000</v>
      </c>
      <c r="D50" s="12">
        <f>265*26500</f>
        <v>7022500</v>
      </c>
      <c r="E50" s="12">
        <f>260*26500</f>
        <v>6890000</v>
      </c>
      <c r="F50" s="19" t="s">
        <v>55</v>
      </c>
    </row>
    <row r="51" spans="1:6" s="4" customFormat="1" ht="39.950000000000003" customHeight="1" x14ac:dyDescent="0.25">
      <c r="A51" s="11">
        <v>47</v>
      </c>
      <c r="B51" s="16" t="s">
        <v>52</v>
      </c>
      <c r="C51" s="12">
        <f>160*26500</f>
        <v>4240000</v>
      </c>
      <c r="D51" s="12">
        <f>155*26500</f>
        <v>4107500</v>
      </c>
      <c r="E51" s="12">
        <f>150*26500</f>
        <v>3975000</v>
      </c>
      <c r="F51" s="19" t="s">
        <v>55</v>
      </c>
    </row>
    <row r="52" spans="1:6" ht="39.950000000000003" customHeight="1" x14ac:dyDescent="0.25">
      <c r="A52" s="11">
        <v>48</v>
      </c>
      <c r="B52" s="16" t="s">
        <v>53</v>
      </c>
      <c r="C52" s="12">
        <f>190*26500</f>
        <v>5035000</v>
      </c>
      <c r="D52" s="12">
        <f>185*26500</f>
        <v>4902500</v>
      </c>
      <c r="E52" s="12">
        <f>180*26500</f>
        <v>4770000</v>
      </c>
      <c r="F52" s="19" t="s">
        <v>55</v>
      </c>
    </row>
    <row r="53" spans="1:6" ht="39.950000000000003" customHeight="1" x14ac:dyDescent="0.25">
      <c r="A53" s="11">
        <v>49</v>
      </c>
      <c r="B53" s="16" t="s">
        <v>54</v>
      </c>
      <c r="C53" s="12">
        <f>90*26500</f>
        <v>2385000</v>
      </c>
      <c r="D53" s="12">
        <f>85*26500</f>
        <v>2252500</v>
      </c>
      <c r="E53" s="12">
        <f>80*26500</f>
        <v>2120000</v>
      </c>
      <c r="F53" s="6" t="s">
        <v>55</v>
      </c>
    </row>
    <row r="54" spans="1:6" ht="39.950000000000003" customHeight="1" x14ac:dyDescent="0.25">
      <c r="A54" s="11">
        <v>50</v>
      </c>
      <c r="B54" s="16" t="s">
        <v>56</v>
      </c>
      <c r="C54" s="12">
        <f>50*26500</f>
        <v>1325000</v>
      </c>
      <c r="D54" s="12">
        <f>45*26500</f>
        <v>1192500</v>
      </c>
      <c r="E54" s="12">
        <f>40*26500</f>
        <v>1060000</v>
      </c>
      <c r="F54" s="6" t="s">
        <v>55</v>
      </c>
    </row>
    <row r="55" spans="1:6" ht="39.950000000000003" customHeight="1" x14ac:dyDescent="0.25">
      <c r="A55" s="11">
        <v>51</v>
      </c>
      <c r="B55" s="17" t="s">
        <v>41</v>
      </c>
      <c r="C55" s="12">
        <f>125*26500</f>
        <v>3312500</v>
      </c>
      <c r="D55" s="12">
        <f>120*26500</f>
        <v>3180000</v>
      </c>
      <c r="E55" s="12">
        <f>115*26500</f>
        <v>3047500</v>
      </c>
      <c r="F55" s="6" t="s">
        <v>55</v>
      </c>
    </row>
    <row r="56" spans="1:6" ht="39.950000000000003" customHeight="1" x14ac:dyDescent="0.25">
      <c r="A56" s="11">
        <v>52</v>
      </c>
      <c r="B56" s="16" t="s">
        <v>42</v>
      </c>
      <c r="C56" s="12">
        <f>140*26500</f>
        <v>3710000</v>
      </c>
      <c r="D56" s="12">
        <f>135*26500</f>
        <v>3577500</v>
      </c>
      <c r="E56" s="12">
        <f>130*26500</f>
        <v>3445000</v>
      </c>
      <c r="F56" s="6" t="s">
        <v>55</v>
      </c>
    </row>
    <row r="57" spans="1:6" ht="39.950000000000003" customHeight="1" x14ac:dyDescent="0.25">
      <c r="A57" s="11">
        <v>53</v>
      </c>
      <c r="B57" s="16" t="s">
        <v>13</v>
      </c>
      <c r="C57" s="12">
        <f>170*26500</f>
        <v>4505000</v>
      </c>
      <c r="D57" s="12">
        <f>165*26500</f>
        <v>4372500</v>
      </c>
      <c r="E57" s="12">
        <f>160*26500</f>
        <v>4240000</v>
      </c>
      <c r="F57" s="6" t="s">
        <v>67</v>
      </c>
    </row>
    <row r="58" spans="1:6" ht="39.950000000000003" customHeight="1" x14ac:dyDescent="0.25">
      <c r="A58" s="11">
        <v>54</v>
      </c>
      <c r="B58" s="16" t="s">
        <v>63</v>
      </c>
      <c r="C58" s="12">
        <f>150*26500</f>
        <v>3975000</v>
      </c>
      <c r="D58" s="12">
        <f>145*26500</f>
        <v>3842500</v>
      </c>
      <c r="E58" s="12">
        <f>140*26500</f>
        <v>3710000</v>
      </c>
      <c r="F58" s="6" t="s">
        <v>67</v>
      </c>
    </row>
    <row r="59" spans="1:6" ht="24.95" customHeight="1" x14ac:dyDescent="0.25">
      <c r="A59" s="20" t="s">
        <v>35</v>
      </c>
      <c r="B59" s="20"/>
      <c r="C59" s="20"/>
      <c r="D59" s="20"/>
      <c r="E59" s="20"/>
      <c r="F59" s="20"/>
    </row>
    <row r="60" spans="1:6" ht="24.95" customHeight="1" x14ac:dyDescent="0.25">
      <c r="A60" s="21"/>
      <c r="B60" s="21"/>
      <c r="C60" s="21"/>
      <c r="D60" s="21"/>
      <c r="E60" s="21"/>
      <c r="F60" s="21"/>
    </row>
    <row r="61" spans="1:6" ht="24.95" customHeight="1" x14ac:dyDescent="0.25">
      <c r="A61" s="1"/>
      <c r="B61" s="1"/>
      <c r="C61" s="3"/>
      <c r="D61" s="3"/>
      <c r="E61" s="3"/>
      <c r="F61" s="1"/>
    </row>
    <row r="62" spans="1:6" ht="24.95" customHeight="1" x14ac:dyDescent="0.25">
      <c r="A62" s="1"/>
      <c r="B62" s="1"/>
      <c r="C62" s="3"/>
      <c r="D62" s="3"/>
      <c r="E62" s="3"/>
      <c r="F62" s="1"/>
    </row>
    <row r="63" spans="1:6" ht="24.95" customHeight="1" x14ac:dyDescent="0.25">
      <c r="A63" s="1"/>
      <c r="B63" s="1"/>
      <c r="C63" s="3"/>
      <c r="D63" s="3"/>
      <c r="E63" s="3"/>
      <c r="F63" s="1"/>
    </row>
    <row r="64" spans="1:6" ht="24.95" customHeight="1" x14ac:dyDescent="0.25">
      <c r="A64" s="1"/>
      <c r="B64" s="1"/>
      <c r="C64" s="3"/>
      <c r="D64" s="3"/>
      <c r="E64" s="3"/>
      <c r="F64" s="1"/>
    </row>
    <row r="65" spans="1:6" ht="24.95" customHeight="1" x14ac:dyDescent="0.25">
      <c r="A65" s="1"/>
      <c r="B65" s="1"/>
      <c r="C65" s="3"/>
      <c r="D65" s="3"/>
      <c r="E65" s="3"/>
      <c r="F65" s="1"/>
    </row>
    <row r="66" spans="1:6" ht="24.95" customHeight="1" x14ac:dyDescent="0.25">
      <c r="C66" s="3"/>
      <c r="D66" s="3"/>
      <c r="E66" s="3"/>
      <c r="F66" s="1"/>
    </row>
    <row r="67" spans="1:6" ht="24.95" customHeight="1" x14ac:dyDescent="0.25">
      <c r="C67" s="3"/>
      <c r="D67" s="3"/>
      <c r="E67" s="3"/>
      <c r="F67" s="1"/>
    </row>
    <row r="68" spans="1:6" ht="24.95" customHeight="1" x14ac:dyDescent="0.25">
      <c r="C68" s="3"/>
      <c r="D68" s="3"/>
      <c r="E68" s="3"/>
      <c r="F68" s="1"/>
    </row>
    <row r="69" spans="1:6" ht="24.95" customHeight="1" x14ac:dyDescent="0.25">
      <c r="C69" s="3"/>
      <c r="D69" s="3"/>
      <c r="E69" s="3"/>
      <c r="F69" s="1"/>
    </row>
    <row r="70" spans="1:6" ht="24.95" customHeight="1" x14ac:dyDescent="0.25">
      <c r="C70" s="3"/>
      <c r="D70" s="3"/>
      <c r="E70" s="3"/>
      <c r="F70" s="1"/>
    </row>
    <row r="71" spans="1:6" ht="24.95" customHeight="1" x14ac:dyDescent="0.25">
      <c r="C71" s="3"/>
      <c r="D71" s="3"/>
      <c r="E71" s="3"/>
      <c r="F71" s="1"/>
    </row>
    <row r="72" spans="1:6" ht="24.95" customHeight="1" x14ac:dyDescent="0.25">
      <c r="C72" s="3"/>
      <c r="D72" s="3"/>
      <c r="E72" s="3"/>
      <c r="F72" s="1"/>
    </row>
    <row r="73" spans="1:6" ht="24.95" customHeight="1" x14ac:dyDescent="0.25">
      <c r="C73" s="3"/>
      <c r="D73" s="3"/>
      <c r="E73" s="3"/>
      <c r="F73" s="1"/>
    </row>
    <row r="74" spans="1:6" ht="24.95" customHeight="1" x14ac:dyDescent="0.25">
      <c r="C74" s="3"/>
      <c r="D74" s="3"/>
      <c r="E74" s="3"/>
      <c r="F74" s="1"/>
    </row>
  </sheetData>
  <mergeCells count="5">
    <mergeCell ref="A59:F60"/>
    <mergeCell ref="A3:F3"/>
    <mergeCell ref="A2:F2"/>
    <mergeCell ref="F5:F12"/>
    <mergeCell ref="F40:F43"/>
  </mergeCells>
  <pageMargins left="0.7" right="0.7" top="0.75" bottom="0.75" header="0.3" footer="0.3"/>
  <pageSetup scale="105"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 LY - CTV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dc:creator>
  <cp:lastModifiedBy>Admin</cp:lastModifiedBy>
  <cp:lastPrinted>2024-04-16T03:27:54Z</cp:lastPrinted>
  <dcterms:created xsi:type="dcterms:W3CDTF">2020-02-12T03:23:56Z</dcterms:created>
  <dcterms:modified xsi:type="dcterms:W3CDTF">2025-05-15T09:20:11Z</dcterms:modified>
</cp:coreProperties>
</file>