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vanm1\Desktop\Bootcamp Files\Excel\Homework\"/>
    </mc:Choice>
  </mc:AlternateContent>
  <bookViews>
    <workbookView xWindow="0" yWindow="0" windowWidth="15285" windowHeight="6930"/>
  </bookViews>
  <sheets>
    <sheet name="Raw Data" sheetId="1" r:id="rId1"/>
    <sheet name="Legend" sheetId="2" r:id="rId2"/>
    <sheet name="Pivot_1" sheetId="3" r:id="rId3"/>
    <sheet name="Pivot_2" sheetId="4" r:id="rId4"/>
    <sheet name="Pivot_3" sheetId="5" r:id="rId5"/>
    <sheet name="Bonus" sheetId="6" r:id="rId6"/>
  </sheets>
  <calcPr calcId="162913"/>
  <pivotCaches>
    <pivotCache cacheId="0" r:id="rId7"/>
    <pivotCache cacheId="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2" i="3" l="1"/>
  <c r="F41" i="3"/>
  <c r="F40" i="3"/>
  <c r="F39" i="3"/>
  <c r="F38" i="3"/>
  <c r="F37" i="3"/>
  <c r="F36" i="3"/>
  <c r="F35" i="3"/>
  <c r="F34" i="3"/>
  <c r="F33" i="3"/>
  <c r="E42" i="3"/>
  <c r="D42" i="3"/>
  <c r="C42" i="3"/>
  <c r="B42" i="3"/>
  <c r="E41" i="3"/>
  <c r="D41" i="3"/>
  <c r="C41" i="3"/>
  <c r="B41" i="3"/>
  <c r="E40" i="3"/>
  <c r="D40" i="3"/>
  <c r="C40" i="3"/>
  <c r="B40" i="3"/>
  <c r="E39" i="3"/>
  <c r="D39" i="3"/>
  <c r="C39" i="3"/>
  <c r="B39" i="3"/>
  <c r="E38" i="3"/>
  <c r="D38" i="3"/>
  <c r="C38" i="3"/>
  <c r="B38" i="3"/>
  <c r="E37" i="3"/>
  <c r="D37" i="3"/>
  <c r="C37" i="3"/>
  <c r="B37" i="3"/>
  <c r="E36" i="3"/>
  <c r="D36" i="3"/>
  <c r="C36" i="3"/>
  <c r="B36" i="3"/>
  <c r="E35" i="3"/>
  <c r="D35" i="3"/>
  <c r="C35" i="3"/>
  <c r="B35" i="3"/>
  <c r="E34" i="3"/>
  <c r="D34" i="3"/>
  <c r="C34" i="3"/>
  <c r="B34" i="3"/>
  <c r="E33" i="3"/>
  <c r="D33" i="3"/>
  <c r="C33" i="3"/>
  <c r="B33" i="3"/>
  <c r="H13" i="6"/>
  <c r="G13" i="6"/>
  <c r="F13" i="6"/>
  <c r="H12" i="6"/>
  <c r="G12" i="6"/>
  <c r="F12" i="6"/>
  <c r="H11" i="6"/>
  <c r="G11" i="6"/>
  <c r="F11" i="6"/>
  <c r="H10" i="6"/>
  <c r="G10" i="6"/>
  <c r="F10" i="6"/>
  <c r="H9" i="6"/>
  <c r="G9" i="6"/>
  <c r="F9" i="6"/>
  <c r="H8" i="6"/>
  <c r="G8" i="6"/>
  <c r="F8" i="6"/>
  <c r="H7" i="6"/>
  <c r="G7" i="6"/>
  <c r="F7" i="6"/>
  <c r="H6" i="6"/>
  <c r="G6" i="6"/>
  <c r="F6" i="6"/>
  <c r="H5" i="6"/>
  <c r="G5" i="6"/>
  <c r="F5" i="6"/>
  <c r="H4" i="6"/>
  <c r="G4" i="6"/>
  <c r="F4" i="6"/>
  <c r="H3" i="6"/>
  <c r="G3" i="6"/>
  <c r="F3" i="6"/>
  <c r="H2" i="6"/>
  <c r="G2" i="6"/>
  <c r="F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E6" i="6" s="1"/>
  <c r="B5" i="6"/>
  <c r="E5" i="6" s="1"/>
  <c r="B4" i="6"/>
  <c r="E4" i="6" s="1"/>
  <c r="B3" i="6"/>
  <c r="E3" i="6" s="1"/>
  <c r="B2" i="6"/>
  <c r="E2" i="6" s="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R2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<sst xmlns="http://schemas.openxmlformats.org/spreadsheetml/2006/main" count="24861" uniqueCount="8406">
  <si>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</si>
  <si>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</si>
  <si>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</si>
  <si>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</si>
  <si>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</si>
  <si>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</si>
  <si>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</si>
  <si>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</si>
  <si>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</si>
  <si>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</si>
  <si>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</si>
  <si>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</si>
  <si>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</si>
  <si>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</si>
  <si>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</si>
  <si>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</si>
  <si>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</si>
  <si>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</si>
  <si>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</si>
  <si>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</si>
  <si>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</si>
  <si>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</si>
  <si>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</si>
  <si>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</si>
  <si>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</si>
  <si>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</si>
  <si>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</si>
  <si>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</si>
  <si>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</si>
  <si>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</si>
  <si>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</si>
  <si>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</si>
  <si>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</si>
  <si>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</si>
  <si>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</si>
  <si>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</si>
  <si>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</si>
  <si>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</si>
  <si>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</si>
  <si>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</si>
  <si>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</si>
  <si>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</si>
  <si>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</si>
  <si>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</si>
  <si>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</si>
  <si>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</si>
  <si>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</si>
  <si>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</si>
  <si>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</si>
  <si>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</si>
  <si>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</si>
  <si>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</si>
  <si>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</si>
  <si>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</si>
  <si>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</si>
  <si>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</si>
  <si>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</si>
  <si>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</si>
  <si>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</si>
  <si>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</si>
  <si>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</si>
  <si>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</si>
  <si>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</si>
  <si>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</si>
  <si>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</si>
  <si>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</si>
  <si>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</si>
  <si>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</si>
  <si>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</si>
  <si>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</si>
  <si>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</si>
  <si>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</si>
  <si>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</si>
  <si>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</si>
  <si>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</si>
  <si>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</si>
  <si>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</si>
  <si>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</si>
  <si>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</si>
  <si>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</si>
  <si>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</si>
  <si>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</si>
  <si>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</si>
  <si>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</si>
  <si>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</si>
  <si>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</si>
  <si>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</si>
  <si>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</si>
  <si>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</si>
  <si>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</si>
  <si>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</si>
  <si>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</si>
  <si>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</si>
  <si>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</si>
  <si>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</si>
  <si>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</si>
  <si>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</si>
  <si>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</si>
  <si>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</si>
  <si>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</si>
  <si>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</si>
  <si>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</si>
  <si>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</si>
  <si>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</si>
  <si>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</si>
  <si>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</si>
  <si>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</si>
  <si>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</si>
  <si>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</si>
  <si>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</si>
  <si>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</si>
  <si>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</si>
  <si>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</si>
  <si>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</si>
  <si>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</si>
  <si>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</si>
  <si>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</si>
  <si>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</si>
  <si>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</si>
  <si>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</si>
  <si>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</si>
  <si>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</si>
  <si>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</si>
  <si>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</si>
  <si>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</si>
  <si>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</si>
  <si>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</si>
  <si>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</si>
  <si>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</si>
  <si>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</si>
  <si>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</si>
  <si>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</si>
  <si>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</si>
  <si>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</si>
  <si>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</si>
  <si>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</si>
  <si>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</si>
  <si>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</si>
  <si>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</si>
  <si>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</si>
  <si>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</si>
  <si>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</si>
  <si>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</si>
  <si>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</si>
  <si>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</si>
  <si>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</si>
  <si>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</si>
  <si>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</si>
  <si>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</si>
  <si>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</si>
  <si>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</si>
  <si>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</si>
  <si>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</si>
  <si>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</si>
  <si>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</si>
  <si>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</si>
  <si>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</si>
  <si>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</si>
  <si>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</si>
  <si>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</si>
  <si>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</si>
  <si>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</si>
  <si>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</si>
  <si>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</si>
  <si>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</si>
  <si>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</si>
  <si>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</si>
  <si>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</si>
  <si>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</si>
  <si>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</si>
  <si>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</si>
  <si>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</si>
  <si>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</si>
  <si>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</si>
  <si>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</si>
  <si>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</si>
  <si>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</si>
  <si>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</si>
  <si>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</si>
  <si>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</si>
  <si>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</si>
  <si>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</si>
  <si>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</si>
  <si>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</si>
  <si>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</si>
  <si>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</si>
  <si>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</si>
  <si>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</si>
  <si>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</si>
  <si>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</si>
  <si>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</si>
  <si>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</si>
  <si>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</si>
  <si>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</si>
  <si>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</si>
  <si>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</si>
  <si>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</si>
  <si>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</si>
  <si>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</si>
  <si>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</si>
  <si>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</si>
  <si>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</si>
  <si>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</si>
  <si>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</si>
  <si>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</si>
  <si>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</si>
  <si>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</si>
  <si>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</si>
  <si>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</si>
  <si>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</si>
  <si>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</si>
  <si>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</si>
  <si>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</si>
  <si>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</si>
  <si>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</si>
  <si>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</si>
  <si>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</si>
  <si>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</si>
  <si>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</si>
  <si>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</si>
  <si>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</si>
  <si>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</si>
  <si>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</si>
  <si>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</si>
  <si>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</si>
  <si>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</si>
  <si>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</si>
  <si>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</si>
  <si>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</si>
  <si>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</si>
  <si>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</si>
  <si>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</si>
  <si>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</si>
  <si>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</si>
  <si>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</si>
  <si>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</si>
  <si>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</si>
  <si>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</si>
  <si>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</si>
  <si>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</si>
  <si>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</si>
  <si>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</si>
  <si>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</si>
  <si>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</si>
  <si>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</si>
  <si>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</si>
  <si>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</si>
  <si>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</si>
  <si>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</si>
  <si>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</si>
  <si>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</si>
  <si>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</si>
  <si>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</si>
  <si>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</si>
  <si>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</si>
  <si>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</si>
  <si>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</si>
  <si>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</si>
  <si>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</si>
  <si>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</si>
  <si>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</si>
  <si>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</si>
  <si>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</si>
  <si>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</si>
  <si>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</si>
  <si>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</si>
  <si>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</si>
  <si>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</si>
  <si>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</si>
  <si>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</si>
  <si>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</si>
  <si>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</si>
  <si>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</si>
  <si>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</si>
  <si>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</si>
  <si>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</si>
  <si>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</si>
  <si>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</si>
  <si>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</si>
  <si>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</si>
  <si>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</si>
  <si>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</si>
  <si>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</si>
  <si>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</si>
  <si>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</si>
  <si>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</si>
  <si>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</si>
  <si>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</si>
  <si>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</si>
  <si>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</si>
  <si>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</si>
  <si>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</si>
  <si>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</si>
  <si>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</si>
  <si>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</si>
  <si>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</si>
  <si>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</si>
  <si>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</si>
  <si>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</si>
  <si>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</si>
  <si>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</si>
  <si>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</si>
  <si>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</si>
  <si>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</si>
  <si>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</si>
  <si>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</si>
  <si>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</si>
  <si>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</si>
  <si>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</si>
  <si>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</si>
  <si>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</si>
  <si>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</si>
  <si>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</si>
  <si>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</si>
  <si>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</si>
  <si>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</si>
  <si>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</si>
  <si>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</si>
  <si>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</si>
  <si>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</si>
  <si>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</si>
  <si>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</si>
  <si>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</si>
  <si>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</si>
  <si>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</si>
  <si>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</si>
  <si>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</si>
  <si>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</si>
  <si>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</si>
  <si>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</si>
  <si>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</si>
  <si>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</si>
  <si>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</si>
  <si>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</si>
  <si>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</si>
  <si>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</si>
  <si>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</si>
  <si>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</si>
  <si>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</si>
  <si>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</si>
  <si>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</si>
  <si>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</si>
  <si>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</si>
  <si>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</si>
  <si>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</si>
  <si>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</si>
  <si>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</si>
  <si>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</si>
  <si>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</si>
  <si>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</si>
  <si>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</si>
  <si>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</si>
  <si>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</si>
  <si>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</si>
  <si>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</si>
  <si>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</si>
  <si>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</si>
  <si>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</si>
  <si>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</si>
  <si>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</si>
  <si>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</si>
  <si>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</si>
  <si>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</si>
  <si>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</si>
  <si>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</si>
  <si>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</si>
  <si>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</si>
  <si>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</si>
  <si>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</si>
  <si>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</si>
  <si>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</si>
  <si>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</si>
  <si>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</si>
  <si>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</si>
  <si>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</si>
  <si>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</si>
  <si>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</si>
  <si>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</si>
  <si>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</si>
  <si>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</si>
  <si>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</si>
  <si>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</si>
  <si>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</si>
  <si>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</si>
  <si>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</si>
  <si>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</si>
  <si>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</si>
  <si>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</si>
  <si>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</si>
  <si>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</si>
  <si>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</si>
  <si>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</si>
  <si>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</si>
  <si>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</si>
  <si>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</si>
  <si>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</si>
  <si>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</si>
  <si>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</si>
  <si>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</si>
  <si>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</si>
  <si>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</si>
  <si>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</si>
  <si>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</si>
  <si>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</si>
  <si>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</si>
  <si>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</si>
  <si>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</si>
  <si>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</si>
  <si>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</si>
  <si>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</si>
  <si>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</si>
  <si>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</si>
  <si>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</si>
  <si>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</si>
  <si>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</si>
  <si>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</si>
  <si>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</si>
  <si>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</si>
  <si>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</si>
  <si>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</si>
  <si>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</si>
  <si>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</si>
  <si>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</si>
  <si>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</si>
  <si>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</si>
  <si>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</si>
  <si>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</si>
  <si>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</si>
  <si>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</si>
  <si>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</si>
  <si>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</si>
  <si>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</si>
  <si>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</si>
  <si>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</si>
  <si>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</si>
  <si>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</si>
  <si>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</si>
  <si>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</si>
  <si>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</si>
  <si>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</si>
  <si>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</si>
  <si>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</si>
  <si>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</si>
  <si>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</si>
  <si>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</si>
  <si>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</si>
  <si>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</si>
  <si>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</si>
  <si>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</si>
  <si>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</si>
  <si>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</si>
  <si>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</si>
  <si>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</si>
  <si>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</si>
  <si>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</si>
  <si>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</si>
  <si>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</si>
  <si>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</si>
  <si>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</si>
  <si>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</si>
  <si>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</si>
  <si>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</si>
  <si>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</si>
  <si>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</si>
  <si>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</si>
  <si>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</si>
  <si>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</si>
  <si>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</si>
  <si>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</si>
  <si>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</si>
  <si>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</si>
  <si>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</si>
  <si>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</si>
  <si>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</si>
  <si>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</si>
  <si>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</si>
  <si>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</si>
  <si>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</si>
  <si>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</si>
  <si>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</si>
  <si>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</si>
  <si>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</si>
  <si>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</si>
  <si>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</si>
  <si>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</si>
  <si>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</si>
  <si>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</si>
  <si>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</si>
  <si>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</si>
  <si>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</si>
  <si>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</si>
  <si>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</si>
  <si>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</si>
  <si>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</si>
  <si>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</si>
  <si>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</si>
  <si>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</si>
  <si>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</si>
  <si>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</si>
  <si>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</si>
  <si>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</si>
  <si>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</si>
  <si>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</si>
  <si>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</si>
  <si>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</si>
  <si>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</si>
  <si>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</si>
  <si>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</si>
  <si>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</si>
  <si>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</si>
  <si>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</si>
  <si>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</si>
  <si>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</si>
  <si>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</si>
  <si>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</si>
  <si>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</si>
  <si>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</si>
  <si>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</si>
  <si>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</si>
  <si>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</si>
  <si>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</si>
  <si>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</si>
  <si>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</si>
  <si>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</si>
  <si>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</si>
  <si>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</si>
  <si>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</si>
  <si>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</si>
  <si>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</si>
  <si>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</si>
  <si>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</si>
  <si>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</si>
  <si>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</si>
  <si>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</si>
  <si>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</si>
  <si>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</si>
  <si>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</si>
  <si>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</si>
  <si>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</si>
  <si>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</si>
  <si>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</si>
  <si>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</si>
  <si>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</si>
  <si>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</si>
  <si>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</si>
  <si>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</si>
  <si>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</si>
  <si>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</si>
  <si>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</si>
  <si>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</si>
  <si>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</si>
  <si>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</si>
  <si>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</si>
  <si>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</si>
  <si>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</si>
  <si>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</si>
  <si>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</si>
  <si>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</si>
  <si>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</si>
  <si>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</si>
  <si>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</si>
  <si>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</si>
  <si>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</si>
  <si>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</si>
  <si>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</si>
  <si>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</si>
  <si>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</si>
  <si>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</si>
  <si>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</si>
  <si>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</si>
  <si>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</si>
  <si>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</si>
  <si>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</si>
  <si>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</si>
  <si>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</si>
  <si>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</si>
  <si>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</si>
  <si>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</si>
  <si>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</si>
  <si>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</si>
  <si>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</si>
  <si>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</si>
  <si>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</si>
  <si>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</si>
  <si>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</si>
  <si>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</si>
  <si>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</si>
  <si>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</si>
  <si>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</si>
  <si>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</si>
  <si>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</si>
  <si>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</si>
  <si>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</si>
  <si>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</si>
  <si>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</si>
  <si>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</si>
  <si>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</si>
  <si>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</si>
  <si>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</si>
  <si>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</si>
  <si>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</si>
  <si>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</si>
  <si>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</si>
  <si>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</si>
  <si>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</si>
  <si>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</si>
  <si>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</si>
  <si>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</si>
  <si>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</si>
  <si>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</si>
  <si>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</si>
  <si>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</si>
  <si>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</si>
  <si>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</si>
  <si>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</si>
  <si>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</si>
  <si>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</si>
  <si>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</si>
  <si>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</si>
  <si>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</si>
  <si>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</si>
  <si>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</si>
  <si>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</si>
  <si>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</si>
  <si>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</si>
  <si>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</si>
  <si>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</si>
  <si>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</si>
  <si>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</si>
  <si>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</si>
  <si>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</si>
  <si>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</si>
  <si>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</si>
  <si>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</si>
  <si>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</si>
  <si>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</si>
  <si>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</si>
  <si>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</si>
  <si>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</si>
  <si>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</si>
  <si>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</si>
  <si>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</si>
  <si>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</si>
  <si>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</si>
  <si>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</si>
  <si>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</si>
  <si>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</si>
  <si>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</si>
  <si>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</si>
  <si>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</si>
  <si>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</si>
  <si>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</si>
  <si>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</si>
  <si>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</si>
  <si>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</si>
  <si>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</si>
  <si>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</si>
  <si>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</si>
  <si>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</si>
  <si>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</si>
  <si>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</si>
  <si>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</si>
  <si>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</si>
  <si>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</si>
  <si>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</si>
  <si>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</si>
  <si>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</si>
  <si>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</si>
  <si>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</si>
  <si>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</si>
  <si>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</si>
  <si>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</si>
  <si>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</si>
  <si>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</si>
  <si>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</si>
  <si>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</si>
  <si>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</si>
  <si>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</si>
  <si>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</si>
  <si>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</si>
  <si>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</si>
  <si>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</si>
  <si>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</si>
  <si>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</si>
  <si>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</si>
  <si>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</si>
  <si>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</si>
  <si>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</si>
  <si>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</si>
  <si>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</si>
  <si>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</si>
  <si>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</si>
  <si>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</si>
  <si>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</si>
  <si>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</si>
  <si>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</si>
  <si>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</si>
  <si>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</si>
  <si>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</si>
  <si>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</si>
  <si>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</si>
  <si>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</si>
  <si>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</si>
  <si>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</si>
  <si>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</si>
  <si>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</si>
  <si>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</si>
  <si>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</si>
  <si>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</si>
  <si>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</si>
  <si>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</si>
  <si>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</si>
  <si>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</si>
  <si>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</si>
  <si>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</si>
  <si>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</si>
  <si>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</si>
  <si>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</si>
  <si>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</si>
  <si>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</si>
  <si>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</si>
  <si>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</si>
  <si>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</si>
  <si>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</si>
  <si>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</si>
  <si>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</si>
  <si>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</si>
  <si>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</si>
  <si>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</si>
  <si>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</si>
  <si>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</si>
  <si>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</si>
  <si>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</si>
  <si>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</si>
  <si>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</si>
  <si>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</si>
  <si>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</si>
  <si>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</si>
  <si>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</si>
  <si>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</si>
  <si>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</si>
  <si>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</si>
  <si>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</si>
  <si>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</si>
  <si>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</si>
  <si>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</si>
  <si>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</si>
  <si>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</si>
  <si>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</si>
  <si>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</si>
  <si>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</si>
  <si>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</si>
  <si>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</si>
  <si>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</si>
  <si>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</si>
  <si>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</si>
  <si>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</si>
  <si>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</si>
  <si>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</si>
  <si>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</si>
  <si>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</si>
  <si>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</si>
  <si>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</si>
  <si>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</si>
  <si>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</si>
  <si>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</si>
  <si>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</si>
  <si>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</si>
  <si>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</si>
  <si>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</si>
  <si>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</si>
  <si>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</si>
  <si>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</si>
  <si>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</si>
  <si>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</si>
  <si>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</si>
  <si>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</si>
  <si>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</si>
  <si>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</si>
  <si>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</si>
  <si>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</si>
  <si>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</si>
  <si>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</si>
  <si>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</si>
  <si>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</si>
  <si>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</si>
  <si>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</si>
  <si>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</si>
  <si>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</si>
  <si>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</si>
  <si>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</si>
  <si>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</si>
  <si>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</si>
  <si>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</si>
  <si>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</si>
  <si>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</si>
  <si>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</si>
  <si>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</si>
  <si>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</si>
  <si>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</si>
  <si>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</si>
  <si>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</si>
  <si>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</si>
  <si>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</si>
  <si>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</si>
  <si>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</si>
  <si>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</si>
  <si>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</si>
  <si>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</si>
  <si>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</si>
  <si>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</si>
  <si>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</si>
  <si>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</si>
  <si>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</si>
  <si>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</si>
  <si>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</si>
  <si>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</si>
  <si>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</si>
  <si>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</si>
  <si>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</si>
  <si>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</si>
  <si>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</si>
  <si>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</si>
  <si>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</si>
  <si>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</si>
  <si>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</si>
  <si>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</si>
  <si>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</si>
  <si>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</si>
  <si>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</si>
  <si>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</si>
  <si>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</si>
  <si>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</si>
  <si>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</si>
  <si>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</si>
  <si>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</si>
  <si>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</si>
  <si>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</si>
  <si>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</si>
  <si>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</si>
  <si>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</si>
  <si>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</si>
  <si>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</si>
  <si>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</si>
  <si>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</si>
  <si>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</si>
  <si>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</si>
  <si>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</si>
  <si>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</si>
  <si>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</si>
  <si>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</si>
  <si>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</si>
  <si>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</si>
  <si>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</si>
  <si>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</si>
  <si>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</si>
  <si>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</si>
  <si>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</si>
  <si>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</si>
  <si>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</si>
  <si>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</si>
  <si>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</si>
  <si>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</si>
  <si>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</si>
  <si>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</si>
  <si>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</si>
  <si>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</si>
  <si>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</si>
  <si>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</si>
  <si>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</si>
  <si>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</si>
  <si>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</si>
  <si>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</si>
  <si>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</si>
  <si>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</si>
  <si>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</si>
  <si>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</si>
  <si>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</si>
  <si>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</si>
  <si>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</si>
  <si>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</si>
  <si>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</si>
  <si>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</si>
  <si>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</si>
  <si>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</si>
  <si>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</si>
  <si>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</si>
  <si>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</si>
  <si>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</si>
  <si>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</si>
  <si>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</si>
  <si>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</si>
  <si>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</si>
  <si>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</si>
  <si>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</si>
  <si>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</si>
  <si>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</si>
  <si>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</si>
  <si>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</si>
  <si>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</si>
  <si>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</si>
  <si>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</si>
  <si>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</si>
  <si>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</si>
  <si>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</si>
  <si>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</si>
  <si>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</si>
  <si>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</si>
  <si>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</si>
  <si>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</si>
  <si>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</si>
  <si>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</si>
  <si>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</si>
  <si>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</si>
  <si>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</si>
  <si>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</si>
  <si>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</si>
  <si>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</si>
  <si>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</si>
  <si>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</si>
  <si>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</si>
  <si>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</si>
  <si>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</si>
  <si>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</si>
  <si>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</si>
  <si>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</si>
  <si>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</si>
  <si>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</si>
  <si>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</si>
  <si>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</si>
  <si>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</si>
  <si>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</si>
  <si>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</si>
  <si>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</si>
  <si>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</si>
  <si>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</si>
  <si>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</si>
  <si>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</si>
  <si>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</si>
  <si>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</si>
  <si>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</si>
  <si>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</si>
  <si>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</si>
  <si>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</si>
  <si>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</si>
  <si>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</si>
  <si>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</si>
  <si>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</si>
  <si>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</si>
  <si>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</si>
  <si>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</si>
  <si>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</si>
  <si>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</si>
  <si>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</si>
  <si>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</si>
  <si>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</si>
  <si>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</si>
  <si>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</si>
  <si>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</si>
  <si>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</si>
  <si>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</si>
  <si>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</si>
  <si>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</si>
  <si>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</si>
  <si>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</si>
  <si>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</si>
  <si>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</si>
  <si>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</si>
  <si>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</si>
  <si>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</si>
  <si>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</si>
  <si>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</si>
  <si>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</si>
  <si>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</si>
  <si>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</si>
  <si>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</si>
  <si>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</si>
  <si>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</si>
  <si>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</si>
  <si>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</si>
  <si>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</si>
  <si>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</si>
  <si>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</si>
  <si>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</si>
  <si>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</si>
  <si>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</si>
  <si>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</si>
  <si>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</si>
  <si>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</si>
  <si>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</si>
  <si>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</si>
  <si>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</si>
  <si>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</si>
  <si>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</si>
  <si>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</si>
  <si>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</si>
  <si>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</si>
  <si>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</si>
  <si>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</si>
  <si>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</si>
  <si>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</si>
  <si>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</si>
  <si>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</si>
  <si>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</si>
  <si>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</si>
  <si>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</si>
  <si>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</si>
  <si>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</si>
  <si>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</si>
  <si>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</si>
  <si>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</si>
  <si>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</si>
  <si>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</si>
  <si>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</si>
  <si>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</si>
  <si>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</si>
  <si>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</si>
  <si>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</si>
  <si>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</si>
  <si>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</si>
  <si>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</si>
  <si>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</si>
  <si>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</si>
  <si>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</si>
  <si>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</si>
  <si>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</si>
  <si>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</si>
  <si>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</si>
  <si>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</si>
  <si>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</si>
  <si>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</si>
  <si>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</si>
  <si>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</si>
  <si>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</si>
  <si>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</si>
  <si>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</si>
  <si>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</si>
  <si>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</si>
  <si>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</si>
  <si>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</si>
  <si>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</si>
  <si>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</si>
  <si>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</si>
  <si>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</si>
  <si>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</si>
  <si>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</si>
  <si>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</si>
  <si>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</si>
  <si>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</si>
  <si>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</si>
  <si>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</si>
  <si>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</si>
  <si>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</si>
  <si>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</si>
  <si>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</si>
  <si>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</si>
  <si>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</si>
  <si>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</si>
  <si>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</si>
  <si>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</si>
  <si>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</si>
  <si>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</si>
  <si>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</si>
  <si>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</si>
  <si>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</si>
  <si>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</si>
  <si>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</si>
  <si>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</si>
  <si>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</si>
  <si>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</si>
  <si>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</si>
  <si>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</si>
  <si>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</si>
  <si>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</si>
  <si>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</si>
  <si>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</si>
  <si>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</si>
  <si>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</si>
  <si>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</si>
  <si>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</si>
  <si>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</si>
  <si>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</si>
  <si>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</si>
  <si>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</si>
  <si>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</si>
  <si>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</si>
  <si>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</si>
  <si>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</si>
  <si>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</si>
  <si>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</si>
  <si>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</si>
  <si>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</si>
  <si>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</si>
  <si>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</si>
  <si>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</si>
  <si>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</si>
  <si>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</si>
  <si>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</si>
  <si>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</si>
  <si>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</si>
  <si>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</si>
  <si>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</si>
  <si>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</si>
  <si>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</si>
  <si>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</si>
  <si>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</si>
  <si>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</si>
  <si>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</si>
  <si>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</si>
  <si>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</si>
  <si>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</si>
  <si>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</si>
  <si>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</si>
  <si>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</si>
  <si>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</si>
  <si>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</si>
  <si>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</si>
  <si>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</si>
  <si>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</si>
  <si>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</si>
  <si>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</si>
  <si>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</si>
  <si>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</si>
  <si>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</si>
  <si>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</si>
  <si>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</si>
  <si>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</si>
  <si>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</si>
  <si>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</si>
  <si>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</si>
  <si>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</si>
  <si>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</si>
  <si>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</si>
  <si>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</si>
  <si>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</si>
  <si>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</si>
  <si>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</si>
  <si>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</si>
  <si>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</si>
  <si>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</si>
  <si>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</si>
  <si>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</si>
  <si>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</si>
  <si>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</si>
  <si>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</si>
  <si>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</si>
  <si>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</si>
  <si>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</si>
  <si>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</si>
  <si>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</si>
  <si>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</si>
  <si>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</si>
  <si>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</si>
  <si>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</si>
  <si>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</si>
  <si>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</si>
  <si>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</si>
  <si>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</si>
  <si>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</si>
  <si>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</si>
  <si>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</si>
  <si>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</si>
  <si>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</si>
  <si>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</si>
  <si>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</si>
  <si>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</si>
  <si>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</si>
  <si>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</si>
  <si>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</si>
  <si>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</si>
  <si>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</si>
  <si>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</si>
  <si>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</si>
  <si>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</si>
  <si>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</si>
  <si>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</si>
  <si>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</si>
  <si>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</si>
  <si>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</si>
  <si>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</si>
  <si>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</si>
  <si>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</si>
  <si>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</si>
  <si>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</si>
  <si>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</si>
  <si>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</si>
  <si>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</si>
  <si>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</si>
  <si>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</si>
  <si>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</si>
  <si>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</si>
  <si>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</si>
  <si>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</si>
  <si>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</si>
  <si>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</si>
  <si>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</si>
  <si>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</si>
  <si>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</si>
  <si>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</si>
  <si>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</si>
  <si>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</si>
  <si>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</si>
  <si>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</si>
  <si>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</si>
  <si>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</si>
  <si>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</si>
  <si>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</si>
  <si>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</si>
  <si>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</si>
  <si>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</si>
  <si>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</si>
  <si>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</si>
  <si>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</si>
  <si>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</si>
  <si>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</si>
  <si>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</si>
  <si>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</si>
  <si>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</si>
  <si>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</si>
  <si>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</si>
  <si>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</si>
  <si>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</si>
  <si>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</si>
  <si>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</si>
  <si>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</si>
  <si>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</si>
  <si>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</si>
  <si>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</si>
  <si>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</si>
  <si>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</si>
  <si>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</si>
  <si>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</si>
  <si>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</si>
  <si>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</si>
  <si>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</si>
  <si>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</si>
  <si>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</si>
  <si>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</si>
  <si>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</si>
  <si>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</si>
  <si>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</si>
  <si>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</si>
  <si>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</si>
  <si>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</si>
  <si>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</si>
  <si>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</si>
  <si>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</si>
  <si>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</si>
  <si>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</si>
  <si>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</si>
  <si>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</si>
  <si>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</si>
  <si>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</si>
  <si>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</si>
  <si>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</si>
  <si>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</si>
  <si>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</si>
  <si>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</si>
  <si>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</si>
  <si>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</si>
  <si>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</si>
  <si>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</si>
  <si>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</si>
  <si>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</si>
  <si>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</si>
  <si>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</si>
  <si>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</si>
  <si>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</si>
  <si>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</si>
  <si>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</si>
  <si>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</si>
  <si>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</si>
  <si>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</si>
  <si>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</si>
  <si>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</si>
  <si>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</si>
  <si>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</si>
  <si>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</si>
  <si>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</si>
  <si>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</si>
  <si>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</si>
  <si>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</si>
  <si>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</si>
  <si>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</si>
  <si>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</si>
  <si>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</si>
  <si>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</si>
  <si>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</si>
  <si>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</si>
  <si>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</si>
  <si>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</si>
  <si>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</si>
  <si>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</si>
  <si>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</si>
  <si>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</si>
  <si>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</si>
  <si>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</si>
  <si>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</si>
  <si>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</si>
  <si>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</si>
  <si>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</si>
  <si>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</si>
  <si>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</si>
  <si>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</si>
  <si>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</si>
  <si>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</si>
  <si>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</si>
  <si>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</si>
  <si>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</si>
  <si>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</si>
  <si>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</si>
  <si>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</si>
  <si>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</si>
  <si>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</si>
  <si>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</si>
  <si>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</si>
  <si>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</si>
  <si>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</si>
  <si>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</si>
  <si>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</si>
  <si>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</si>
  <si>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</si>
  <si>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</si>
  <si>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</si>
  <si>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</si>
  <si>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</si>
  <si>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</si>
  <si>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</si>
  <si>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</si>
  <si>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</si>
  <si>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</si>
  <si>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</si>
  <si>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</si>
  <si>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</si>
  <si>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</si>
  <si>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</si>
  <si>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</si>
  <si>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</si>
  <si>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</si>
  <si>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</si>
  <si>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</si>
  <si>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</si>
  <si>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</si>
  <si>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</si>
  <si>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</si>
  <si>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</si>
  <si>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</si>
  <si>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</si>
  <si>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</si>
  <si>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</si>
  <si>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</si>
  <si>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</si>
  <si>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</si>
  <si>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</si>
  <si>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</si>
  <si>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</si>
  <si>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</si>
  <si>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</si>
  <si>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</si>
  <si>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</si>
  <si>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</si>
  <si>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</si>
  <si>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</si>
  <si>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</si>
  <si>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</si>
  <si>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</si>
  <si>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</si>
  <si>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</si>
  <si>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</si>
  <si>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</si>
  <si>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</si>
  <si>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</si>
  <si>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</si>
  <si>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</si>
  <si>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</si>
  <si>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</si>
  <si>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</si>
  <si>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</si>
  <si>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</si>
  <si>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</si>
  <si>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</si>
  <si>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</si>
  <si>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</si>
  <si>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</si>
  <si>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</si>
  <si>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</si>
  <si>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</si>
  <si>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</si>
  <si>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</si>
  <si>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</si>
  <si>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</si>
  <si>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</si>
  <si>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</si>
  <si>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</si>
  <si>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</si>
  <si>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</si>
  <si>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</si>
  <si>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</si>
  <si>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</si>
  <si>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</si>
  <si>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</si>
  <si>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</si>
  <si>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</si>
  <si>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</si>
  <si>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</si>
  <si>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</si>
  <si>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</si>
  <si>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</si>
  <si>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</si>
  <si>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</si>
  <si>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</si>
  <si>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</si>
  <si>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</si>
  <si>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</si>
  <si>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</si>
  <si>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</si>
  <si>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</si>
  <si>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</si>
  <si>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</si>
  <si>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</si>
  <si>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</si>
  <si>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</si>
  <si>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</si>
  <si>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</si>
  <si>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</si>
  <si>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</si>
  <si>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</si>
  <si>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</si>
  <si>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</si>
  <si>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</si>
  <si>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</si>
  <si>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</si>
  <si>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</si>
  <si>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</si>
  <si>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</si>
  <si>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</si>
  <si>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</si>
  <si>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</si>
  <si>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</si>
  <si>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</si>
  <si>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</si>
  <si>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</si>
  <si>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</si>
  <si>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</si>
  <si>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</si>
  <si>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</si>
  <si>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</si>
  <si>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</si>
  <si>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</si>
  <si>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</si>
  <si>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</si>
  <si>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</si>
  <si>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</si>
  <si>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</si>
  <si>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</si>
  <si>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</si>
  <si>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</si>
  <si>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</si>
  <si>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</si>
  <si>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</si>
  <si>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</si>
  <si>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</si>
  <si>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</si>
  <si>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</si>
  <si>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</si>
  <si>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</si>
  <si>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</si>
  <si>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</si>
  <si>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</si>
  <si>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</si>
  <si>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</si>
  <si>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</si>
  <si>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</si>
  <si>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</si>
  <si>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</si>
  <si>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</si>
  <si>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</si>
  <si>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</si>
  <si>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</si>
  <si>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</si>
  <si>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</si>
  <si>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</si>
  <si>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</si>
  <si>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</si>
  <si>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</si>
  <si>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</si>
  <si>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</si>
  <si>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</si>
  <si>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</si>
  <si>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</si>
  <si>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</si>
  <si>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</si>
  <si>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</si>
  <si>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</si>
  <si>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</si>
  <si>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</si>
  <si>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</si>
  <si>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</si>
  <si>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</si>
  <si>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</si>
  <si>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</si>
  <si>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</si>
  <si>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</si>
  <si>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</si>
  <si>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</si>
  <si>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</si>
  <si>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</si>
  <si>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</si>
  <si>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</si>
  <si>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</si>
  <si>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</si>
  <si>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</si>
  <si>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</si>
  <si>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</si>
  <si>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</si>
  <si>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</si>
  <si>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</si>
  <si>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</si>
  <si>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</si>
  <si>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</si>
  <si>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</si>
  <si>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</si>
  <si>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</si>
  <si>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</si>
  <si>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</si>
  <si>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</si>
  <si>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</si>
  <si>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</si>
  <si>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</si>
  <si>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</si>
  <si>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</si>
  <si>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</si>
  <si>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</si>
  <si>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</si>
  <si>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</si>
  <si>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</si>
  <si>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</si>
  <si>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</si>
  <si>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</si>
  <si>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</si>
  <si>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</si>
  <si>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</si>
  <si>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</si>
  <si>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</si>
  <si>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</si>
  <si>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</si>
  <si>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</si>
  <si>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</si>
  <si>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</si>
  <si>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</si>
  <si>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</si>
  <si>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</si>
  <si>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</si>
  <si>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</si>
  <si>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</si>
  <si>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</si>
  <si>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</si>
  <si>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</si>
  <si>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</si>
  <si>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</si>
  <si>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</si>
  <si>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</si>
  <si>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</si>
  <si>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</si>
  <si>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</si>
  <si>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</si>
  <si>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</si>
  <si>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</si>
  <si>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</si>
  <si>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</si>
  <si>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</si>
  <si>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</si>
  <si>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</si>
  <si>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</si>
  <si>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</si>
  <si>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</si>
  <si>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</si>
  <si>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</si>
  <si>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</si>
  <si>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</si>
  <si>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</si>
  <si>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</si>
  <si>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</si>
  <si>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</si>
  <si>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</si>
  <si>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</si>
  <si>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</si>
  <si>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</si>
  <si>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</si>
  <si>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</si>
  <si>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</si>
  <si>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</si>
  <si>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</si>
  <si>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</si>
  <si>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</si>
  <si>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</si>
  <si>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</si>
  <si>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</si>
  <si>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</si>
  <si>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</si>
  <si>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</si>
  <si>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</si>
  <si>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</si>
  <si>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</si>
  <si>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</si>
  <si>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</si>
  <si>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</si>
  <si>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</si>
  <si>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</si>
  <si>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</si>
  <si>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</si>
  <si>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</si>
  <si>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</si>
  <si>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</si>
  <si>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</si>
  <si>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</si>
  <si>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</si>
  <si>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</si>
  <si>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</si>
  <si>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</si>
  <si>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</si>
  <si>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</si>
  <si>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</si>
  <si>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</si>
  <si>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</si>
  <si>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</si>
  <si>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</si>
  <si>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</si>
  <si>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</si>
  <si>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</si>
  <si>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</si>
  <si>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</si>
  <si>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</si>
  <si>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</si>
  <si>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</si>
  <si>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</si>
  <si>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</si>
  <si>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</si>
  <si>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</si>
  <si>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</si>
  <si>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</si>
  <si>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</si>
  <si>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</si>
  <si>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</si>
  <si>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</si>
  <si>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</si>
  <si>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</si>
  <si>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</si>
  <si>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</si>
  <si>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</si>
  <si>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</si>
  <si>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</si>
  <si>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</si>
  <si>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</si>
  <si>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</si>
  <si>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</si>
  <si>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</si>
  <si>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</si>
  <si>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</si>
  <si>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</si>
  <si>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</si>
  <si>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</si>
  <si>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</si>
  <si>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</si>
  <si>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</si>
  <si>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</si>
  <si>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</si>
  <si>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</si>
  <si>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</si>
  <si>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</si>
  <si>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</si>
  <si>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</si>
  <si>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</si>
  <si>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</si>
  <si>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</si>
  <si>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</si>
  <si>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</si>
  <si>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</si>
  <si>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</si>
  <si>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</si>
  <si>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</si>
  <si>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</si>
  <si>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</si>
  <si>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</si>
  <si>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</si>
  <si>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</si>
  <si>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</si>
  <si>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</si>
  <si>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</si>
  <si>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</si>
  <si>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</si>
  <si>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</si>
  <si>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</si>
  <si>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</si>
  <si>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</si>
  <si>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</si>
  <si>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</si>
  <si>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</si>
  <si>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</si>
  <si>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</si>
  <si>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</si>
  <si>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</si>
  <si>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</si>
  <si>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</si>
  <si>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</si>
  <si>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</si>
  <si>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</si>
  <si>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</si>
  <si>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</si>
  <si>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</si>
  <si>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</si>
  <si>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</si>
  <si>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</si>
  <si>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</si>
  <si>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</si>
  <si>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</si>
  <si>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</si>
  <si>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</si>
  <si>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</si>
  <si>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</si>
  <si>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</si>
  <si>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</si>
  <si>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</si>
  <si>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</si>
  <si>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</si>
  <si>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</si>
  <si>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</si>
  <si>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</si>
  <si>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</si>
  <si>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</si>
  <si>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</si>
  <si>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</si>
  <si>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</si>
  <si>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</si>
  <si>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</si>
  <si>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</si>
  <si>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</si>
  <si>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</si>
  <si>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</si>
  <si>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</si>
  <si>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</si>
  <si>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</si>
  <si>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</si>
  <si>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</si>
  <si>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</si>
  <si>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</si>
  <si>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</si>
  <si>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</si>
  <si>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</si>
  <si>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</si>
  <si>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</si>
  <si>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</si>
  <si>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</si>
  <si>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</si>
  <si>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</si>
  <si>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</si>
  <si>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</si>
  <si>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</si>
  <si>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</si>
  <si>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</si>
  <si>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</si>
  <si>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</si>
  <si>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</si>
  <si>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</si>
  <si>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</si>
  <si>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</si>
  <si>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</si>
  <si>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</si>
  <si>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</si>
  <si>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</si>
  <si>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</si>
  <si>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</si>
  <si>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</si>
  <si>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</si>
  <si>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</si>
  <si>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</si>
  <si>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</si>
  <si>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</si>
  <si>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</si>
  <si>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</si>
  <si>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</si>
  <si>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</si>
  <si>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</si>
  <si>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</si>
  <si>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</si>
  <si>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</si>
  <si>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</si>
  <si>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</si>
  <si>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</si>
  <si>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</si>
  <si>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</si>
  <si>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</si>
  <si>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</si>
  <si>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</si>
  <si>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</si>
  <si>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</si>
  <si>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</si>
  <si>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</si>
  <si>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</si>
  <si>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</si>
  <si>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</si>
  <si>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</si>
  <si>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</si>
  <si>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</si>
  <si>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</si>
  <si>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</si>
  <si>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</si>
  <si>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</si>
  <si>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</si>
  <si>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</si>
  <si>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</si>
  <si>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</si>
  <si>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</si>
  <si>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</si>
  <si>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</si>
  <si>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</si>
  <si>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</si>
  <si>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</si>
  <si>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</si>
  <si>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</si>
  <si>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</si>
  <si>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</si>
  <si>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</si>
  <si>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</si>
  <si>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</si>
  <si>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</si>
  <si>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</si>
  <si>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</si>
  <si>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</si>
  <si>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</si>
  <si>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</si>
  <si>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</si>
  <si>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</si>
  <si>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</si>
  <si>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</si>
  <si>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</si>
  <si>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</si>
  <si>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</si>
  <si>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</si>
  <si>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</si>
  <si>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</si>
  <si>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</si>
  <si>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</si>
  <si>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</si>
  <si>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</si>
  <si>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</si>
  <si>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</si>
  <si>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</si>
  <si>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</si>
  <si>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</si>
  <si>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</si>
  <si>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</si>
  <si>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</si>
  <si>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</si>
  <si>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</si>
  <si>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</si>
  <si>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</si>
  <si>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</si>
  <si>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</si>
  <si>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</si>
  <si>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</si>
  <si>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</si>
  <si>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</si>
  <si>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</si>
  <si>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</si>
  <si>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</si>
  <si>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</si>
  <si>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</si>
  <si>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</si>
  <si>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</si>
  <si>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</si>
  <si>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</si>
  <si>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</si>
  <si>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</si>
  <si>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</si>
  <si>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</si>
  <si>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</si>
  <si>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</si>
  <si>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</si>
  <si>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</si>
  <si>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</si>
  <si>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</si>
  <si>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</si>
  <si>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</si>
  <si>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</si>
  <si>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</si>
  <si>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</si>
  <si>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</si>
  <si>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</si>
  <si>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</si>
  <si>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</si>
  <si>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</si>
  <si>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</si>
  <si>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</si>
  <si>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</si>
  <si>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</si>
  <si>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</si>
  <si>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</si>
  <si>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</si>
  <si>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</si>
  <si>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</si>
  <si>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</si>
  <si>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</si>
  <si>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</si>
  <si>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</si>
  <si>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</si>
  <si>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</si>
  <si>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</si>
  <si>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</si>
  <si>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</si>
  <si>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</si>
  <si>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</si>
  <si>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</si>
  <si>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</si>
  <si>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</si>
  <si>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</si>
  <si>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</si>
  <si>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</si>
  <si>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</si>
  <si>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</si>
  <si>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</si>
  <si>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</si>
  <si>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</si>
  <si>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</si>
  <si>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</si>
  <si>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</si>
  <si>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</si>
  <si>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</si>
  <si>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</si>
  <si>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</si>
  <si>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</si>
  <si>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</si>
  <si>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</si>
  <si>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</si>
  <si>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</si>
  <si>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</si>
  <si>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</si>
  <si>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</si>
  <si>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</si>
  <si>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</si>
  <si>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</si>
  <si>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</si>
  <si>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</si>
  <si>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</si>
  <si>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</si>
  <si>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</si>
  <si>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</si>
  <si>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</si>
  <si>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</si>
  <si>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</si>
  <si>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</si>
  <si>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</si>
  <si>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</si>
  <si>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</si>
  <si>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</si>
  <si>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</si>
  <si>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</si>
  <si>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</si>
  <si>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</si>
  <si>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</si>
  <si>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</si>
  <si>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</si>
  <si>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</si>
  <si>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</si>
  <si>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</si>
  <si>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</si>
  <si>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</si>
  <si>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</si>
  <si>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</si>
  <si>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</si>
  <si>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</si>
  <si>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</si>
  <si>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</si>
  <si>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</si>
  <si>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</si>
  <si>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</si>
  <si>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</si>
  <si>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</si>
  <si>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</si>
  <si>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</si>
  <si>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</si>
  <si>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</si>
  <si>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</si>
  <si>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</si>
  <si>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</si>
  <si>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</si>
  <si>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</si>
  <si>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</si>
  <si>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</si>
  <si>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</si>
  <si>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</si>
  <si>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</si>
  <si>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</si>
  <si>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</si>
  <si>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</si>
  <si>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</si>
  <si>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</si>
  <si>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</si>
  <si>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</si>
  <si>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</si>
  <si>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</si>
  <si>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</si>
  <si>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</si>
  <si>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</si>
  <si>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</si>
  <si>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</si>
  <si>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</si>
  <si>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</si>
  <si>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</si>
  <si>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</si>
  <si>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</si>
  <si>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</si>
  <si>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</si>
  <si>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</si>
  <si>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</si>
  <si>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</si>
  <si>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</si>
  <si>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</si>
  <si>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</si>
  <si>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</si>
  <si>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</si>
  <si>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</si>
  <si>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</si>
  <si>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</si>
  <si>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</si>
  <si>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</si>
  <si>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</si>
  <si>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</si>
  <si>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</si>
  <si>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</si>
  <si>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</si>
  <si>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</si>
  <si>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</si>
  <si>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</si>
  <si>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</si>
  <si>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</si>
  <si>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</si>
  <si>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</si>
  <si>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</si>
  <si>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</si>
  <si>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</si>
  <si>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</si>
  <si>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</si>
  <si>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</si>
  <si>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</si>
  <si>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</si>
  <si>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</si>
  <si>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</si>
  <si>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</si>
  <si>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</si>
  <si>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</si>
  <si>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</si>
  <si>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</si>
  <si>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</si>
  <si>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</si>
  <si>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</si>
  <si>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</si>
  <si>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</si>
  <si>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</si>
  <si>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</si>
  <si>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</si>
  <si>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</si>
  <si>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</si>
  <si>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</si>
  <si>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</si>
  <si>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</si>
  <si>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</si>
  <si>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</si>
  <si>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</si>
  <si>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</si>
  <si>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</si>
  <si>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</si>
  <si>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</si>
  <si>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</si>
  <si>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</si>
  <si>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</si>
  <si>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</si>
  <si>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</si>
  <si>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</si>
  <si>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</si>
  <si>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</si>
  <si>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</si>
  <si>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</si>
  <si>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</si>
  <si>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</si>
  <si>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</si>
  <si>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</si>
  <si>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</si>
  <si>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</si>
  <si>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</si>
  <si>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</si>
  <si>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</si>
  <si>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</si>
  <si>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</si>
  <si>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</si>
  <si>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</si>
  <si>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</si>
  <si>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</si>
  <si>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</si>
  <si>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</si>
  <si>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</si>
  <si>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</si>
  <si>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</si>
  <si>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</si>
  <si>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</si>
  <si>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</si>
  <si>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</si>
  <si>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</si>
  <si>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</si>
  <si>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</si>
  <si>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</si>
  <si>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</si>
  <si>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</si>
  <si>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</si>
  <si>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</si>
  <si>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</si>
  <si>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</si>
  <si>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</si>
  <si>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</si>
  <si>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</si>
  <si>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</si>
  <si>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</si>
  <si>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</si>
  <si>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</si>
  <si>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</si>
  <si>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</si>
  <si>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</si>
  <si>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</si>
  <si>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</si>
  <si>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</si>
  <si>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</si>
  <si>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</si>
  <si>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</si>
  <si>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</si>
  <si>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</si>
  <si>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</si>
  <si>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</si>
  <si>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</si>
  <si>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</si>
  <si>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</si>
  <si>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</si>
  <si>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</si>
  <si>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</si>
  <si>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</si>
  <si>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</si>
  <si>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</si>
  <si>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</si>
  <si>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</si>
  <si>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</si>
  <si>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</si>
  <si>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</si>
  <si>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</si>
  <si>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</si>
  <si>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</si>
  <si>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</si>
  <si>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</si>
  <si>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</si>
  <si>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</si>
  <si>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</si>
  <si>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</si>
  <si>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</si>
  <si>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</si>
  <si>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</si>
  <si>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</si>
  <si>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</si>
  <si>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</si>
  <si>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</si>
  <si>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</si>
  <si>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</si>
  <si>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</si>
  <si>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</si>
  <si>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</si>
  <si>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</si>
  <si>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</si>
  <si>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</si>
  <si>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</si>
  <si>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</si>
  <si>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</si>
  <si>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</si>
  <si>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</si>
  <si>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</si>
  <si>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</si>
  <si>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</si>
  <si>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</si>
  <si>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</si>
  <si>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</si>
  <si>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</si>
  <si>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</si>
  <si>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</si>
  <si>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</si>
  <si>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</si>
  <si>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</si>
  <si>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</si>
  <si>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</si>
  <si>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</si>
  <si>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</si>
  <si>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</si>
  <si>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</si>
  <si>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</si>
  <si>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</si>
  <si>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</si>
  <si>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</si>
  <si>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</si>
  <si>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</si>
  <si>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</si>
  <si>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</si>
  <si>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</si>
  <si>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</si>
  <si>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</si>
  <si>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</si>
  <si>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</si>
  <si>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</si>
  <si>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</si>
  <si>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</si>
  <si>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</si>
  <si>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</si>
  <si>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</si>
  <si>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</si>
  <si>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</si>
  <si>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</si>
  <si>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</si>
  <si>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</si>
  <si>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</si>
  <si>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</si>
  <si>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</si>
  <si>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</si>
  <si>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</si>
  <si>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</si>
  <si>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</si>
  <si>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</si>
  <si>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</si>
  <si>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</si>
  <si>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</si>
  <si>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</si>
  <si>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</si>
  <si>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</si>
  <si>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</si>
  <si>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</si>
  <si>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</si>
  <si>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</si>
  <si>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</si>
  <si>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</si>
  <si>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</si>
  <si>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</si>
  <si>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</si>
  <si>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</si>
  <si>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</si>
  <si>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</si>
  <si>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</si>
  <si>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</si>
  <si>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</si>
  <si>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</si>
  <si>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</si>
  <si>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</si>
  <si>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</si>
  <si>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</si>
  <si>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</si>
  <si>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</si>
  <si>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</si>
  <si>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</si>
  <si>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</si>
  <si>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</si>
  <si>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</si>
  <si>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</si>
  <si>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</si>
  <si>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</si>
  <si>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</si>
  <si>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</si>
  <si>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</si>
  <si>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</si>
  <si>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</si>
  <si>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</si>
  <si>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</si>
  <si>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</si>
  <si>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</si>
  <si>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</si>
  <si>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</si>
  <si>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</si>
  <si>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</si>
  <si>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</si>
  <si>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</si>
  <si>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</si>
  <si>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</si>
  <si>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</si>
  <si>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</si>
  <si>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</si>
  <si>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</si>
  <si>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</si>
  <si>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</si>
  <si>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</si>
  <si>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</si>
  <si>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</si>
  <si>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</si>
  <si>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</si>
  <si>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</si>
  <si>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</si>
  <si>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</si>
  <si>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</si>
  <si>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</si>
  <si>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</si>
  <si>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</si>
  <si>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</si>
  <si>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</si>
  <si>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</si>
  <si>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</si>
  <si>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</si>
  <si>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</si>
  <si>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</si>
  <si>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</si>
  <si>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</si>
  <si>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</si>
  <si>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</si>
  <si>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</si>
  <si>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</si>
  <si>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</si>
  <si>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</si>
  <si>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</si>
  <si>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</si>
  <si>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</si>
  <si>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</si>
  <si>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</si>
  <si>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</si>
  <si>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</si>
  <si>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</si>
  <si>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</si>
  <si>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</si>
  <si>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</si>
  <si>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</si>
  <si>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</si>
  <si>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</si>
  <si>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</si>
  <si>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</si>
  <si>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</si>
  <si>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</si>
  <si>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</si>
  <si>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</si>
  <si>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</si>
  <si>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</si>
  <si>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</si>
  <si>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</si>
  <si>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</si>
  <si>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</si>
  <si>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</si>
  <si>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</si>
  <si>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</si>
  <si>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</si>
  <si>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</si>
  <si>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</si>
  <si>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</si>
  <si>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</si>
  <si>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</si>
  <si>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</si>
  <si>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</si>
  <si>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</si>
  <si>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</si>
  <si>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</si>
  <si>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</si>
  <si>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</si>
  <si>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</si>
  <si>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</si>
  <si>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</si>
  <si>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</si>
  <si>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</si>
  <si>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</si>
  <si>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</si>
  <si>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</si>
  <si>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</si>
  <si>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</si>
  <si>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</si>
  <si>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</si>
  <si>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</si>
  <si>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</si>
  <si>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</si>
  <si>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</si>
  <si>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</si>
  <si>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</si>
  <si>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</si>
  <si>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</si>
  <si>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</si>
  <si>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</si>
  <si>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</si>
  <si>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</si>
  <si>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</si>
  <si>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</si>
  <si>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</si>
  <si>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</si>
  <si>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</si>
  <si>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</si>
  <si>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</si>
  <si>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</si>
  <si>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</si>
  <si>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</si>
  <si>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</si>
  <si>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</si>
  <si>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</si>
  <si>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</si>
  <si>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</si>
  <si>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</si>
  <si>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</si>
  <si>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</si>
  <si>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</si>
  <si>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</si>
  <si>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</si>
  <si>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</si>
  <si>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</si>
  <si>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</si>
  <si>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</si>
  <si>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</si>
  <si>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</si>
  <si>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</si>
  <si>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</si>
  <si>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</si>
  <si>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</si>
  <si>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</si>
  <si>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</si>
  <si>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</si>
  <si>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</si>
  <si>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</si>
  <si>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</si>
  <si>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</si>
  <si>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</si>
  <si>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</si>
  <si>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</si>
  <si>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</si>
  <si>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</si>
  <si>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</si>
  <si>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</si>
  <si>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</si>
  <si>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</si>
  <si>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</si>
  <si>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</si>
  <si>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</si>
  <si>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</si>
  <si>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</si>
  <si>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</si>
  <si>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</si>
  <si>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</si>
  <si>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</si>
  <si>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</si>
  <si>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</si>
  <si>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</si>
  <si>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</si>
  <si>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</si>
  <si>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</si>
  <si>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</si>
  <si>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</si>
  <si>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</si>
  <si>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</si>
  <si>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</si>
  <si>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</si>
  <si>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</si>
  <si>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</si>
  <si>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</si>
  <si>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</si>
  <si>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</si>
  <si>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</si>
  <si>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</si>
  <si>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</si>
  <si>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</si>
  <si>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</si>
  <si>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</si>
  <si>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</si>
  <si>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</si>
  <si>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</si>
  <si>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</si>
  <si>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</si>
  <si>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</si>
  <si>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</si>
  <si>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</si>
  <si>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</si>
  <si>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</si>
  <si>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</si>
  <si>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</si>
  <si>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</si>
  <si>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</si>
  <si>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</si>
  <si>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</si>
  <si>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</si>
  <si>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</si>
  <si>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</si>
  <si>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</si>
  <si>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</si>
  <si>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</si>
  <si>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</si>
  <si>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</si>
  <si>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</si>
  <si>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</si>
  <si>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</si>
  <si>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</si>
  <si>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</si>
  <si>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</si>
  <si>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</si>
  <si>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</si>
  <si>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</si>
  <si>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</si>
  <si>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</si>
  <si>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</si>
  <si>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</si>
  <si>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</si>
  <si>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</si>
  <si>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</si>
  <si>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</si>
  <si>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</si>
  <si>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</si>
  <si>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</si>
  <si>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</si>
  <si>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</si>
  <si>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</si>
  <si>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</si>
  <si>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</si>
  <si>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</si>
  <si>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</si>
  <si>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</si>
  <si>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</si>
  <si>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</si>
  <si>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</si>
  <si>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</si>
  <si>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</si>
  <si>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</si>
  <si>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</si>
  <si>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</si>
  <si>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</si>
  <si>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</si>
  <si>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</si>
  <si>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</si>
  <si>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</si>
  <si>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</si>
  <si>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</si>
  <si>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</si>
  <si>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</si>
  <si>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</si>
  <si>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</si>
  <si>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</si>
  <si>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</si>
  <si>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</si>
  <si>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</si>
  <si>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</si>
  <si>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</si>
  <si>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</si>
  <si>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</si>
  <si>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</si>
  <si>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</si>
  <si>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</si>
  <si>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</si>
  <si>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</si>
  <si>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</si>
  <si>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</si>
  <si>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</si>
  <si>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</si>
  <si>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</si>
  <si>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</si>
  <si>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</si>
  <si>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</si>
  <si>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</si>
  <si>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</si>
  <si>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</si>
  <si>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</si>
  <si>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</si>
  <si>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</si>
  <si>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</si>
  <si>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</si>
  <si>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</si>
  <si>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</si>
  <si>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</si>
  <si>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</si>
  <si>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</si>
  <si>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</si>
  <si>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</si>
  <si>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</si>
  <si>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</si>
  <si>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</si>
  <si>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</si>
  <si>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</si>
  <si>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</si>
  <si>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</si>
  <si>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</si>
  <si>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</si>
  <si>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</si>
  <si>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</si>
  <si>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</si>
  <si>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</si>
  <si>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</si>
  <si>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</si>
  <si>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</si>
  <si>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</si>
  <si>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</si>
  <si>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</si>
  <si>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</si>
  <si>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</si>
  <si>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</si>
  <si>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</si>
  <si>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</si>
  <si>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</si>
  <si>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</si>
  <si>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</si>
  <si>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</si>
  <si>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</si>
  <si>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</si>
  <si>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</si>
  <si>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</si>
  <si>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</si>
  <si>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</si>
  <si>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</si>
  <si>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</si>
  <si>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</si>
  <si>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</si>
  <si>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</si>
  <si>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</si>
  <si>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</si>
  <si>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</si>
  <si>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</si>
  <si>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</si>
  <si>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</si>
  <si>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</si>
  <si>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</si>
  <si>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</si>
  <si>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</si>
  <si>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</si>
  <si>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</si>
  <si>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</si>
  <si>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</si>
  <si>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</si>
  <si>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</si>
  <si>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</si>
  <si>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</si>
  <si>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</si>
  <si>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</si>
  <si>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</si>
  <si>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</si>
  <si>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</si>
  <si>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</si>
  <si>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</si>
  <si>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</si>
  <si>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</si>
  <si>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</si>
  <si>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</si>
  <si>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</si>
  <si>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</si>
  <si>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</si>
  <si>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</si>
  <si>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</si>
  <si>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</si>
  <si>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</si>
  <si>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</si>
  <si>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</si>
  <si>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</si>
  <si>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</si>
  <si>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</si>
  <si>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</si>
  <si>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</si>
  <si>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</si>
  <si>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</si>
  <si>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</si>
  <si>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</si>
  <si>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</si>
  <si>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</si>
  <si>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</si>
  <si>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</si>
  <si>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</si>
  <si>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</si>
  <si>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</si>
  <si>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</si>
  <si>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</si>
  <si>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</si>
  <si>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</si>
  <si>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</si>
  <si>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</si>
  <si>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</si>
  <si>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</si>
  <si>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</si>
  <si>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</si>
  <si>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</si>
  <si>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</si>
  <si>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</si>
  <si>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</si>
  <si>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</si>
  <si>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</si>
  <si>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</si>
  <si>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</si>
  <si>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</si>
  <si>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</si>
  <si>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</si>
  <si>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</si>
  <si>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</si>
  <si>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</si>
  <si>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</si>
  <si>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</si>
  <si>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</si>
  <si>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</si>
  <si>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</si>
  <si>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</si>
  <si>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</si>
  <si>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</si>
  <si>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</si>
  <si>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</si>
  <si>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</si>
  <si>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</si>
  <si>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</si>
  <si>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</si>
  <si>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</si>
  <si>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</si>
  <si>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</si>
  <si>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</si>
  <si>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</si>
  <si>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</si>
  <si>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</si>
  <si>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</si>
  <si>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</si>
  <si>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</si>
  <si>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</si>
  <si>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</si>
  <si>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</si>
  <si>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</si>
  <si>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</si>
  <si>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</si>
  <si>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</si>
  <si>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</si>
  <si>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</si>
  <si>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</si>
  <si>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</si>
  <si>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</si>
  <si>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</si>
  <si>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</si>
  <si>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</si>
  <si>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</si>
  <si>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</si>
  <si>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</si>
  <si>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</si>
  <si>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</si>
  <si>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</si>
  <si>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</si>
  <si>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</si>
  <si>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</si>
  <si>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</si>
  <si>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</si>
  <si>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</si>
  <si>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</si>
  <si>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</si>
  <si>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</si>
  <si>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</si>
  <si>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</si>
  <si>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</si>
  <si>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</si>
  <si>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</si>
  <si>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</si>
  <si>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</si>
  <si>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</si>
  <si>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</si>
  <si>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</si>
  <si>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</si>
  <si>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</si>
  <si>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</si>
  <si>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</si>
  <si>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</si>
  <si>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</si>
  <si>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</si>
  <si>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</si>
  <si>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</si>
  <si>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</si>
  <si>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</si>
  <si>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</si>
  <si>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</si>
  <si>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</si>
  <si>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</si>
  <si>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</si>
  <si>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</si>
  <si>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</si>
  <si>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</si>
  <si>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</si>
  <si>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</si>
  <si>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</si>
  <si>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</si>
  <si>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</si>
  <si>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</si>
  <si>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</si>
  <si>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</si>
  <si>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</si>
  <si>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</si>
  <si>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</si>
  <si>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</si>
  <si>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</si>
  <si>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</si>
  <si>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</si>
  <si>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</si>
  <si>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</si>
  <si>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</si>
  <si>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</si>
  <si>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</si>
  <si>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</si>
  <si>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</si>
  <si>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</si>
  <si>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</si>
  <si>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</si>
  <si>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</si>
  <si>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</si>
  <si>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</si>
  <si>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</si>
  <si>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</si>
  <si>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</si>
  <si>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</si>
  <si>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</si>
  <si>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</si>
  <si>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</si>
  <si>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</si>
  <si>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</si>
  <si>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</si>
  <si>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</si>
  <si>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</si>
  <si>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</si>
  <si>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</si>
  <si>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</si>
  <si>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</si>
  <si>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</si>
  <si>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</si>
  <si>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</si>
  <si>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</si>
  <si>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</si>
  <si>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</si>
  <si>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</si>
  <si>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</si>
  <si>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</si>
  <si>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</si>
  <si>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</si>
  <si>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</si>
  <si>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</si>
  <si>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</si>
  <si>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</si>
  <si>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</si>
  <si>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</si>
  <si>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</si>
  <si>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</si>
  <si>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</si>
  <si>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</si>
  <si>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</si>
  <si>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</si>
  <si>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</si>
  <si>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</si>
  <si>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</si>
  <si>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</si>
  <si>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</si>
  <si>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</si>
  <si>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</si>
  <si>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</si>
  <si>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</si>
  <si>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</si>
  <si>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</si>
  <si>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</si>
  <si>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</si>
  <si>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</si>
  <si>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</si>
  <si>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</si>
  <si>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</si>
  <si>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</si>
  <si>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</si>
  <si>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</si>
  <si>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</si>
  <si>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</si>
  <si>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</si>
  <si>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</si>
  <si>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</si>
  <si>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</si>
  <si>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</si>
  <si>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</si>
  <si>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</si>
  <si>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</si>
  <si>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</si>
  <si>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</si>
  <si>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</si>
  <si>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</si>
  <si>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</si>
  <si>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</si>
  <si>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</si>
  <si>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</si>
  <si>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</si>
  <si>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</si>
  <si>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</si>
  <si>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</si>
  <si>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</si>
  <si>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</si>
  <si>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</si>
  <si>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</si>
  <si>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</si>
  <si>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</si>
  <si>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</si>
  <si>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</si>
  <si>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</si>
  <si>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</si>
  <si>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</si>
  <si>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</si>
  <si>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</si>
  <si>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</si>
  <si>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</si>
  <si>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</si>
  <si>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</si>
  <si>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</si>
  <si>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</si>
  <si>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</si>
  <si>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</si>
  <si>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</si>
  <si>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</si>
  <si>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</si>
  <si>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</si>
  <si>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</si>
  <si>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</si>
  <si>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</si>
  <si>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</si>
  <si>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</si>
  <si>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</si>
  <si>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</si>
  <si>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</si>
  <si>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</si>
  <si>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</si>
  <si>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</si>
  <si>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</si>
  <si>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</si>
  <si>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</si>
  <si>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</si>
  <si>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</si>
  <si>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</si>
  <si>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</si>
  <si>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</si>
  <si>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</si>
  <si>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</si>
  <si>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</si>
  <si>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</si>
  <si>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</si>
  <si>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</si>
  <si>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</si>
  <si>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</si>
  <si>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</si>
  <si>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</si>
  <si>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</si>
  <si>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</si>
  <si>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</si>
  <si>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</si>
  <si>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</si>
  <si>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</si>
  <si>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</si>
  <si>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</si>
  <si>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</si>
  <si>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</si>
  <si>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</si>
  <si>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</si>
  <si>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</si>
  <si>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</si>
  <si>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</si>
  <si>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</si>
  <si>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</si>
  <si>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</si>
  <si>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</si>
  <si>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</si>
  <si>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</si>
  <si>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</si>
  <si>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</si>
  <si>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</si>
  <si>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</si>
  <si>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</si>
  <si>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</si>
  <si>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</si>
  <si>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</si>
  <si>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</si>
  <si>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</si>
  <si>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</si>
  <si>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</si>
  <si>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</si>
  <si>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</si>
  <si>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</si>
  <si>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</si>
  <si>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</si>
  <si>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</si>
  <si>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</si>
  <si>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</si>
  <si>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</si>
  <si>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</si>
  <si>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</si>
  <si>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</si>
  <si>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</si>
  <si>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</si>
  <si>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</si>
  <si>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</si>
  <si>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</si>
  <si>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</si>
  <si>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</si>
  <si>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</si>
  <si>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</si>
  <si>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</si>
  <si>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</si>
  <si>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</si>
  <si>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</si>
  <si>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</si>
  <si>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</si>
  <si>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</si>
  <si>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</si>
  <si>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</si>
  <si>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</si>
  <si>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</si>
  <si>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</si>
  <si>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</si>
  <si>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</si>
  <si>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</si>
  <si>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</si>
  <si>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</si>
  <si>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</si>
  <si>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</si>
  <si>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</si>
  <si>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</si>
  <si>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</si>
  <si>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</si>
  <si>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</si>
  <si>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</si>
  <si>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</si>
  <si>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</si>
  <si>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</si>
  <si>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</si>
  <si>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</si>
  <si>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</si>
  <si>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</si>
  <si>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</si>
  <si>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</si>
  <si>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</si>
  <si>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</si>
  <si>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</si>
  <si>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</si>
  <si>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</si>
  <si>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</si>
  <si>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</si>
  <si>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</si>
  <si>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</si>
  <si>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</si>
  <si>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</si>
  <si>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</si>
  <si>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</si>
  <si>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</si>
  <si>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</si>
  <si>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</si>
  <si>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</si>
  <si>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</si>
  <si>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</si>
  <si>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</si>
  <si>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</si>
  <si>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</si>
  <si>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</si>
  <si>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</si>
  <si>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</si>
  <si>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</si>
  <si>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</si>
  <si>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</si>
  <si>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</si>
  <si>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</si>
  <si>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</si>
  <si>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</si>
  <si>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</si>
  <si>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</si>
  <si>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</si>
  <si>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</si>
  <si>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</si>
  <si>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</si>
  <si>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</si>
  <si>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</si>
  <si>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</si>
  <si>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</si>
  <si>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</si>
  <si>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</si>
  <si>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</si>
  <si>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</si>
  <si>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</si>
  <si>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</si>
  <si>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</si>
  <si>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</si>
  <si>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</si>
  <si>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</si>
  <si>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</si>
  <si>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</si>
  <si>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</si>
  <si>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</si>
  <si>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</si>
  <si>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</si>
  <si>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</si>
  <si>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</si>
  <si>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</si>
  <si>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</si>
  <si>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</si>
  <si>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</si>
  <si>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</si>
  <si>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</si>
  <si>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</si>
  <si>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</si>
  <si>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</si>
  <si>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</si>
  <si>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</si>
  <si>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</si>
  <si>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</si>
  <si>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</si>
  <si>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</si>
  <si>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</si>
  <si>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</si>
  <si>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</si>
  <si>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</si>
  <si>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</si>
  <si>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</si>
  <si>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</si>
  <si>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</si>
  <si>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</si>
  <si>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</si>
  <si>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</si>
  <si>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</si>
  <si>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</si>
  <si>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</si>
  <si>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</si>
  <si>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</si>
  <si>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</si>
  <si>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</si>
  <si>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</si>
  <si>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</si>
  <si>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</si>
  <si>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</si>
  <si>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</si>
  <si>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</si>
  <si>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</si>
  <si>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</si>
  <si>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</si>
  <si>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</si>
  <si>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</si>
  <si>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</si>
  <si>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</si>
  <si>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</si>
  <si>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</si>
  <si>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</si>
  <si>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</si>
  <si>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</si>
  <si>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</si>
  <si>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</si>
  <si>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</si>
  <si>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</si>
  <si>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</si>
  <si>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</si>
  <si>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</si>
  <si>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</si>
  <si>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</si>
  <si>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</si>
  <si>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</si>
  <si>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</si>
  <si>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</si>
  <si>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</si>
  <si>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</si>
  <si>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</si>
  <si>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</si>
  <si>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</si>
  <si>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</si>
  <si>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</si>
  <si>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</si>
  <si>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</si>
  <si>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</si>
  <si>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</si>
  <si>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</si>
  <si>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</si>
  <si>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</si>
  <si>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</si>
  <si>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</si>
  <si>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</si>
  <si>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</si>
  <si>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</si>
  <si>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</si>
  <si>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</si>
  <si>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</si>
  <si>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</si>
  <si>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</si>
  <si>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</si>
  <si>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</si>
  <si>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</si>
  <si>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</si>
  <si>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</si>
  <si>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</si>
  <si>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</si>
  <si>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</si>
  <si>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</si>
  <si>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</si>
  <si>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</si>
  <si>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</si>
  <si>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</si>
  <si>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</si>
  <si>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</si>
  <si>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</si>
  <si>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</si>
  <si>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</si>
  <si>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</si>
  <si>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</si>
  <si>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</si>
  <si>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</si>
  <si>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</si>
  <si>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</si>
  <si>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</si>
  <si>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</si>
  <si>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</si>
  <si>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</si>
  <si>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</si>
  <si>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</si>
  <si>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</si>
  <si>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</si>
  <si>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</si>
  <si>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</si>
  <si>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</si>
  <si>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</si>
  <si>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</si>
  <si>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</si>
  <si>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</si>
  <si>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</si>
  <si>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</si>
  <si>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</si>
  <si>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</si>
  <si>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</si>
  <si>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</si>
  <si>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</si>
  <si>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</si>
  <si>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</si>
  <si>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</si>
  <si>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</si>
  <si>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</si>
  <si>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</si>
  <si>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</si>
  <si>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</si>
  <si>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</si>
  <si>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</si>
  <si>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</si>
  <si>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</si>
  <si>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</si>
  <si>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</si>
  <si>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</si>
  <si>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</si>
  <si>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</si>
  <si>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</si>
  <si>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</si>
  <si>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</si>
  <si>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</si>
  <si>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</si>
  <si>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</si>
  <si>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</si>
  <si>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</si>
  <si>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</si>
  <si>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</si>
  <si>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</si>
  <si>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</si>
  <si>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</si>
  <si>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</si>
  <si>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</si>
  <si>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</si>
  <si>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</si>
  <si>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</si>
  <si>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</si>
  <si>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</si>
  <si>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</si>
  <si>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</si>
  <si>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</si>
  <si>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</si>
  <si>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</si>
  <si>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</si>
  <si>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</si>
  <si>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</si>
  <si>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</si>
  <si>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</si>
  <si>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</si>
  <si>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</si>
  <si>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</si>
  <si>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</si>
  <si>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</si>
  <si>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</si>
  <si>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</si>
  <si>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</si>
  <si>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</si>
  <si>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</si>
  <si>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</si>
  <si>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</si>
  <si>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</si>
  <si>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</si>
  <si>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</si>
  <si>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</si>
  <si>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</si>
  <si>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</si>
  <si>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</si>
  <si>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</si>
  <si>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</si>
  <si>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</si>
  <si>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</si>
  <si>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</si>
  <si>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</si>
  <si>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</si>
  <si>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</si>
  <si>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</si>
  <si>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</si>
  <si>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</si>
  <si>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</si>
  <si>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</si>
  <si>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</si>
  <si>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</si>
  <si>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</si>
  <si>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</si>
  <si>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</si>
  <si>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</si>
  <si>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</si>
  <si>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</si>
  <si>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</si>
  <si>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</si>
  <si>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</si>
  <si>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</si>
  <si>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</si>
  <si>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</si>
  <si>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</si>
  <si>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</si>
  <si>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</si>
  <si>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</si>
  <si>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</si>
  <si>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</si>
  <si>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</si>
  <si>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</si>
  <si>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</si>
  <si>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</si>
  <si>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</si>
  <si>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</si>
  <si>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</si>
  <si>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</si>
  <si>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</si>
  <si>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</si>
  <si>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</si>
  <si>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</si>
  <si>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</si>
  <si>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</si>
  <si>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</si>
  <si>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</si>
  <si>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</si>
  <si>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</si>
  <si>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</si>
  <si>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</si>
  <si>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</si>
  <si>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</si>
  <si>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</si>
  <si>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</si>
  <si>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</si>
  <si>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</si>
  <si>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</si>
  <si>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</si>
  <si>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</si>
  <si>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</si>
  <si>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</si>
  <si>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</si>
  <si>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</si>
  <si>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</si>
  <si>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</si>
  <si>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</si>
  <si>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</si>
  <si>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</si>
  <si>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</si>
  <si>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</si>
  <si>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</si>
  <si>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</si>
  <si>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</si>
  <si>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</si>
  <si>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</si>
  <si>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</si>
  <si>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</si>
  <si>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</si>
  <si>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</si>
  <si>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</si>
  <si>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</si>
  <si>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</si>
  <si>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</si>
  <si>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</si>
  <si>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</si>
  <si>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</si>
  <si>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</si>
  <si>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</si>
  <si>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</si>
  <si>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</si>
  <si>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</si>
  <si>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</si>
  <si>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</si>
  <si>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</si>
  <si>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</si>
  <si>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</si>
  <si>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</si>
  <si>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</si>
  <si>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</si>
  <si>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</si>
  <si>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</si>
  <si>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</si>
  <si>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</si>
  <si>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</si>
  <si>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</si>
  <si>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</si>
  <si>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</si>
  <si>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</si>
  <si>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</si>
  <si>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</si>
  <si>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</si>
  <si>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</si>
  <si>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</si>
  <si>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</si>
  <si>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</si>
  <si>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</si>
  <si>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</si>
  <si>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</si>
  <si>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</si>
  <si>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</si>
  <si>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</si>
  <si>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</si>
  <si>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</si>
  <si>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</si>
  <si>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</si>
  <si>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</si>
  <si>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</si>
  <si>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</si>
  <si>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</si>
  <si>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</si>
  <si>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</si>
  <si>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</si>
  <si>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</si>
  <si>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</si>
  <si>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</si>
  <si>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</si>
  <si>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</si>
  <si>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</si>
  <si>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</si>
  <si>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</si>
  <si>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</si>
  <si>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</si>
  <si>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</si>
  <si>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</si>
  <si>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</si>
  <si>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</si>
  <si>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</si>
  <si>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</si>
  <si>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</si>
  <si>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</si>
  <si>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</si>
  <si>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</si>
  <si>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</si>
  <si>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</si>
  <si>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</si>
  <si>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</si>
  <si>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</si>
  <si>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</si>
  <si>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</si>
  <si>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</si>
  <si>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</si>
  <si>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</si>
  <si>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</si>
  <si>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</si>
  <si>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</si>
  <si>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</si>
  <si>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</si>
  <si>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</si>
  <si>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</si>
  <si>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</si>
  <si>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</si>
  <si>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</si>
  <si>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</si>
  <si>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</si>
  <si>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</si>
  <si>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</si>
  <si>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</si>
  <si>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</si>
  <si>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</si>
  <si>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</si>
  <si>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</si>
  <si>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</si>
  <si>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</si>
  <si>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</si>
  <si>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</si>
  <si>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</si>
  <si>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</si>
  <si>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</si>
  <si>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</si>
  <si>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</si>
  <si>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</si>
  <si>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</si>
  <si>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</si>
  <si>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</si>
  <si>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</si>
  <si>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</si>
  <si>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</si>
  <si>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</si>
  <si>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</si>
  <si>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</si>
  <si>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</si>
  <si>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</si>
  <si>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</si>
  <si>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</si>
  <si>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</si>
  <si>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</si>
  <si>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</si>
  <si>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</si>
  <si>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</si>
  <si>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</si>
  <si>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</si>
  <si>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</si>
  <si>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</si>
  <si>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</si>
  <si>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</si>
  <si>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</si>
  <si>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</si>
  <si>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</si>
  <si>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</si>
  <si>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</si>
  <si>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</si>
  <si>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</si>
  <si>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</si>
  <si>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</si>
  <si>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</si>
  <si>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</si>
  <si>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</si>
  <si>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</si>
  <si>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</si>
  <si>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</si>
  <si>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</si>
  <si>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</si>
  <si>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</si>
  <si>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</si>
  <si>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</si>
  <si>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</si>
  <si>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</si>
  <si>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</si>
  <si>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</si>
  <si>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</si>
  <si>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</si>
  <si>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</si>
  <si>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</si>
  <si>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</si>
  <si>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</si>
  <si>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</si>
  <si>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</si>
  <si>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</si>
  <si>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</si>
  <si>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</si>
  <si>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</si>
  <si>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</si>
  <si>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</si>
  <si>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</si>
  <si>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</si>
  <si>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</si>
  <si>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</si>
  <si>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</si>
  <si>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</si>
  <si>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</si>
  <si>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</si>
  <si>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</si>
  <si>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</si>
  <si>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</si>
  <si>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</si>
  <si>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</si>
  <si>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</si>
  <si>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</si>
  <si>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</si>
  <si>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</si>
  <si>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</si>
  <si>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</si>
  <si>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</si>
  <si>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</si>
  <si>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</si>
  <si>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</si>
  <si>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</si>
  <si>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</si>
  <si>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</si>
  <si>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</si>
  <si>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</si>
  <si>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</si>
  <si>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</si>
  <si>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</si>
  <si>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</si>
  <si>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</si>
  <si>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</si>
  <si>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</si>
  <si>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</si>
  <si>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</si>
  <si>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</si>
  <si>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</si>
  <si>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</si>
  <si>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</si>
  <si>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</si>
  <si>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</si>
  <si>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</si>
  <si>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</si>
  <si>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</si>
  <si>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</si>
  <si>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</si>
  <si>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</si>
  <si>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</si>
  <si>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</si>
  <si>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</si>
  <si>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</si>
  <si>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</si>
  <si>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</si>
  <si>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</si>
  <si>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</si>
  <si>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</si>
  <si>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</si>
  <si>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</si>
  <si>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</si>
  <si>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</si>
  <si>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</si>
  <si>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</si>
  <si>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</si>
  <si>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</si>
  <si>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</si>
  <si>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</si>
  <si>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</si>
  <si>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</si>
  <si>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</si>
  <si>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</si>
  <si>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</si>
  <si>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</si>
  <si>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</si>
  <si>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</si>
  <si>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</si>
  <si>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</si>
  <si>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</si>
  <si>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</si>
  <si>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</si>
  <si>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</si>
  <si>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</si>
  <si>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</si>
  <si>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</si>
  <si>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</si>
  <si>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</si>
  <si>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</si>
  <si>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</si>
  <si>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</si>
  <si>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</si>
  <si>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</si>
  <si>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</si>
  <si>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</si>
  <si>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</si>
  <si>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</si>
  <si>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</si>
  <si>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</si>
  <si>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</si>
  <si>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</si>
  <si>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</si>
  <si>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</si>
  <si>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</si>
  <si>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</si>
  <si>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</si>
  <si>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</si>
  <si>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</si>
  <si>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</si>
  <si>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</si>
  <si>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</si>
  <si>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</si>
  <si>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</si>
  <si>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</si>
  <si>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</si>
  <si>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</si>
  <si>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</si>
  <si>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</si>
  <si>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</si>
  <si>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</si>
  <si>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</si>
  <si>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</si>
  <si>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</si>
  <si>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</si>
  <si>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</si>
  <si>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</si>
  <si>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</si>
  <si>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</si>
  <si>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</si>
  <si>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</si>
  <si>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</si>
  <si>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</si>
  <si>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</si>
  <si>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</si>
  <si>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</si>
  <si>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</si>
  <si>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</si>
  <si>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</si>
  <si>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</si>
  <si>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</si>
  <si>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</si>
  <si>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</si>
  <si>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</si>
  <si>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</si>
  <si>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</si>
  <si>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</si>
  <si>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</si>
  <si>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</si>
  <si>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</si>
  <si>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</si>
  <si>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</si>
  <si>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</si>
  <si>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</si>
  <si>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</si>
  <si>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</si>
  <si>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</si>
  <si>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</si>
  <si>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</si>
  <si>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</si>
  <si>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</si>
  <si>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</si>
  <si>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</si>
  <si>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</si>
  <si>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</si>
  <si>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</si>
  <si>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</si>
  <si>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</si>
  <si>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</si>
  <si>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</si>
  <si>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</si>
  <si>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</si>
  <si>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</si>
  <si>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</si>
  <si>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</si>
  <si>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</si>
  <si>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</si>
  <si>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</si>
  <si>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</si>
  <si>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</si>
  <si>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</si>
  <si>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</si>
  <si>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</si>
  <si>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</si>
  <si>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</si>
  <si>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</si>
  <si>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</si>
  <si>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</si>
  <si>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</si>
  <si>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</si>
  <si>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</si>
  <si>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</si>
  <si>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</si>
  <si>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</si>
  <si>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</si>
  <si>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</si>
  <si>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</si>
  <si>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</si>
  <si>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</si>
  <si>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</si>
  <si>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</si>
  <si>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</si>
  <si>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</si>
  <si>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</si>
  <si>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</si>
  <si>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</si>
  <si>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</si>
  <si>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</si>
  <si>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</si>
  <si>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</si>
  <si>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</si>
  <si>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</si>
  <si>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</si>
  <si>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</si>
  <si>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</si>
  <si>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</si>
  <si>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</si>
  <si>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</si>
  <si>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</si>
  <si>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</si>
  <si>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</si>
  <si>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</si>
  <si>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</si>
  <si>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</si>
  <si>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</si>
  <si>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</si>
  <si>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</si>
  <si>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</si>
  <si>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</si>
  <si>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</si>
  <si>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</si>
  <si>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</si>
  <si>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</si>
  <si>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</si>
  <si>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</si>
  <si>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</si>
  <si>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</si>
  <si>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</si>
  <si>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</si>
  <si>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</si>
  <si>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</si>
  <si>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</si>
  <si>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</si>
  <si>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</si>
  <si>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</si>
  <si>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</si>
  <si>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</si>
  <si>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</si>
  <si>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</si>
  <si>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</si>
  <si>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</si>
  <si>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</si>
  <si>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</si>
  <si>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</si>
  <si>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</si>
  <si>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</si>
  <si>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</si>
  <si>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</si>
  <si>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</si>
  <si>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</si>
  <si>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</si>
  <si>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</si>
  <si>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</si>
  <si>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</si>
  <si>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</si>
  <si>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</si>
  <si>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</si>
  <si>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</si>
  <si>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</si>
  <si>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</si>
  <si>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</si>
  <si>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</si>
  <si>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</si>
  <si>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</si>
  <si>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</si>
  <si>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</si>
  <si>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</si>
  <si>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</si>
  <si>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</si>
  <si>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</si>
  <si>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</si>
  <si>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</si>
  <si>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</si>
  <si>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</si>
  <si>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</si>
  <si>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</si>
  <si>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</si>
  <si>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</si>
  <si>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</si>
  <si>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</si>
  <si>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</si>
  <si>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</si>
  <si>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</si>
  <si>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</si>
  <si>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</si>
  <si>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</si>
  <si>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</si>
  <si>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</si>
  <si>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</si>
  <si>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</si>
  <si>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</si>
  <si>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</si>
  <si>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</si>
  <si>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</si>
  <si>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</si>
  <si>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</si>
  <si>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</si>
  <si>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</si>
  <si>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</si>
  <si>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</si>
  <si>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</si>
  <si>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</si>
  <si>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</si>
  <si>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</si>
  <si>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</si>
  <si>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</si>
  <si>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</si>
  <si>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</si>
  <si>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</si>
  <si>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</si>
  <si>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</si>
  <si>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</si>
  <si>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</si>
  <si>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</si>
  <si>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</si>
  <si>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</si>
  <si>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</si>
  <si>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</si>
  <si>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</si>
  <si>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</si>
  <si>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</si>
  <si>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</si>
  <si>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</si>
  <si>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</si>
  <si>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</si>
  <si>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</si>
  <si>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</si>
  <si>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</si>
  <si>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</si>
  <si>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</si>
  <si>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</si>
  <si>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</si>
  <si>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</si>
  <si>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</si>
  <si>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</si>
  <si>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</si>
  <si>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</si>
  <si>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</si>
  <si>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</si>
  <si>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</si>
  <si>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</si>
  <si>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</si>
  <si>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</si>
  <si>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</si>
  <si>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</si>
  <si>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</si>
  <si>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</si>
  <si>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</si>
  <si>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</si>
  <si>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</si>
  <si>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</si>
  <si>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</si>
  <si>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</si>
  <si>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</si>
  <si>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</si>
  <si>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</si>
  <si>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</si>
  <si>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</si>
  <si>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</si>
  <si>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</si>
  <si>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</si>
  <si>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</si>
  <si>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</si>
  <si>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</si>
  <si>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</si>
  <si>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</si>
  <si>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</si>
  <si>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</si>
  <si>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</si>
  <si>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</si>
  <si>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</si>
  <si>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</si>
  <si>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</si>
  <si>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</si>
  <si>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</si>
  <si>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</si>
  <si>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</si>
  <si>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</si>
  <si>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</si>
  <si>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</si>
  <si>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</si>
  <si>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</si>
  <si>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</si>
  <si>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</si>
  <si>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</si>
  <si>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</si>
  <si>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</si>
  <si>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</si>
  <si>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</si>
  <si>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</si>
  <si>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</si>
  <si>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</si>
  <si>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</si>
  <si>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</si>
  <si>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</si>
  <si>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</si>
  <si>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</si>
  <si>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</si>
  <si>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</si>
  <si>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</si>
  <si>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</si>
  <si>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</si>
  <si>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</si>
  <si>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</si>
  <si>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</si>
  <si>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</si>
  <si>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</si>
  <si>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</si>
  <si>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</si>
  <si>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</si>
  <si>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</si>
  <si>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</si>
  <si>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</si>
  <si>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</si>
  <si>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</si>
  <si>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</si>
  <si>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</si>
  <si>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</si>
  <si>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</si>
  <si>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</si>
  <si>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</si>
  <si>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</si>
  <si>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</si>
  <si>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</si>
  <si>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</si>
  <si>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</si>
  <si>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</si>
  <si>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</si>
  <si>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</si>
  <si>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</si>
  <si>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</si>
  <si>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</si>
  <si>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</si>
  <si>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</si>
  <si>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</si>
  <si>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</si>
  <si>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</si>
  <si>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</si>
  <si>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</si>
  <si>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</si>
  <si>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</si>
  <si>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</si>
  <si>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</si>
  <si>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</si>
  <si>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</si>
  <si>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</si>
  <si>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</si>
  <si>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</si>
  <si>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</si>
  <si>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</si>
  <si>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</si>
  <si>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</si>
  <si>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</si>
  <si>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</si>
  <si>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</si>
  <si>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</si>
  <si>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</si>
  <si>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</si>
  <si>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</si>
  <si>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</si>
  <si>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</si>
  <si>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</si>
  <si>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</si>
  <si>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</si>
  <si>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</si>
  <si>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</si>
  <si>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</si>
  <si>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</si>
  <si>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</si>
  <si>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</si>
  <si>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</si>
  <si>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</si>
  <si>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</si>
  <si>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</si>
  <si>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</si>
  <si>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</si>
  <si>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</si>
  <si>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</si>
  <si>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</si>
  <si>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</si>
  <si>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</si>
  <si>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</si>
  <si>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</si>
  <si>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</si>
  <si>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</si>
  <si>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</si>
  <si>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</si>
  <si>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</si>
  <si>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</si>
  <si>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</si>
  <si>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</si>
  <si>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</si>
  <si>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</si>
  <si>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</si>
  <si>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</si>
  <si>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</si>
  <si>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</si>
  <si>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</si>
  <si>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</si>
  <si>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</si>
  <si>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</si>
  <si>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</si>
  <si>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</si>
  <si>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</si>
  <si>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</si>
  <si>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</si>
  <si>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</si>
  <si>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</si>
  <si>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</si>
  <si>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</si>
  <si>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</si>
  <si>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</si>
  <si>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</si>
  <si>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</si>
  <si>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</si>
  <si>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</si>
  <si>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</si>
  <si>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</si>
  <si>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</si>
  <si>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</si>
  <si>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</si>
  <si>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</si>
  <si>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</si>
  <si>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</si>
  <si>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</si>
  <si>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</si>
  <si>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</si>
  <si>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</si>
  <si>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</si>
  <si>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</si>
  <si>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</si>
  <si>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</si>
  <si>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</si>
  <si>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</si>
  <si>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</si>
  <si>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</si>
  <si>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</si>
  <si>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</si>
  <si>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</si>
  <si>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</si>
  <si>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</si>
  <si>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</si>
  <si>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</si>
  <si>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</si>
  <si>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</si>
  <si>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</si>
  <si>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</si>
  <si>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</si>
  <si>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</si>
  <si>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</si>
  <si>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</si>
  <si>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</si>
  <si>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</si>
  <si>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</si>
  <si>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</si>
  <si>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</si>
  <si>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</si>
  <si>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</si>
  <si>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</si>
  <si>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</si>
  <si>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</si>
  <si>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</si>
  <si>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</si>
  <si>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</si>
  <si>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</si>
  <si>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</si>
  <si>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</si>
  <si>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</si>
  <si>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</si>
  <si>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</si>
  <si>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</si>
  <si>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</si>
  <si>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</si>
  <si>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</si>
  <si>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</si>
  <si>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</si>
  <si>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</si>
  <si>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</si>
  <si>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</si>
  <si>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</si>
  <si>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</si>
  <si>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</si>
  <si>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</si>
  <si>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</si>
  <si>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</si>
  <si>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</si>
  <si>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</si>
  <si>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</si>
  <si>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</si>
  <si>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</si>
  <si>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</si>
  <si>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</si>
  <si>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</si>
  <si>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</si>
  <si>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</si>
  <si>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</si>
  <si>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</si>
  <si>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</si>
  <si>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</si>
  <si>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</si>
  <si>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</si>
  <si>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</si>
  <si>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</si>
  <si>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</si>
  <si>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</si>
  <si>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</si>
  <si>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</si>
  <si>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</si>
  <si>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</si>
  <si>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</si>
  <si>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</si>
  <si>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</si>
  <si>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</si>
  <si>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</si>
  <si>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</si>
  <si>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</si>
  <si>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</si>
  <si>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</si>
  <si>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</si>
  <si>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</si>
  <si>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</si>
  <si>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</si>
  <si>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</si>
  <si>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</si>
  <si>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</si>
  <si>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</si>
  <si>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</si>
  <si>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</si>
  <si>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</si>
  <si>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</si>
  <si>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</si>
  <si>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</si>
  <si>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</si>
  <si>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</si>
  <si>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</si>
  <si>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</si>
  <si>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</si>
  <si>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</si>
  <si>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</si>
  <si>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</si>
  <si>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</si>
  <si>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</si>
  <si>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</si>
  <si>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</si>
  <si>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</si>
  <si>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</si>
  <si>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</si>
  <si>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</si>
  <si>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</si>
  <si>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</si>
  <si>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</si>
  <si>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</si>
  <si>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</si>
  <si>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</si>
  <si>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</si>
  <si>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</si>
  <si>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</si>
  <si>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</si>
  <si>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</si>
  <si>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</si>
  <si>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</si>
  <si>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</si>
  <si>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</si>
  <si>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</si>
  <si>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</si>
  <si>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</si>
  <si>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</si>
  <si>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</si>
  <si>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</si>
  <si>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</si>
  <si>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</si>
  <si>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</si>
  <si>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</si>
  <si>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</si>
  <si>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</si>
  <si>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</si>
  <si>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</si>
  <si>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</si>
  <si>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</si>
  <si>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</si>
  <si>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</si>
  <si>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</si>
  <si>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</si>
  <si>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</si>
  <si>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</si>
  <si>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</si>
  <si>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</si>
  <si>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</si>
  <si>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</si>
  <si>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</si>
  <si>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</si>
  <si>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</si>
  <si>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</si>
  <si>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</si>
  <si>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</si>
  <si>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</si>
  <si>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</si>
  <si>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</si>
  <si>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</si>
  <si>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</si>
  <si>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</si>
  <si>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</si>
  <si>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</si>
  <si>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</si>
  <si>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</si>
  <si>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</si>
  <si>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</si>
  <si>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</si>
  <si>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</si>
  <si>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</si>
  <si>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</si>
  <si>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</si>
  <si>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</si>
  <si>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</si>
  <si>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</si>
  <si>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</si>
  <si>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</si>
  <si>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</si>
  <si>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</si>
  <si>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</si>
  <si>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</si>
  <si>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</si>
  <si>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</si>
  <si>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</si>
  <si>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</si>
  <si>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</si>
  <si>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</si>
  <si>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</si>
  <si>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</si>
  <si>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</si>
  <si>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</si>
  <si>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</si>
  <si>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</si>
  <si>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</si>
  <si>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</si>
  <si>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</si>
  <si>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</si>
  <si>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</si>
  <si>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</si>
  <si>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</si>
  <si>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</si>
  <si>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</si>
  <si>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</si>
  <si>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</si>
  <si>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</si>
  <si>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</si>
  <si>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</si>
  <si>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</si>
  <si>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</si>
  <si>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</si>
  <si>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</si>
  <si>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</si>
  <si>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</si>
  <si>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</si>
  <si>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</si>
  <si>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</si>
  <si>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</si>
  <si>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</si>
  <si>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</si>
  <si>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</si>
  <si>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</si>
  <si>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</si>
  <si>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</si>
  <si>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</si>
  <si>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</si>
  <si>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</si>
  <si>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</si>
  <si>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</si>
  <si>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</si>
  <si>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</si>
  <si>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</si>
  <si>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</si>
  <si>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</si>
  <si>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</si>
  <si>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</si>
  <si>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</si>
  <si>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</si>
  <si>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</si>
  <si>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</si>
  <si>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</si>
  <si>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</si>
  <si>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</si>
  <si>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</si>
  <si>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</si>
  <si>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</si>
  <si>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</si>
  <si>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</si>
  <si>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</si>
  <si>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</si>
  <si>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</si>
  <si>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</si>
  <si>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</si>
  <si>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</si>
  <si>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</si>
  <si>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</si>
  <si>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</si>
  <si>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</si>
  <si>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</si>
  <si>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</si>
  <si>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</si>
  <si>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</si>
  <si>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</si>
  <si>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</si>
  <si>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</si>
  <si>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</si>
  <si>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</si>
  <si>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</si>
  <si>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</si>
  <si>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</si>
  <si>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</si>
  <si>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</si>
  <si>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</si>
  <si>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</si>
  <si>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</si>
  <si>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</si>
  <si>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</si>
  <si>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</si>
  <si>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</si>
  <si>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</si>
  <si>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</si>
  <si>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</si>
  <si>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</si>
  <si>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</si>
  <si>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</si>
  <si>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</si>
  <si>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</si>
  <si>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</si>
  <si>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</si>
  <si>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</si>
  <si>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</si>
  <si>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</si>
  <si>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</si>
  <si>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</si>
  <si>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</si>
  <si>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</si>
  <si>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</si>
  <si>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</si>
  <si>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</si>
  <si>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</si>
  <si>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</si>
  <si>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</si>
  <si>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</si>
  <si>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</si>
  <si>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</si>
  <si>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</si>
  <si>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</si>
  <si>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</si>
  <si>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</si>
  <si>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</si>
  <si>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</si>
  <si>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</si>
  <si>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</si>
  <si>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</si>
  <si>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</si>
  <si>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</si>
  <si>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</si>
  <si>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</si>
  <si>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</si>
  <si>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</si>
  <si>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</si>
  <si>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</si>
  <si>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</si>
  <si>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</si>
  <si>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</si>
  <si>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</si>
  <si>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</si>
  <si>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</si>
  <si>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</si>
  <si>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</si>
  <si>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</si>
  <si>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</si>
  <si>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</si>
  <si>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</si>
  <si>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</si>
  <si>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</si>
  <si>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</si>
  <si>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</si>
  <si>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</si>
  <si>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</si>
  <si>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</si>
  <si>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</si>
  <si>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</si>
  <si>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</si>
  <si>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</si>
  <si>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</si>
  <si>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</si>
  <si>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</si>
  <si>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</si>
  <si>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</si>
  <si>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</si>
  <si>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</si>
  <si>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</si>
  <si>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</si>
  <si>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</si>
  <si>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</si>
  <si>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</si>
  <si>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</si>
  <si>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</si>
  <si>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</si>
  <si>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</si>
  <si>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</si>
  <si>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</si>
  <si>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</si>
  <si>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</si>
  <si>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</si>
  <si>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</si>
  <si>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</si>
  <si>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</si>
  <si>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</si>
  <si>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</si>
  <si>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</si>
  <si>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</si>
  <si>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</si>
  <si>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</si>
  <si>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</si>
  <si>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</si>
  <si>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</si>
  <si>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</si>
  <si>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</si>
  <si>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</si>
  <si>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</si>
  <si>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</si>
  <si>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</si>
  <si>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</si>
  <si>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</si>
  <si>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</si>
  <si>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</si>
  <si>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</si>
  <si>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</si>
  <si>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</si>
  <si>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</si>
  <si>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</si>
  <si>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</si>
  <si>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</si>
  <si>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</si>
  <si>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</si>
  <si>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</si>
  <si>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</si>
  <si>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</si>
  <si>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</si>
  <si>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</si>
  <si>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</si>
  <si>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</si>
  <si>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</si>
  <si>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</si>
  <si>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</si>
  <si>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</si>
  <si>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</si>
  <si>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</si>
  <si>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</si>
  <si>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</si>
  <si>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</si>
  <si>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</si>
  <si>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</si>
  <si>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</si>
  <si>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</si>
  <si>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</si>
  <si>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</si>
  <si>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</si>
  <si>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</si>
  <si>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</si>
  <si>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</si>
  <si>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</si>
  <si>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</si>
  <si>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</si>
  <si>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</si>
  <si>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</si>
  <si>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</si>
  <si>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</si>
  <si>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</si>
  <si>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</si>
  <si>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</si>
  <si>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</si>
  <si>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</si>
  <si>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</si>
  <si>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</si>
  <si>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</si>
  <si>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</si>
  <si>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</si>
  <si>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</si>
  <si>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</si>
  <si>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</si>
  <si>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</si>
  <si>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</si>
  <si>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</si>
  <si>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</si>
  <si>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</si>
  <si>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</si>
  <si>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</si>
  <si>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</si>
  <si>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</si>
  <si>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</si>
  <si>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</si>
  <si>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</si>
  <si>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</si>
  <si>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</si>
  <si>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</si>
  <si>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</si>
  <si>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</si>
  <si>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</si>
  <si>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</si>
  <si>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</si>
  <si>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</si>
  <si>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</si>
  <si>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</si>
  <si>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</si>
  <si>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</si>
  <si>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</si>
  <si>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</si>
  <si>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</si>
  <si>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</si>
  <si>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</si>
  <si>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</si>
  <si>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</si>
  <si>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</si>
  <si>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</si>
  <si>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</si>
  <si>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</si>
  <si>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</si>
  <si>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</si>
  <si>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</si>
  <si>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</si>
  <si>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</si>
  <si>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</si>
  <si>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</si>
  <si>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</si>
  <si>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</si>
  <si>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</si>
  <si>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</si>
  <si>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</si>
  <si>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</si>
  <si>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</si>
  <si>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</si>
  <si>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</si>
  <si>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</si>
  <si>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</si>
  <si>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</si>
  <si>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</si>
  <si>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</si>
  <si>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</si>
  <si>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</si>
  <si>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</si>
  <si>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</si>
  <si>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</si>
  <si>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</si>
  <si>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</si>
  <si>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</si>
  <si>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</si>
  <si>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</si>
  <si>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</si>
  <si>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</si>
  <si>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</si>
  <si>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</si>
  <si>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</si>
  <si>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</si>
  <si>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</si>
  <si>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</si>
  <si>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</si>
  <si>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</si>
  <si>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</si>
  <si>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</si>
  <si>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</si>
  <si>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</si>
  <si>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</si>
  <si>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</si>
  <si>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</si>
  <si>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</si>
  <si>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</si>
  <si>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</si>
  <si>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</si>
  <si>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</si>
  <si>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</si>
  <si>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</si>
  <si>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</si>
  <si>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</si>
  <si>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</si>
  <si>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</si>
  <si>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</si>
  <si>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</si>
  <si>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</si>
  <si>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</si>
  <si>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</si>
  <si>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</si>
  <si>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</si>
  <si>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</si>
  <si>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</si>
  <si>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</si>
  <si>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</si>
  <si>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</si>
  <si>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</si>
  <si>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</si>
  <si>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</si>
  <si>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</si>
  <si>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</si>
  <si>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</si>
  <si>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</si>
  <si>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</si>
  <si>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</si>
  <si>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</si>
  <si>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</si>
  <si>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</si>
  <si>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</si>
  <si>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</si>
  <si>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</si>
  <si>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</si>
  <si>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</si>
  <si>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</si>
  <si>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</si>
  <si>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</si>
  <si>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</si>
  <si>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</si>
  <si>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</si>
  <si>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</si>
  <si>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</si>
  <si>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</si>
  <si>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</si>
  <si>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</si>
  <si>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</si>
  <si>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</si>
  <si>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</si>
  <si>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</si>
  <si>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</si>
  <si>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</si>
  <si>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</si>
  <si>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</si>
  <si>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</si>
  <si>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</si>
  <si>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</si>
  <si>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</si>
  <si>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</si>
  <si>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</si>
  <si>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</si>
  <si>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</si>
  <si>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</si>
  <si>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</si>
  <si>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</si>
  <si>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</si>
  <si>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</si>
  <si>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</si>
  <si>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</si>
  <si>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</si>
  <si>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</si>
  <si>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</si>
  <si>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</si>
  <si>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</si>
  <si>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</si>
  <si>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</si>
  <si>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</si>
  <si>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</si>
  <si>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</si>
  <si>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</si>
  <si>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</si>
  <si>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</si>
  <si>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</si>
  <si>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</si>
  <si>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</si>
  <si>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</si>
  <si>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</si>
  <si>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</si>
  <si>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</si>
  <si>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</si>
  <si>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</si>
  <si>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</si>
  <si>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</si>
  <si>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</si>
  <si>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</si>
  <si>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</si>
  <si>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</si>
  <si>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</si>
  <si>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</si>
  <si>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</si>
  <si>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</si>
  <si>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</si>
  <si>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</si>
  <si>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</si>
  <si>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</si>
  <si>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</si>
  <si>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</si>
  <si>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</si>
  <si>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</si>
  <si>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</si>
  <si>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</si>
  <si>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</si>
  <si>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</si>
  <si>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</si>
  <si>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</si>
  <si>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</si>
  <si>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</si>
  <si>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</si>
  <si>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</si>
  <si>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</si>
  <si>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</si>
  <si>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</si>
  <si>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</si>
  <si>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</si>
  <si>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</si>
  <si>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</si>
  <si>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</si>
  <si>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</si>
  <si>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</si>
  <si>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</si>
  <si>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</si>
  <si>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</si>
  <si>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</si>
  <si>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</si>
  <si>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</si>
  <si>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</si>
  <si>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</si>
  <si>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</si>
  <si>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</si>
  <si>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</si>
  <si>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</si>
  <si>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</si>
  <si>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</si>
  <si>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</si>
  <si>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</si>
  <si>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</si>
  <si>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</si>
  <si>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</si>
  <si>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</si>
  <si>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</si>
  <si>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</si>
  <si>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</si>
  <si>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</si>
  <si>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</si>
  <si>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</si>
  <si>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</si>
  <si>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</si>
  <si>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</si>
  <si>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</si>
  <si>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</si>
  <si>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</si>
  <si>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</si>
  <si>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</si>
  <si>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</si>
  <si>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</si>
  <si>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</si>
  <si>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</si>
  <si>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</si>
  <si>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</si>
  <si>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</si>
  <si>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</si>
  <si>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</si>
  <si>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</si>
  <si>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</si>
  <si>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</si>
  <si>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</si>
  <si>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</si>
  <si>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</si>
  <si>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</si>
  <si>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</si>
  <si>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</si>
  <si>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</si>
  <si>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</si>
  <si>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</si>
  <si>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</si>
  <si>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</si>
  <si>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</si>
  <si>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</si>
  <si>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</si>
  <si>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</si>
  <si>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</si>
  <si>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</si>
  <si>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</si>
  <si>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</si>
  <si>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</si>
  <si>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</si>
  <si>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</si>
  <si>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</si>
  <si>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</si>
  <si>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</si>
  <si>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</si>
  <si>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</si>
  <si>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</si>
  <si>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</si>
  <si>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</si>
  <si>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</si>
  <si>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</si>
  <si>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</si>
  <si>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</si>
  <si>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</si>
  <si>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</si>
  <si>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</si>
  <si>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</si>
  <si>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</si>
  <si>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</si>
  <si>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</si>
  <si>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</si>
  <si>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</si>
  <si>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</si>
  <si>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</si>
  <si>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</si>
  <si>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</si>
  <si>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</si>
  <si>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</si>
  <si>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</si>
  <si>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</si>
  <si>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</si>
  <si>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</si>
  <si>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</si>
  <si>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</si>
  <si>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</si>
  <si>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</si>
  <si>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</si>
  <si>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</si>
  <si>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</si>
  <si>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</si>
  <si>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</si>
  <si>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</si>
  <si>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</si>
  <si>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</si>
  <si>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</si>
  <si>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</si>
  <si>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</si>
  <si>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</si>
  <si>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</si>
  <si>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</si>
  <si>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</si>
  <si>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</si>
  <si>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</si>
  <si>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</si>
  <si>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</si>
  <si>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</si>
  <si>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</si>
  <si>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</si>
  <si>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</si>
  <si>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</si>
  <si>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</si>
  <si>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</si>
  <si>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</si>
  <si>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</si>
  <si>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</si>
  <si>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</si>
  <si>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</si>
  <si>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</si>
  <si>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</si>
  <si>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</si>
  <si>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</si>
  <si>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</si>
  <si>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</si>
  <si>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</si>
  <si>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</si>
  <si>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</si>
  <si>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</si>
  <si>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</si>
  <si>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</si>
  <si>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</si>
  <si>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</si>
  <si>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</si>
  <si>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</si>
  <si>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</si>
  <si>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</si>
  <si>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</si>
  <si>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</si>
  <si>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</si>
  <si>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</si>
  <si>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</si>
  <si>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</si>
  <si>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</si>
  <si>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</si>
  <si>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</si>
  <si>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</si>
  <si>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</si>
  <si>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</si>
  <si>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</si>
  <si>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</si>
  <si>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</si>
  <si>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</si>
  <si>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</si>
  <si>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</si>
  <si>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</si>
  <si>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</si>
  <si>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</si>
  <si>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</si>
  <si>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</si>
  <si>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</si>
  <si>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</si>
  <si>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</si>
  <si>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</si>
  <si>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</si>
  <si>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</si>
  <si>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</si>
  <si>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</si>
  <si>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</si>
  <si>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</si>
  <si>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</si>
  <si>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</si>
  <si>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</si>
  <si>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</si>
  <si>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</si>
  <si>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</si>
  <si>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</si>
  <si>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</si>
  <si>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</si>
  <si>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</si>
  <si>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</si>
  <si>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</si>
  <si>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</si>
  <si>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</si>
  <si>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</si>
  <si>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</si>
  <si>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</si>
  <si>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</si>
  <si>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</si>
  <si>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</si>
  <si>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</si>
  <si>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</si>
  <si>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</si>
  <si>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</si>
  <si>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</si>
  <si>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</si>
  <si>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</si>
  <si>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</si>
  <si>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</si>
  <si>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</si>
  <si>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</si>
  <si>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</si>
  <si>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</si>
  <si>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</si>
  <si>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</si>
  <si>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</si>
  <si>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</si>
  <si>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</si>
  <si>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</si>
  <si>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</si>
  <si>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</si>
  <si>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</si>
  <si>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</si>
  <si>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</si>
  <si>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</si>
  <si>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</si>
  <si>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</si>
  <si>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</si>
  <si>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</si>
  <si>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</si>
  <si>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</si>
  <si>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</si>
  <si>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</si>
  <si>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</si>
  <si>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</si>
  <si>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</si>
  <si>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</si>
  <si>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</si>
  <si>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</si>
  <si>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</si>
  <si>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</si>
  <si>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</si>
  <si>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</si>
  <si>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</si>
  <si>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</si>
  <si>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</si>
  <si>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</si>
  <si>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</si>
  <si>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</si>
  <si>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</si>
  <si>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</si>
  <si>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</si>
  <si>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</si>
  <si>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</si>
  <si>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</si>
  <si>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</si>
  <si>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</si>
  <si>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</si>
  <si>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</si>
  <si>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</si>
  <si>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</si>
  <si>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</si>
  <si>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</si>
  <si>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</si>
  <si>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</si>
  <si>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</si>
  <si>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</si>
  <si>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</si>
  <si>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</si>
  <si>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</si>
  <si>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</si>
  <si>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</si>
  <si>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</si>
  <si>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</si>
  <si>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</si>
  <si>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</si>
  <si>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</si>
  <si>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</si>
  <si>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</si>
  <si>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</si>
  <si>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</si>
  <si>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</si>
  <si>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</si>
  <si>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</si>
  <si>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</si>
  <si>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</si>
  <si>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</si>
  <si>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</si>
  <si>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</si>
  <si>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</si>
  <si>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</si>
  <si>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</si>
  <si>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</si>
  <si>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</si>
  <si>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</si>
  <si>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</si>
  <si>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</si>
  <si>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</si>
  <si>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</si>
  <si>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</si>
  <si>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</si>
  <si>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</si>
  <si>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</si>
  <si>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</si>
  <si>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</si>
  <si>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</si>
  <si>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</si>
  <si>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</si>
  <si>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</si>
  <si>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</si>
  <si>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</si>
  <si>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</si>
  <si>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</si>
  <si>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</si>
  <si>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</si>
  <si>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</si>
  <si>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</si>
  <si>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</si>
  <si>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</si>
  <si>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</si>
  <si>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</si>
  <si>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</si>
  <si>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</si>
  <si>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</si>
  <si>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</si>
  <si>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</si>
  <si>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</si>
  <si>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</si>
  <si>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</si>
  <si>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</si>
  <si>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</si>
  <si>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</si>
  <si>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</si>
  <si>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</si>
  <si>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</si>
  <si>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</si>
  <si>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</si>
  <si>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</si>
  <si>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</si>
  <si>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</si>
  <si>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</si>
  <si>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</si>
  <si>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</si>
  <si>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</si>
  <si>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</si>
  <si>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</si>
  <si>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</si>
  <si>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</si>
  <si>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</si>
  <si>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</si>
  <si>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</si>
  <si>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</si>
  <si>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</si>
  <si>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</si>
  <si>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</si>
  <si>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</si>
  <si>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</si>
  <si>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</si>
  <si>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</si>
  <si>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</si>
  <si>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</si>
  <si>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</si>
  <si>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</si>
  <si>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</si>
  <si>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</si>
  <si>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</si>
  <si>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</si>
  <si>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</si>
  <si>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</si>
  <si>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</si>
  <si>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</si>
  <si>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</si>
  <si>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</si>
  <si>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</si>
  <si>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</si>
  <si>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</si>
  <si>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</si>
  <si>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</si>
  <si>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</si>
  <si>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</si>
  <si>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</si>
  <si>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</si>
  <si>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</si>
  <si>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</si>
  <si>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</si>
  <si>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</si>
  <si>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</si>
  <si>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</si>
  <si>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</si>
  <si>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</si>
  <si>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</si>
  <si>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</si>
  <si>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</si>
  <si>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</si>
  <si>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</si>
  <si>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</si>
  <si>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</si>
  <si>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</si>
  <si>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</si>
  <si>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</si>
  <si>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</si>
  <si>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</si>
  <si>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</si>
  <si>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</si>
  <si>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</si>
  <si>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</si>
  <si>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</si>
  <si>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</si>
  <si>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</si>
  <si>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</si>
  <si>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</si>
  <si>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</si>
  <si>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</si>
  <si>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</si>
  <si>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</si>
  <si>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</si>
  <si>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</si>
  <si>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</si>
  <si>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</si>
  <si>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</si>
  <si>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</si>
  <si>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</si>
  <si>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</si>
  <si>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</si>
  <si>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</si>
  <si>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</si>
  <si>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</si>
  <si>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</si>
  <si>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</si>
  <si>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</si>
  <si>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</si>
  <si>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</si>
  <si>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</si>
  <si>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</si>
  <si>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</si>
  <si>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</si>
  <si>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</si>
  <si>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</si>
  <si>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</si>
  <si>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</si>
  <si>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</si>
  <si>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</si>
  <si>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</si>
  <si>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</si>
  <si>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</si>
  <si>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</si>
  <si>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</si>
  <si>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</si>
  <si>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</si>
  <si>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</si>
  <si>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</si>
  <si>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</si>
  <si>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</si>
  <si>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</si>
  <si>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</si>
  <si>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</si>
  <si>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</si>
  <si>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</si>
  <si>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</si>
  <si>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</si>
  <si>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</si>
  <si>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</si>
  <si>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</si>
  <si>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</si>
  <si>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</si>
  <si>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</si>
  <si>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</si>
  <si>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</si>
  <si>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</si>
  <si>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</si>
  <si>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</si>
  <si>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</si>
  <si>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</si>
  <si>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</si>
  <si>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</si>
  <si>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</si>
  <si>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</si>
  <si>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</si>
  <si>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</si>
  <si>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</si>
  <si>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</si>
  <si>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</si>
  <si>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</si>
  <si>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</si>
  <si>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</si>
  <si>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</si>
  <si>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</si>
  <si>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</si>
  <si>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</si>
  <si>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</si>
  <si>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</si>
  <si>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</si>
  <si>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</si>
  <si>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</si>
  <si>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</si>
  <si>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</si>
  <si>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</si>
  <si>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</si>
  <si>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</si>
  <si>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</si>
  <si>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</si>
  <si>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</si>
  <si>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</si>
  <si>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</si>
  <si>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</si>
  <si>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</si>
  <si>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</si>
  <si>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</si>
  <si>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</si>
  <si>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</si>
  <si>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</si>
  <si>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</si>
  <si>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</si>
  <si>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</si>
  <si>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</si>
  <si>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</si>
  <si>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</si>
  <si>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</si>
  <si>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</si>
  <si>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</si>
  <si>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</si>
  <si>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</si>
  <si>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</si>
  <si>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</si>
  <si>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</si>
  <si>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</si>
  <si>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</si>
  <si>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</si>
  <si>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</si>
  <si>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</si>
  <si>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</si>
  <si>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</si>
  <si>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</si>
  <si>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</si>
  <si>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</si>
  <si>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</si>
  <si>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</si>
  <si>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</si>
  <si>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</si>
  <si>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</si>
  <si>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</si>
  <si>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</si>
  <si>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</si>
  <si>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</si>
  <si>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</si>
  <si>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</si>
  <si>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</si>
  <si>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</si>
  <si>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</si>
  <si>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</si>
  <si>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</si>
  <si>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</si>
  <si>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</si>
  <si>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</si>
  <si>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</si>
  <si>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</si>
  <si>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</si>
  <si>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</si>
  <si>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</si>
  <si>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</si>
  <si>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</si>
  <si>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</si>
  <si>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</si>
  <si>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</si>
  <si>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</si>
  <si>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</si>
  <si>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</si>
  <si>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</si>
  <si>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</si>
  <si>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</si>
  <si>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</si>
  <si>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</si>
  <si>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</si>
  <si>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</si>
  <si>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</si>
  <si>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</si>
  <si>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</si>
  <si>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</si>
  <si>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</si>
  <si>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</si>
  <si>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</si>
  <si>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</si>
  <si>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</si>
  <si>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</si>
  <si>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</si>
  <si>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</si>
  <si>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</si>
  <si>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</si>
  <si>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</si>
  <si>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</si>
  <si>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</si>
  <si>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</si>
  <si>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</si>
  <si>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</si>
  <si>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</si>
  <si>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</si>
  <si>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</si>
  <si>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</si>
  <si>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</si>
  <si>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</si>
  <si>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</si>
  <si>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</si>
  <si>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</si>
  <si>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</si>
  <si>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</si>
  <si>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</si>
  <si>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</si>
  <si>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</si>
  <si>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</si>
  <si>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</si>
  <si>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</si>
  <si>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</si>
  <si>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</si>
  <si>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</si>
  <si>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</si>
  <si>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</si>
  <si>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</si>
  <si>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</si>
  <si>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</si>
  <si>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</si>
  <si>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</si>
  <si>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</si>
  <si>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</si>
  <si>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</si>
  <si>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</si>
  <si>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</si>
  <si>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</si>
  <si>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</si>
  <si>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</si>
  <si>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</si>
  <si>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</si>
  <si>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</si>
  <si>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</si>
  <si>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</si>
  <si>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</si>
  <si>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</si>
  <si>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</si>
  <si>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</si>
  <si>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</si>
  <si>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</si>
  <si>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</si>
  <si>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</si>
  <si>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</si>
  <si>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</si>
  <si>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</si>
  <si>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</si>
  <si>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</si>
  <si>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</si>
  <si>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</si>
  <si>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</si>
  <si>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</si>
  <si>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</si>
  <si>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</si>
  <si>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</si>
  <si>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</si>
  <si>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</si>
  <si>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</si>
  <si>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</si>
  <si>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</si>
  <si>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</si>
  <si>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</si>
  <si>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</si>
  <si>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</si>
  <si>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</si>
  <si>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</si>
  <si>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</si>
  <si>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</si>
  <si>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</si>
  <si>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</si>
  <si>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</si>
  <si>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</si>
  <si>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</si>
  <si>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</si>
  <si>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</si>
  <si>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</si>
  <si>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</si>
  <si>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</si>
  <si>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</si>
  <si>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</si>
  <si>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</si>
  <si>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</si>
  <si>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</si>
  <si>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</si>
  <si>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</si>
  <si>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</si>
  <si>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</si>
  <si>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</si>
  <si>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</si>
  <si>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</si>
  <si>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</si>
  <si>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</si>
  <si>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</si>
  <si>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</si>
  <si>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</si>
  <si>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</si>
  <si>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</si>
  <si>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</si>
  <si>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</si>
  <si>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</si>
  <si>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</si>
  <si>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</si>
  <si>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</si>
  <si>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</si>
  <si>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</si>
  <si>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</si>
  <si>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</si>
  <si>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</si>
  <si>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</si>
  <si>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</si>
  <si>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</si>
  <si>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</si>
  <si>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</si>
  <si>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</si>
  <si>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</si>
  <si>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</si>
  <si>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</si>
  <si>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</si>
  <si>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</si>
  <si>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</si>
  <si>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</si>
  <si>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</si>
  <si>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</si>
  <si>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</si>
  <si>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</si>
  <si>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</si>
  <si>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</si>
  <si>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</si>
  <si>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</si>
  <si>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</si>
  <si>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</si>
  <si>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</si>
  <si>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</si>
  <si>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</si>
  <si>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</si>
  <si>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</si>
  <si>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</si>
  <si>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</si>
  <si>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</si>
  <si>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</si>
  <si>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</si>
  <si>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</si>
  <si>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</si>
  <si>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</si>
  <si>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</si>
  <si>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</si>
  <si>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</si>
  <si>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</si>
  <si>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</si>
  <si>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</si>
  <si>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</si>
  <si>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</si>
  <si>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</si>
  <si>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</si>
  <si>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</si>
  <si>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</si>
  <si>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</si>
  <si>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</si>
  <si>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</si>
  <si>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</si>
  <si>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</si>
  <si>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</si>
  <si>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</si>
  <si>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</si>
  <si>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</si>
  <si>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</si>
  <si>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</si>
  <si>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</si>
  <si>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</si>
  <si>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</si>
  <si>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</si>
  <si>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</si>
  <si>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</si>
  <si>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</si>
  <si>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</si>
  <si>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</si>
  <si>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</si>
  <si>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</si>
  <si>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</si>
  <si>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</si>
  <si>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</si>
  <si>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</si>
  <si>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</si>
  <si>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</si>
  <si>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</si>
  <si>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</si>
  <si>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</si>
  <si>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</si>
  <si>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</si>
  <si>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</si>
  <si>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</si>
  <si>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</si>
  <si>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</si>
  <si>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</si>
  <si>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</si>
  <si>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</si>
  <si>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</si>
  <si>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</si>
  <si>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</si>
  <si>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</si>
  <si>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</si>
  <si>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</si>
  <si>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</si>
  <si>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</si>
  <si>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</si>
  <si>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</si>
  <si>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</si>
  <si>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</si>
  <si>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</si>
  <si>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</si>
  <si>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</si>
  <si>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</si>
  <si>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</si>
  <si>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</si>
  <si>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</si>
  <si>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</si>
  <si>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</si>
  <si>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</si>
  <si>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</si>
  <si>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</si>
  <si>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</si>
  <si>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</si>
  <si>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</si>
  <si>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</si>
  <si>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</si>
  <si>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</si>
  <si>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</si>
  <si>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</si>
  <si>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</si>
  <si>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</si>
  <si>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</si>
  <si>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</si>
  <si>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</si>
  <si>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</si>
  <si>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</si>
  <si>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</si>
  <si>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</si>
  <si>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</si>
  <si>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</si>
  <si>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</si>
  <si>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</si>
  <si>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</si>
  <si>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</si>
  <si>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</si>
  <si>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</si>
  <si>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</si>
  <si>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</si>
  <si>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</si>
  <si>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</si>
  <si>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</si>
  <si>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</si>
  <si>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</si>
  <si>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</si>
  <si>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</si>
  <si>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</si>
  <si>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</si>
  <si>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</si>
  <si>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</si>
  <si>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</si>
  <si>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</si>
  <si>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</si>
  <si>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</si>
  <si>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</si>
  <si>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</si>
  <si>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</si>
  <si>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</si>
  <si>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</si>
  <si>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</si>
  <si>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</si>
  <si>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</si>
  <si>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</si>
  <si>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</si>
  <si>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</si>
  <si>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</si>
  <si>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</si>
  <si>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</si>
  <si>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</si>
  <si>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</si>
  <si>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</si>
  <si>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</si>
  <si>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</si>
  <si>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</si>
  <si>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</si>
  <si>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</si>
  <si>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</si>
  <si>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</si>
  <si>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</si>
  <si>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</si>
  <si>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</si>
  <si>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</si>
  <si>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</si>
  <si>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</si>
  <si>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</si>
  <si>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</si>
  <si>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</si>
  <si>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</si>
  <si>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</si>
  <si>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</si>
  <si>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</si>
  <si>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</si>
  <si>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</si>
  <si>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</si>
  <si>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</si>
  <si>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</si>
  <si>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</si>
  <si>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</si>
  <si>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</si>
  <si>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</si>
  <si>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</si>
  <si>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</si>
  <si>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</si>
  <si>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</si>
  <si>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</si>
  <si>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</si>
  <si>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</si>
  <si>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</si>
  <si>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</si>
  <si>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</si>
  <si>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</si>
  <si>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</si>
  <si>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</si>
  <si>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</si>
  <si>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</si>
  <si>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</si>
  <si>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</si>
  <si>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</si>
  <si>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</si>
  <si>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</si>
  <si>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</si>
  <si>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</si>
  <si>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</si>
  <si>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</si>
  <si>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</si>
  <si>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</si>
  <si>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</si>
  <si>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</si>
  <si>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</si>
  <si>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</si>
  <si>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</si>
  <si>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</si>
  <si>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</si>
  <si>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</si>
  <si>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</si>
  <si>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</si>
  <si>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</si>
  <si>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</si>
  <si>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</si>
  <si>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</si>
  <si>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</si>
  <si>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</si>
  <si>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</si>
  <si>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</si>
  <si>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</si>
  <si>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</si>
  <si>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</si>
  <si>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</si>
  <si>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</si>
  <si>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</si>
  <si>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</si>
  <si>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</si>
  <si>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</si>
  <si>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</si>
  <si>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</si>
  <si>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</si>
  <si>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</si>
  <si>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</si>
  <si>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</si>
  <si>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</si>
  <si>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</si>
  <si>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</si>
  <si>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</si>
  <si>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</si>
  <si>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</si>
  <si>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</si>
  <si>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</si>
  <si>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</si>
  <si>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</si>
  <si>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</si>
  <si>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</si>
  <si>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</si>
  <si>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</si>
  <si>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</si>
  <si>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</si>
  <si>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</si>
  <si>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</si>
  <si>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</si>
  <si>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</si>
  <si>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</si>
  <si>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</si>
  <si>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</si>
  <si>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</si>
  <si>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</si>
  <si>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</si>
  <si>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</si>
  <si>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</si>
  <si>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</si>
  <si>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</si>
  <si>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</si>
  <si>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</si>
  <si>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</si>
  <si>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</si>
  <si>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</si>
  <si>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</si>
  <si>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</si>
  <si>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</si>
  <si>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</si>
  <si>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</si>
  <si>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</si>
  <si>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</si>
  <si>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</si>
  <si>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</si>
  <si>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</si>
  <si>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</si>
  <si>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</si>
  <si>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</si>
  <si>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</si>
  <si>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</si>
  <si>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</si>
  <si>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</si>
  <si>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</si>
  <si>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</si>
  <si>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</si>
  <si>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</si>
  <si>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</si>
  <si>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</si>
  <si>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</si>
  <si>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</si>
  <si>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</si>
  <si>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</si>
  <si>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</si>
  <si>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</si>
  <si>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</si>
  <si>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</si>
  <si>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</si>
  <si>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</si>
  <si>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</si>
  <si>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</si>
  <si>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</si>
  <si>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</si>
  <si>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</si>
  <si>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</si>
  <si>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</si>
  <si>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</si>
  <si>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</si>
  <si>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</si>
  <si>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</si>
  <si>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</si>
  <si>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</si>
  <si>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</si>
  <si>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</si>
  <si>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</si>
  <si>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</si>
  <si>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</si>
  <si>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</si>
  <si>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</si>
  <si>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</si>
  <si>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</si>
  <si>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</si>
  <si>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</si>
  <si>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</si>
  <si>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</si>
  <si>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</si>
  <si>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</si>
  <si>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</si>
  <si>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</si>
  <si>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</si>
  <si>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</si>
  <si>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</si>
  <si>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</si>
  <si>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</si>
  <si>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</si>
  <si>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</si>
  <si>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</si>
  <si>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</si>
  <si>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</si>
  <si>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</si>
  <si>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</si>
  <si>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</si>
  <si>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</si>
  <si>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</si>
  <si>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</si>
  <si>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</si>
  <si>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</si>
  <si>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</si>
  <si>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</si>
  <si>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</si>
  <si>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</si>
  <si>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</si>
  <si>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</si>
  <si>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</si>
  <si>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</si>
  <si>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</si>
  <si>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</si>
  <si>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</si>
  <si>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</si>
  <si>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</si>
  <si>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</si>
  <si>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</si>
  <si>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</si>
  <si>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</si>
  <si>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</si>
  <si>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</si>
  <si>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</si>
  <si>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</si>
  <si>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</si>
  <si>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</si>
  <si>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</si>
  <si>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</si>
  <si>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</si>
  <si>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</si>
  <si>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</si>
  <si>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</si>
  <si>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</si>
  <si>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</si>
  <si>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</si>
  <si>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</si>
  <si>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</si>
  <si>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</si>
  <si>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</si>
  <si>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</si>
  <si>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</si>
  <si>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</si>
  <si>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</si>
  <si>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</si>
  <si>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</si>
  <si>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</si>
  <si>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</si>
  <si>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</si>
  <si>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</si>
  <si>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</si>
  <si>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</si>
  <si>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</si>
  <si>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</si>
  <si>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</si>
  <si>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</si>
  <si>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</si>
  <si>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</si>
  <si>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</si>
  <si>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</si>
  <si>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</si>
  <si>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</si>
  <si>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</si>
  <si>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</si>
  <si>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</si>
  <si>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</si>
  <si>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</si>
  <si>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</si>
  <si>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</si>
  <si>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</si>
  <si>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</si>
  <si>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</si>
  <si>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</si>
  <si>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</si>
  <si>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</si>
  <si>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</si>
  <si>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</si>
  <si>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</si>
  <si>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</si>
  <si>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</si>
  <si>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</si>
  <si>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</si>
  <si>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</si>
  <si>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</si>
  <si>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</si>
  <si>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</si>
  <si>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</si>
  <si>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</si>
  <si>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</si>
  <si>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</si>
  <si>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</si>
  <si>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</si>
  <si>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</si>
  <si>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</si>
  <si>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</si>
  <si>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</si>
  <si>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</si>
  <si>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</si>
  <si>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</si>
  <si>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</si>
  <si>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</si>
  <si>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</si>
  <si>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</si>
  <si>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</si>
  <si>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</si>
  <si>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</si>
  <si>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</si>
  <si>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</si>
  <si>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</si>
  <si>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</si>
  <si>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</si>
  <si>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</si>
  <si>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</si>
  <si>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</si>
  <si>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</si>
  <si>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</si>
  <si>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</si>
  <si>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</si>
  <si>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</si>
  <si>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</si>
  <si>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</si>
  <si>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</si>
  <si>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</si>
  <si>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</si>
  <si>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</si>
  <si>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</si>
  <si>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</si>
  <si>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</si>
  <si>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</si>
  <si>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</si>
  <si>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</si>
  <si>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</si>
  <si>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</si>
  <si>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</si>
  <si>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</si>
  <si>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</si>
  <si>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</si>
  <si>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</si>
  <si>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</si>
  <si>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</si>
  <si>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</si>
  <si>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</si>
  <si>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</si>
  <si>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</si>
  <si>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</si>
  <si>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</si>
  <si>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</si>
  <si>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</si>
  <si>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</si>
  <si>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</si>
  <si>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</si>
  <si>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</si>
  <si>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</si>
  <si>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</si>
  <si>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</si>
  <si>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</si>
  <si>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</si>
  <si>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</si>
  <si>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</si>
  <si>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</si>
  <si>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</si>
  <si>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</si>
  <si>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</si>
  <si>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</si>
  <si>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</si>
  <si>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</si>
  <si>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</si>
  <si>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</si>
  <si>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</si>
  <si>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</si>
  <si>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</si>
  <si>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</si>
  <si>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</si>
  <si>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</si>
  <si>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</si>
  <si>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</si>
  <si>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</si>
  <si>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</si>
  <si>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</si>
  <si>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</si>
  <si>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</si>
  <si>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</si>
  <si>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</si>
  <si>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</si>
  <si>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</si>
  <si>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</si>
  <si>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</si>
  <si>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</si>
  <si>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</si>
  <si>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</si>
  <si>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</si>
  <si>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</si>
  <si>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</si>
  <si>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</si>
  <si>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</si>
  <si>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</si>
  <si>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</si>
  <si>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</si>
  <si>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</si>
  <si>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</si>
  <si>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</si>
  <si>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</si>
  <si>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</si>
  <si>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</si>
  <si>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</si>
  <si>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</si>
  <si>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</si>
  <si>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</si>
  <si>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</si>
  <si>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</si>
  <si>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</si>
  <si>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</si>
  <si>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</si>
  <si>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</si>
  <si>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</si>
  <si>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</si>
  <si>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</si>
  <si>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</si>
  <si>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</si>
  <si>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</si>
  <si>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</si>
  <si>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</si>
  <si>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</si>
  <si>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</si>
  <si>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</si>
  <si>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</si>
  <si>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</si>
  <si>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</si>
  <si>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</si>
  <si>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</si>
  <si>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</si>
  <si>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</si>
  <si>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</si>
  <si>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</si>
  <si>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</si>
  <si>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</si>
  <si>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</si>
  <si>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</si>
  <si>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</si>
  <si>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</si>
  <si>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</si>
  <si>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</si>
  <si>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</si>
  <si>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</si>
  <si>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</si>
  <si>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</si>
  <si>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</si>
  <si>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</si>
  <si>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</si>
  <si>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</si>
  <si>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</si>
  <si>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</si>
  <si>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</si>
  <si>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</si>
  <si>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</si>
  <si>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</si>
  <si>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</si>
  <si>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</si>
  <si>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</si>
  <si>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</si>
  <si>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</si>
  <si>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</si>
  <si>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</si>
  <si>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</si>
  <si>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</si>
  <si>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</si>
  <si>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</si>
  <si>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</si>
  <si>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</si>
  <si>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</si>
  <si>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</si>
  <si>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</si>
  <si>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</si>
  <si>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</si>
  <si>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</si>
  <si>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</si>
  <si>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</si>
  <si>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</si>
  <si>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</si>
  <si>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</si>
  <si>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</si>
  <si>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</si>
  <si>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</si>
  <si>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</si>
  <si>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</si>
  <si>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</si>
  <si>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</si>
  <si>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</si>
  <si>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</si>
  <si>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</si>
  <si>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</si>
  <si>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</si>
  <si>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</si>
  <si>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</si>
  <si>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</si>
  <si>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</si>
  <si>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</si>
  <si>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</si>
  <si>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</si>
  <si>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</si>
  <si>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</si>
  <si>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</si>
  <si>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</si>
  <si>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</si>
  <si>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</si>
  <si>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</si>
  <si>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</si>
  <si>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</si>
  <si>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</si>
  <si>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</si>
  <si>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</si>
  <si>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</si>
  <si>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</si>
  <si>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</si>
  <si>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</si>
  <si>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</si>
  <si>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</si>
  <si>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</si>
  <si>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</si>
  <si>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</si>
  <si>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</si>
  <si>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</si>
  <si>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</si>
  <si>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</si>
  <si>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</si>
  <si>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</si>
  <si>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</si>
  <si>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</si>
  <si>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</si>
  <si>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</si>
  <si>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</si>
  <si>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</si>
  <si>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</si>
  <si>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</si>
  <si>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</si>
  <si>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</si>
  <si>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</si>
  <si>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</si>
  <si>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</si>
  <si>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</si>
  <si>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</si>
  <si>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</si>
  <si>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</si>
  <si>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</si>
  <si>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</si>
  <si>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</si>
  <si>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</si>
  <si>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</si>
  <si>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</si>
  <si>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</si>
  <si>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</si>
  <si>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</si>
  <si>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</si>
  <si>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</si>
  <si>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</si>
  <si>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</si>
  <si>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</si>
  <si>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</si>
  <si>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</si>
  <si>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</si>
  <si>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</si>
  <si>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</si>
  <si>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</si>
  <si>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</si>
  <si>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</si>
  <si>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</si>
  <si>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</si>
  <si>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</si>
  <si>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</si>
  <si>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</si>
  <si>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</si>
  <si>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</si>
  <si>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</si>
  <si>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</si>
  <si>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</si>
  <si>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</si>
  <si>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</si>
  <si>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</si>
  <si>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</si>
  <si>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</si>
  <si>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</si>
  <si>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</si>
  <si>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</si>
  <si>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</si>
  <si>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</si>
  <si>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</si>
  <si>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</si>
  <si>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</si>
  <si>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</si>
  <si>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</si>
  <si>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</si>
  <si>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</si>
  <si>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</si>
  <si>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</si>
  <si>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</si>
  <si>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</si>
  <si>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</si>
  <si>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</si>
  <si>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</si>
  <si>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</si>
  <si>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</si>
  <si>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</si>
  <si>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</si>
  <si>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</si>
  <si>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</si>
  <si>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</si>
  <si>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</si>
  <si>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</si>
  <si>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</si>
  <si>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</si>
  <si>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</si>
  <si>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</si>
  <si>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</si>
  <si>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</si>
  <si>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</si>
  <si>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</si>
  <si>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</si>
  <si>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</si>
  <si>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</si>
  <si>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</si>
  <si>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</si>
  <si>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</si>
  <si>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</si>
  <si>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</si>
  <si>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</si>
  <si>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</si>
  <si>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</si>
  <si>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</si>
  <si>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</si>
  <si>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</si>
  <si>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</si>
  <si>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</si>
  <si>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</si>
  <si>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</si>
  <si>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</si>
  <si>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</si>
  <si>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</si>
  <si>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</si>
  <si>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</si>
  <si>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</si>
  <si>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</si>
  <si>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</si>
  <si>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</si>
  <si>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</si>
  <si>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</si>
  <si>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</si>
  <si>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</si>
  <si>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</si>
  <si>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</si>
  <si>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</si>
  <si>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</si>
  <si>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</si>
  <si>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</si>
  <si>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</si>
  <si>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</si>
  <si>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</si>
  <si>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</si>
  <si>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</si>
  <si>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</si>
  <si>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</si>
  <si>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</si>
  <si>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</si>
  <si>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</si>
  <si>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</si>
  <si>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</si>
  <si>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</si>
  <si>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</si>
  <si>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</si>
  <si>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</si>
  <si>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</si>
  <si>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</si>
  <si>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</si>
  <si>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</si>
  <si>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</si>
  <si>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</si>
  <si>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</si>
  <si>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</si>
  <si>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</si>
  <si>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</si>
  <si>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</si>
  <si>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</si>
  <si>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</si>
  <si>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</si>
  <si>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</si>
  <si>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</si>
  <si>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</si>
  <si>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</si>
  <si>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</si>
  <si>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</si>
  <si>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</si>
  <si>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</si>
  <si>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</si>
  <si>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</si>
  <si>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</si>
  <si>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</si>
  <si>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</si>
  <si>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</si>
  <si>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</si>
  <si>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</si>
  <si>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</si>
  <si>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</si>
  <si>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</si>
  <si>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</si>
  <si>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</si>
  <si>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</si>
  <si>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</si>
  <si>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</si>
  <si>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</si>
  <si>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</si>
  <si>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</si>
  <si>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</si>
  <si>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</si>
  <si>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</si>
  <si>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</si>
  <si>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</si>
  <si>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</si>
  <si>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</si>
  <si>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</si>
  <si>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</si>
  <si>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</si>
  <si>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</si>
  <si>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</si>
  <si>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</si>
  <si>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</si>
  <si>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</si>
  <si>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</si>
  <si>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</si>
  <si>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</si>
  <si>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</si>
  <si>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</si>
  <si>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</si>
  <si>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</si>
  <si>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</si>
  <si>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</si>
  <si>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</si>
  <si>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</si>
  <si>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</si>
  <si>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</si>
  <si>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</si>
  <si>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</si>
  <si>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</si>
  <si>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</si>
  <si>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</si>
  <si>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</si>
  <si>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</si>
  <si>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</si>
  <si>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</si>
  <si>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</si>
  <si>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</si>
  <si>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</si>
  <si>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</si>
  <si>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</si>
  <si>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</si>
  <si>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</si>
  <si>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</si>
  <si>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</si>
  <si>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</si>
  <si>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</si>
  <si>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</si>
  <si>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</si>
  <si>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</si>
  <si>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</si>
  <si>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</si>
  <si>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</si>
  <si>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</si>
  <si>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</si>
  <si>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</si>
  <si>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</si>
  <si>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</si>
  <si>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</si>
  <si>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</si>
  <si>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</si>
  <si>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</si>
  <si>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</si>
  <si>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</si>
  <si>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</si>
  <si>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</si>
  <si>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</si>
  <si>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</si>
  <si>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</si>
  <si>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</si>
  <si>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</si>
  <si>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</si>
  <si>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</si>
  <si>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</si>
  <si>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</si>
  <si>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</si>
  <si>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</si>
  <si>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</si>
  <si>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</si>
  <si>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</si>
  <si>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</si>
  <si>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</si>
  <si>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</si>
  <si>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</si>
  <si>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</si>
  <si>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</si>
  <si>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</si>
  <si>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</si>
  <si>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</si>
  <si>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</si>
  <si>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</si>
  <si>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</si>
  <si>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</si>
  <si>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</si>
  <si>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</si>
  <si>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</si>
  <si>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</si>
  <si>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</si>
  <si>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</si>
  <si>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</si>
  <si>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</si>
  <si>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</si>
  <si>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</si>
  <si>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</si>
  <si>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</si>
  <si>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</si>
  <si>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</si>
  <si>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</si>
  <si>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</si>
  <si>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</si>
  <si>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</si>
  <si>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</si>
  <si>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</si>
  <si>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</si>
  <si>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</si>
  <si>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</si>
  <si>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</si>
  <si>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</si>
  <si>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</si>
  <si>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</si>
  <si>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</si>
  <si>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</si>
  <si>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</si>
  <si>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</si>
  <si>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</si>
  <si>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</si>
  <si>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</si>
  <si>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</si>
  <si>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</si>
  <si>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</si>
  <si>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</si>
  <si>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</si>
  <si>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</si>
  <si>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</si>
  <si>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</si>
  <si>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</si>
  <si>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</si>
  <si>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</si>
  <si>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</si>
  <si>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</si>
  <si>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</si>
  <si>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</si>
  <si>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</si>
  <si>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</si>
  <si>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</si>
  <si>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</si>
  <si>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</si>
  <si>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</si>
  <si>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</si>
  <si>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</si>
  <si>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</si>
  <si>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</si>
  <si>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</si>
  <si>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</si>
  <si>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</si>
  <si>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</si>
  <si>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</si>
  <si>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</si>
  <si>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</si>
  <si>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</si>
  <si>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</si>
  <si>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</si>
  <si>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</si>
  <si>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</si>
  <si>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</si>
  <si>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</si>
  <si>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</si>
  <si>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</si>
  <si>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</si>
  <si>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</si>
  <si>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</si>
  <si>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</si>
  <si>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</si>
  <si>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</si>
  <si>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</si>
  <si>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</si>
  <si>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</si>
  <si>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</si>
  <si>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</si>
  <si>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</si>
  <si>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</si>
  <si>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</si>
  <si>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</si>
  <si>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</si>
  <si>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</si>
  <si>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</si>
  <si>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</si>
  <si>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</si>
  <si>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</si>
  <si>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</si>
  <si>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</si>
  <si>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</si>
  <si>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</si>
  <si>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</si>
  <si>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</si>
  <si>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</si>
  <si>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</si>
  <si>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</si>
  <si>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</si>
  <si>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</si>
  <si>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</si>
  <si>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</si>
  <si>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</si>
  <si>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</si>
  <si>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</si>
  <si>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</si>
  <si>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</si>
  <si>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</si>
  <si>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</si>
  <si>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</si>
  <si>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</si>
  <si>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</si>
  <si>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</si>
  <si>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</si>
  <si>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</si>
  <si>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</si>
  <si>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</si>
  <si>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</si>
  <si>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</si>
  <si>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</si>
  <si>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</si>
  <si>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</si>
  <si>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</si>
  <si>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</si>
  <si>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</si>
  <si>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</si>
  <si>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</si>
  <si>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</si>
  <si>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</si>
  <si>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</si>
  <si>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</si>
  <si>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</si>
  <si>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</si>
  <si>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</si>
  <si>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</si>
  <si>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</si>
  <si>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</si>
  <si>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</si>
  <si>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</si>
  <si>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</si>
  <si>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</si>
  <si>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</si>
  <si>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</si>
  <si>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</si>
  <si>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</si>
  <si>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</si>
  <si>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</si>
  <si>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</si>
  <si>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</si>
  <si>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</si>
  <si>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</si>
  <si>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</si>
  <si>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</si>
  <si>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</si>
  <si>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</si>
  <si>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</si>
  <si>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</si>
  <si>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</si>
  <si>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</si>
  <si>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</si>
  <si>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</si>
  <si>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</si>
  <si>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</si>
  <si>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</si>
  <si>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</si>
  <si>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</si>
  <si>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</si>
  <si>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</si>
  <si>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</si>
  <si>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</si>
  <si>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</si>
  <si>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</si>
  <si>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</si>
  <si>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</si>
  <si>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</si>
  <si>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</si>
  <si>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</si>
  <si>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</si>
  <si>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</si>
  <si>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</si>
  <si>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</si>
  <si>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</si>
  <si>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</si>
  <si>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</si>
  <si>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</si>
  <si>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</si>
  <si>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</si>
  <si>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</si>
  <si>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</si>
  <si>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</si>
  <si>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</si>
  <si>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</si>
  <si>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</si>
  <si>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</si>
  <si>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</si>
  <si>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</si>
  <si>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</si>
  <si>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</si>
  <si>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</si>
  <si>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</si>
  <si>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</si>
  <si>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</si>
  <si>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</si>
  <si>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</si>
  <si>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</si>
  <si>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</si>
  <si>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</si>
  <si>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</si>
  <si>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</si>
  <si>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</si>
  <si>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</si>
  <si>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</si>
  <si>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</si>
  <si>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</si>
  <si>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</si>
  <si>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</si>
  <si>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</si>
  <si>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</si>
  <si>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</si>
  <si>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</si>
  <si>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</si>
  <si>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</si>
  <si>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</si>
  <si>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</si>
  <si>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</si>
  <si>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</si>
  <si>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</si>
  <si>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</si>
  <si>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</si>
  <si>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</si>
  <si>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</si>
  <si>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</si>
  <si>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</si>
  <si>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</si>
  <si>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</si>
  <si>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</si>
  <si>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</si>
  <si>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</si>
  <si>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</si>
  <si>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</si>
  <si>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</si>
  <si>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</si>
  <si>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</si>
  <si>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</si>
  <si>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</si>
  <si>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</si>
  <si>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</si>
  <si>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</si>
  <si>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</si>
  <si>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</si>
  <si>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</si>
  <si>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</si>
  <si>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</si>
  <si>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</si>
  <si>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</si>
  <si>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</si>
  <si>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</si>
  <si>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</si>
  <si>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</si>
  <si>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</si>
  <si>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</si>
  <si>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</si>
  <si>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</si>
  <si>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</si>
  <si>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</si>
  <si>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</si>
  <si>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</si>
  <si>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</si>
  <si>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</si>
  <si>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</si>
  <si>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</si>
  <si>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</si>
  <si>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</si>
  <si>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</si>
  <si>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</si>
  <si>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</si>
  <si>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</si>
  <si>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</si>
  <si>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</si>
  <si>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</si>
  <si>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</si>
  <si>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</si>
  <si>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</si>
  <si>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</si>
  <si>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</si>
  <si>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</si>
  <si>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</si>
  <si>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</si>
  <si>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</si>
  <si>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</si>
  <si>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</si>
  <si>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</si>
  <si>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</si>
  <si>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</si>
  <si>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</si>
  <si>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</si>
  <si>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</si>
  <si>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</si>
  <si>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</si>
  <si>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</si>
  <si>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</si>
  <si>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</si>
  <si>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</si>
  <si>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</si>
  <si>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</si>
  <si>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</si>
  <si>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</si>
  <si>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</si>
  <si>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</si>
  <si>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</si>
  <si>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</si>
  <si>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</si>
  <si>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</si>
  <si>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</si>
  <si>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</si>
  <si>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</si>
  <si>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</si>
  <si>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</si>
  <si>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</si>
  <si>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</si>
  <si>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</si>
  <si>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</si>
  <si>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</si>
  <si>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</si>
  <si>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</si>
  <si>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</si>
  <si>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</si>
  <si>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</si>
  <si>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</si>
  <si>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</si>
  <si>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</si>
  <si>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</si>
  <si>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</si>
  <si>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</si>
  <si>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</si>
  <si>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</si>
  <si>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</si>
  <si>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</si>
  <si>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</si>
  <si>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</si>
  <si>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</si>
  <si>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</si>
  <si>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</si>
  <si>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</si>
  <si>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</si>
  <si>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</si>
  <si>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</si>
  <si>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</si>
  <si>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</si>
  <si>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</si>
  <si>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</si>
  <si>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</si>
  <si>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</si>
  <si>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</si>
  <si>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</si>
  <si>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</si>
  <si>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</si>
  <si>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</si>
  <si>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</si>
  <si>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</si>
  <si>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</si>
  <si>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</si>
  <si>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</si>
  <si>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</si>
  <si>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</si>
  <si>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</si>
  <si>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</si>
  <si>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</si>
  <si>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</si>
  <si>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</si>
  <si>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</si>
  <si>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</si>
  <si>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</si>
  <si>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</si>
  <si>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</si>
  <si>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</si>
  <si>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</si>
  <si>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</si>
  <si>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</si>
  <si>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</si>
  <si>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</si>
  <si>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</si>
  <si>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</si>
  <si>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</si>
  <si>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</si>
  <si>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</si>
  <si>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</si>
  <si>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</si>
  <si>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</si>
  <si>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</si>
  <si>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</si>
  <si>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</si>
  <si>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</si>
  <si>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</si>
  <si>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</si>
  <si>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</si>
  <si>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</si>
  <si>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</si>
  <si>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</si>
  <si>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</si>
  <si>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</si>
  <si>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</si>
  <si>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</si>
  <si>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</si>
  <si>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</si>
  <si>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</si>
  <si>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</si>
  <si>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</si>
  <si>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</si>
  <si>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</si>
  <si>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</si>
  <si>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</si>
  <si>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</si>
  <si>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</si>
  <si>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</si>
  <si>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</si>
  <si>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</si>
  <si>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</si>
  <si>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</si>
  <si>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</si>
  <si>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</si>
  <si>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</si>
  <si>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</si>
  <si>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</si>
  <si>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</si>
  <si>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</si>
  <si>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</si>
  <si>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</si>
  <si>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</si>
  <si>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</si>
  <si>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</si>
  <si>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</si>
  <si>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</si>
  <si>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</si>
  <si>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</si>
  <si>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</si>
  <si>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</si>
  <si>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</si>
  <si>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</si>
  <si>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</si>
  <si>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</si>
  <si>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</si>
  <si>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</si>
  <si>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</si>
  <si>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</si>
  <si>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</si>
  <si>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</si>
  <si>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</si>
  <si>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</si>
  <si>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</si>
  <si>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</si>
  <si>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</si>
  <si>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</si>
  <si>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</si>
  <si>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</si>
  <si>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</si>
  <si>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</si>
  <si>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</si>
  <si>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</si>
  <si>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</si>
  <si>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</si>
  <si>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</si>
  <si>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</si>
  <si>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</si>
  <si>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</si>
  <si>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</si>
  <si>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</si>
  <si>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</si>
  <si>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</si>
  <si>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</si>
  <si>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</si>
  <si>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</si>
  <si>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</si>
  <si>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</si>
  <si>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</si>
  <si>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</si>
  <si>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</si>
  <si>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</si>
  <si>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</si>
  <si>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</si>
  <si>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</si>
  <si>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</si>
  <si>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</si>
  <si>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</si>
  <si>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</si>
  <si>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</si>
  <si>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</si>
  <si>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</si>
  <si>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</si>
  <si>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</si>
  <si>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</si>
  <si>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</si>
  <si>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</si>
  <si>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</si>
  <si>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</si>
  <si>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</si>
  <si>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</si>
  <si>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</si>
  <si>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</si>
  <si>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</si>
  <si>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</si>
  <si>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</si>
  <si>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</si>
  <si>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</si>
  <si>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</si>
  <si>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</si>
  <si>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</si>
  <si>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</si>
  <si>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</si>
  <si>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</si>
  <si>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</si>
  <si>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</si>
  <si>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</si>
  <si>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</si>
  <si>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</si>
  <si>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</si>
  <si>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</si>
  <si>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</si>
  <si>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</si>
  <si>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</si>
  <si>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</si>
  <si>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</si>
  <si>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</si>
  <si>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</si>
  <si>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</si>
  <si>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</si>
  <si>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</si>
  <si>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</si>
  <si>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</si>
  <si>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</si>
  <si>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</si>
  <si>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</si>
  <si>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</si>
  <si>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</si>
  <si>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</si>
  <si>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</si>
  <si>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</si>
  <si>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</si>
  <si>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</si>
  <si>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</si>
  <si>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</si>
  <si>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</si>
  <si>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</si>
  <si>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</si>
  <si>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</si>
  <si>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</si>
  <si>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</si>
  <si>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</si>
  <si>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</si>
  <si>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</si>
  <si>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</si>
  <si>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</si>
  <si>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</si>
  <si>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</si>
  <si>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</si>
  <si>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</si>
  <si>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</si>
  <si>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</si>
  <si>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</si>
  <si>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</si>
  <si>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</si>
  <si>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</si>
  <si>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</si>
  <si>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</si>
  <si>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</si>
  <si>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</si>
  <si>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</si>
  <si>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</si>
  <si>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</si>
  <si>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</si>
  <si>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</si>
  <si>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</si>
  <si>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</si>
  <si>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</si>
  <si>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</si>
  <si>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</si>
  <si>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</si>
  <si>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</si>
  <si>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</si>
  <si>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</si>
  <si>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</si>
  <si>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</si>
  <si>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</si>
  <si>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</si>
  <si>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</si>
  <si>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</si>
  <si>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</si>
  <si>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</si>
  <si>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</si>
  <si>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</si>
  <si>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</si>
  <si>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</si>
  <si>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</si>
  <si>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</si>
  <si>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</si>
  <si>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</si>
  <si>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</si>
  <si>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</si>
  <si>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</si>
  <si>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</si>
  <si>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</si>
  <si>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</si>
  <si>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</si>
  <si>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</si>
  <si>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</si>
  <si>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</si>
  <si>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</si>
  <si>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</si>
  <si>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</si>
  <si>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</si>
  <si>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</si>
  <si>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</si>
  <si>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</si>
  <si>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</si>
  <si>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</si>
  <si>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</si>
  <si>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</si>
  <si>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</si>
  <si>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</si>
  <si>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</si>
  <si>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</si>
  <si>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</si>
  <si>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</si>
  <si>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</si>
  <si>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</si>
  <si>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</si>
  <si>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</si>
  <si>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</si>
  <si>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</si>
  <si>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</si>
  <si>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</si>
  <si>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</si>
  <si>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</si>
  <si>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</si>
  <si>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</si>
  <si>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</si>
  <si>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</si>
  <si>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</si>
  <si>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</si>
  <si>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</si>
  <si>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</si>
  <si>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</si>
  <si>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</si>
  <si>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</si>
  <si>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</si>
  <si>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</si>
  <si>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</si>
  <si>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</si>
  <si>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</si>
  <si>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</si>
  <si>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</si>
  <si>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</si>
  <si>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</si>
  <si>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</si>
  <si>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</si>
  <si>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</si>
  <si>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</si>
  <si>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</si>
  <si>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</si>
  <si>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</si>
  <si>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</si>
  <si>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</si>
  <si>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</si>
  <si>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</si>
  <si>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</si>
  <si>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</si>
  <si>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</si>
  <si>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</si>
  <si>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</si>
  <si>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</si>
  <si>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</si>
  <si>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</si>
  <si>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</si>
  <si>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</si>
  <si>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</si>
  <si>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</si>
  <si>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</si>
  <si>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</si>
  <si>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</si>
  <si>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</si>
  <si>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</si>
  <si>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</si>
  <si>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</si>
  <si>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</si>
  <si>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</si>
  <si>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</si>
  <si>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</si>
  <si>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</si>
  <si>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</si>
  <si>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</si>
  <si>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</si>
  <si>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</si>
  <si>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</si>
  <si>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</si>
  <si>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</si>
  <si>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</si>
  <si>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</si>
  <si>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</si>
  <si>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</si>
  <si>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</si>
  <si>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</si>
  <si>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</si>
  <si>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</si>
  <si>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</si>
  <si>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</si>
  <si>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</si>
  <si>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</si>
  <si>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</si>
  <si>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</si>
  <si>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</si>
  <si>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</si>
  <si>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</si>
  <si>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</si>
  <si>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</si>
  <si>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</si>
  <si>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</si>
  <si>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</si>
  <si>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</si>
  <si>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</si>
  <si>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</si>
  <si>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</si>
  <si>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</si>
  <si>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</si>
  <si>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</si>
  <si>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</si>
  <si>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</si>
  <si>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</si>
  <si>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</si>
  <si>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</si>
  <si>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</si>
  <si>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</si>
  <si>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</si>
  <si>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</si>
  <si>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</si>
  <si>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</si>
  <si>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</si>
  <si>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</si>
  <si>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</si>
  <si>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</si>
  <si>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</si>
  <si>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</si>
  <si>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</si>
  <si>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</si>
  <si>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</si>
  <si>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</si>
  <si>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</si>
  <si>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</si>
  <si>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</si>
  <si>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</si>
  <si>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</si>
  <si>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</si>
  <si>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</si>
  <si>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</si>
  <si>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</si>
  <si>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</si>
  <si>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</si>
  <si>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</si>
  <si>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</si>
  <si>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</si>
  <si>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</si>
  <si>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</si>
  <si>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</si>
  <si>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</si>
  <si>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</si>
  <si>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</si>
  <si>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</si>
  <si>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</si>
  <si>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</si>
  <si>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</si>
  <si>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</si>
  <si>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</si>
  <si>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</si>
  <si>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</si>
  <si>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</si>
  <si>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</si>
  <si>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</si>
  <si>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</si>
  <si>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</si>
  <si>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</si>
  <si>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</si>
  <si>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</si>
  <si>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</si>
  <si>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</si>
  <si>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</si>
  <si>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</si>
  <si>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</si>
  <si>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</si>
  <si>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</si>
  <si>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</si>
  <si>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</si>
  <si>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</si>
  <si>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</si>
  <si>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</si>
  <si>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</si>
  <si>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</si>
  <si>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</si>
  <si>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</si>
  <si>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</si>
  <si>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</si>
  <si>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</si>
  <si>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</si>
  <si>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</si>
  <si>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</si>
  <si>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</si>
  <si>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</si>
  <si>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</si>
  <si>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</si>
  <si>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</si>
  <si>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</si>
  <si>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</si>
  <si>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</si>
  <si>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</si>
  <si>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</si>
  <si>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</si>
  <si>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</si>
  <si>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</si>
  <si>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</si>
  <si>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</si>
  <si>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</si>
  <si>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</si>
  <si>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</si>
  <si>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</si>
  <si>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</si>
  <si>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</si>
  <si>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</si>
  <si>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</si>
  <si>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</si>
  <si>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</si>
  <si>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</si>
  <si>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</si>
  <si>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</si>
  <si>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</si>
  <si>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</si>
  <si>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</si>
  <si>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</si>
  <si>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</si>
  <si>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</si>
  <si>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</si>
  <si>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</si>
  <si>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</si>
  <si>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</si>
  <si>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</si>
  <si>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</si>
  <si>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</si>
  <si>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</si>
  <si>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</si>
  <si>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</si>
  <si>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</si>
  <si>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</si>
  <si>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</si>
  <si>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</si>
  <si>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</si>
  <si>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</si>
  <si>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</si>
  <si>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</si>
  <si>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</si>
  <si>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</si>
  <si>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</si>
  <si>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</si>
  <si>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</si>
  <si>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</si>
  <si>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</si>
  <si>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</si>
  <si>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</si>
  <si>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</si>
  <si>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</si>
  <si>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</si>
  <si>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</si>
  <si>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</si>
  <si>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</si>
  <si>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</si>
  <si>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</si>
  <si>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</si>
  <si>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</si>
  <si>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</si>
  <si>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</si>
  <si>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</si>
  <si>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</si>
  <si>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</si>
  <si>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</si>
  <si>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</si>
  <si>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</si>
  <si>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</si>
  <si>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</si>
  <si>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</si>
  <si>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</si>
  <si>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</si>
  <si>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</si>
  <si>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</si>
  <si>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</si>
  <si>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</si>
  <si>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</si>
  <si>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</si>
  <si>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</si>
  <si>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</si>
  <si>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</si>
  <si>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</si>
  <si>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</si>
  <si>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</si>
  <si>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</si>
  <si>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</si>
  <si>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</si>
  <si>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</si>
  <si>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</si>
  <si>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</si>
  <si>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</si>
  <si>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</si>
  <si>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</si>
  <si>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</si>
  <si>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</si>
  <si>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</si>
  <si>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</si>
  <si>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</si>
  <si>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</si>
  <si>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</si>
  <si>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</si>
  <si>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</si>
  <si>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</si>
  <si>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</si>
  <si>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</si>
  <si>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</si>
  <si>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</si>
  <si>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</si>
  <si>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</si>
  <si>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</si>
  <si>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</si>
  <si>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</si>
  <si>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</si>
  <si>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</si>
  <si>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</si>
  <si>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</si>
  <si>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</si>
  <si>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</si>
  <si>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</si>
  <si>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</si>
  <si>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</si>
  <si>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</si>
  <si>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</si>
  <si>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</si>
  <si>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</si>
  <si>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</si>
  <si>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</si>
  <si>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</si>
  <si>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</si>
  <si>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</si>
  <si>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</si>
  <si>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</si>
  <si>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</si>
  <si>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</si>
  <si>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</si>
  <si>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</si>
  <si>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</si>
  <si>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</si>
  <si>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</si>
  <si>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</si>
  <si>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</si>
  <si>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</si>
  <si>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</si>
  <si>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</si>
  <si>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</si>
  <si>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</si>
  <si>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</si>
  <si>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</si>
  <si>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</si>
  <si>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</si>
  <si>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</si>
  <si>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</si>
  <si>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</si>
  <si>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</si>
  <si>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</si>
  <si>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</si>
  <si>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</si>
  <si>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</si>
  <si>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</si>
  <si>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</si>
  <si>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</si>
  <si>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</si>
  <si>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</si>
  <si>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</si>
  <si>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</si>
  <si>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</si>
  <si>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</si>
  <si>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</si>
  <si>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</si>
  <si>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</si>
  <si>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</si>
  <si>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</si>
  <si>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</si>
  <si>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</si>
  <si>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</si>
  <si>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</si>
  <si>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</si>
  <si>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</si>
  <si>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</si>
  <si>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</si>
  <si>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</si>
  <si>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</si>
  <si>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</si>
  <si>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</si>
  <si>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</si>
  <si>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</si>
  <si>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</si>
  <si>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</si>
  <si>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</si>
  <si>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</si>
  <si>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</si>
  <si>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</si>
  <si>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</si>
  <si>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</si>
  <si>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</si>
  <si>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</si>
  <si>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</si>
  <si>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</si>
  <si>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</si>
  <si>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</si>
  <si>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</si>
  <si>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</si>
  <si>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</si>
  <si>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</si>
  <si>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</si>
  <si>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</si>
  <si>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</si>
  <si>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</si>
  <si>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</si>
  <si>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</si>
  <si>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</si>
  <si>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</si>
  <si>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</si>
  <si>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</si>
  <si>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</si>
  <si>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</si>
  <si>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</si>
  <si>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</si>
  <si>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</si>
  <si>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</si>
  <si>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</si>
  <si>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</si>
  <si>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</si>
  <si>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</si>
  <si>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</si>
  <si>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</si>
  <si>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</si>
  <si>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</si>
  <si>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</si>
  <si>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</si>
  <si>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</si>
  <si>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</si>
  <si>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</si>
  <si>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</si>
  <si>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</si>
  <si>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</si>
  <si>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</si>
  <si>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</si>
  <si>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</si>
  <si>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</si>
  <si>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</si>
  <si>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</si>
  <si>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</si>
  <si>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</si>
  <si>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</si>
  <si>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</si>
  <si>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</si>
  <si>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</si>
  <si>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</si>
  <si>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</si>
  <si>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</si>
  <si>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</si>
  <si>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</si>
  <si>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</si>
  <si>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</si>
  <si>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</si>
  <si>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</si>
  <si>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</si>
  <si>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</si>
  <si>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</si>
  <si>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</si>
  <si>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</si>
  <si>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</si>
  <si>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</si>
  <si>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</si>
  <si>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</si>
  <si>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</si>
  <si>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</si>
  <si>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</si>
  <si>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</si>
  <si>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</si>
  <si>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</si>
  <si>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</si>
  <si>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</si>
  <si>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</si>
  <si>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</si>
  <si>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</si>
  <si>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</si>
  <si>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</si>
  <si>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</si>
  <si>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</si>
  <si>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</si>
  <si>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</si>
  <si>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</si>
  <si>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</si>
  <si>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</si>
  <si>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</si>
  <si>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</si>
  <si>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</si>
  <si>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</si>
  <si>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</si>
  <si>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</si>
  <si>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</si>
  <si>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</si>
  <si>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</si>
  <si>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</si>
  <si>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</si>
  <si>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</si>
  <si>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</si>
  <si>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</si>
  <si>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</si>
  <si>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</si>
  <si>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</si>
  <si>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</si>
  <si>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</si>
  <si>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</si>
  <si>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</si>
  <si>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</si>
  <si>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</si>
  <si>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</si>
  <si>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</si>
  <si>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</si>
  <si>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</si>
  <si>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</si>
  <si>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</si>
  <si>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</si>
  <si>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</si>
  <si>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</si>
  <si>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</si>
  <si>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</si>
  <si>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</si>
  <si>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</si>
  <si>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</si>
  <si>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</si>
  <si>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</si>
  <si>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</si>
  <si>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</si>
  <si>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</si>
  <si>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</si>
  <si>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</si>
  <si>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</si>
  <si>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</si>
  <si>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</si>
  <si>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</si>
  <si>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</si>
  <si>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</si>
  <si>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</si>
  <si>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</si>
  <si>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</si>
  <si>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</si>
  <si>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</si>
  <si>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</si>
  <si>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</si>
  <si>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</si>
  <si>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</si>
  <si>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</si>
  <si>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</si>
  <si>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</si>
  <si>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</si>
  <si>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</si>
  <si>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</si>
  <si>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</si>
  <si>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</si>
  <si>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</si>
  <si>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</si>
  <si>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</si>
  <si>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</si>
  <si>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</si>
  <si>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</si>
  <si>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</si>
  <si>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</si>
  <si>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</si>
  <si>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</si>
  <si>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</si>
  <si>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</si>
  <si>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</si>
  <si>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</si>
  <si>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</si>
  <si>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</si>
  <si>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</si>
  <si>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</si>
  <si>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</si>
  <si>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</si>
  <si>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</si>
  <si>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</si>
  <si>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</si>
  <si>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</si>
  <si>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</si>
  <si>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</si>
  <si>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</si>
  <si>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</si>
  <si>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</si>
  <si>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</si>
  <si>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</si>
  <si>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</si>
  <si>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</si>
  <si>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</si>
  <si>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</si>
  <si>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</si>
  <si>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</si>
  <si>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</si>
  <si>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</si>
  <si>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</si>
  <si>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</si>
  <si>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</si>
  <si>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</si>
  <si>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</si>
  <si>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</si>
  <si>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</si>
  <si>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</si>
  <si>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</si>
  <si>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</si>
  <si>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</si>
  <si>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</si>
  <si>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</si>
  <si>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</si>
  <si>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</si>
  <si>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</si>
  <si>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</si>
  <si>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</si>
  <si>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</si>
  <si>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</si>
  <si>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</si>
  <si>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</si>
  <si>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</si>
  <si>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</si>
  <si>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</si>
  <si>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</si>
  <si>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</si>
  <si>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</si>
  <si>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</si>
  <si>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</si>
  <si>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</si>
  <si>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</si>
  <si>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</si>
  <si>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</si>
  <si>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</si>
  <si>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</si>
  <si>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</si>
  <si>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</si>
  <si>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</si>
  <si>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</si>
  <si>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</si>
  <si>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</si>
  <si>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</si>
  <si>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</si>
  <si>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</si>
  <si>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</si>
  <si>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</si>
  <si>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</si>
  <si>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</si>
  <si>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</si>
  <si>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</si>
  <si>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</si>
  <si>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</si>
  <si>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</si>
  <si>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</si>
  <si>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</si>
  <si>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</si>
  <si>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</si>
  <si>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</si>
  <si>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</si>
  <si>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</si>
  <si>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</si>
  <si>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</si>
  <si>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</si>
  <si>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</si>
  <si>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</si>
  <si>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</si>
  <si>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</si>
  <si>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</si>
  <si>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</si>
  <si>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</si>
  <si>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</si>
  <si>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</si>
  <si>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</si>
  <si>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</si>
  <si>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</si>
  <si>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</si>
  <si>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</si>
  <si>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</si>
  <si>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</si>
  <si>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</si>
  <si>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</si>
  <si>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</si>
  <si>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</si>
  <si>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</si>
  <si>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</si>
  <si>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</si>
  <si>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</si>
  <si>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</si>
  <si>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</si>
  <si>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</si>
  <si>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</si>
  <si>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</si>
  <si>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</si>
  <si>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</si>
  <si>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</si>
  <si>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</si>
  <si>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</si>
  <si>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</si>
  <si>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</si>
  <si>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</si>
  <si>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</si>
  <si>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</si>
  <si>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</si>
  <si>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</si>
  <si>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</si>
  <si>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</si>
  <si>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</si>
  <si>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</si>
  <si>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</si>
  <si>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</si>
  <si>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</si>
  <si>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</si>
  <si>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</si>
  <si>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</si>
  <si>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</si>
  <si>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</si>
  <si>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</si>
  <si>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</si>
  <si>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</si>
  <si>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</si>
  <si>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</si>
  <si>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</si>
  <si>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</si>
  <si>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</si>
  <si>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</si>
  <si>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</si>
  <si>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</si>
  <si>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</si>
  <si>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</si>
  <si>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</si>
  <si>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</si>
  <si>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</si>
  <si>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</si>
  <si>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</si>
  <si>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</si>
  <si>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</si>
  <si>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</si>
  <si>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</si>
  <si>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</si>
  <si>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</si>
  <si>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</si>
  <si>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</si>
  <si>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</si>
  <si>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</si>
  <si>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</si>
  <si>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</si>
  <si>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</si>
  <si>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</si>
  <si>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</si>
  <si>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</si>
  <si>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</si>
  <si>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</si>
  <si>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</si>
  <si>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</si>
  <si>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</si>
  <si>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</si>
  <si>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</si>
  <si>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</si>
  <si>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</si>
  <si>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</si>
  <si>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</si>
  <si>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</si>
  <si>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</si>
  <si>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</si>
  <si>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</si>
  <si>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</si>
  <si>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</si>
  <si>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</si>
  <si>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</si>
  <si>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</si>
  <si>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</si>
  <si>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</si>
  <si>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</si>
  <si>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</si>
  <si>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</si>
  <si>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</si>
  <si>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</si>
  <si>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</si>
  <si>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</si>
  <si>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</si>
  <si>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</si>
  <si>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</si>
  <si>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</si>
  <si>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</si>
  <si>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</si>
  <si>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</si>
  <si>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</si>
  <si>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</si>
  <si>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</si>
  <si>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</si>
  <si>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</si>
  <si>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</si>
  <si>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</si>
  <si>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</si>
  <si>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</si>
  <si>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</si>
  <si>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</si>
  <si>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</si>
  <si>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</si>
  <si>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</si>
  <si>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</si>
  <si>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</si>
  <si>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</si>
  <si>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</si>
  <si>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</si>
  <si>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</si>
  <si>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</si>
  <si>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</si>
  <si>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</si>
  <si>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</si>
  <si>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</si>
  <si>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</si>
  <si>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</si>
  <si>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</si>
  <si>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</si>
  <si>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</si>
  <si>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</si>
  <si>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</si>
  <si>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</si>
  <si>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</si>
  <si>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</si>
  <si>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</si>
  <si>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</si>
  <si>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</si>
  <si>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</si>
  <si>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</si>
  <si>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</si>
  <si>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</si>
  <si>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</si>
  <si>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</si>
  <si>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</si>
  <si>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</si>
  <si>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</si>
  <si>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</si>
  <si>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</si>
  <si>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</si>
  <si>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</si>
  <si>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</si>
  <si>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</si>
  <si>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</si>
  <si>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</si>
  <si>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</si>
  <si>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</si>
  <si>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</si>
  <si>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</si>
  <si>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</si>
  <si>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</si>
  <si>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</si>
  <si>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</si>
  <si>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</si>
  <si>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</si>
  <si>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</si>
  <si>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</si>
  <si>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</si>
  <si>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</si>
  <si>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</si>
  <si>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</si>
  <si>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</si>
  <si>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</si>
  <si>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</si>
  <si>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</si>
  <si>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</si>
  <si>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</si>
  <si>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</si>
  <si>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</si>
  <si>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</si>
  <si>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</si>
  <si>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</si>
  <si>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</si>
  <si>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</si>
  <si>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</si>
  <si>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</si>
  <si>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</si>
  <si>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</si>
  <si>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</si>
  <si>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</si>
  <si>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</si>
  <si>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</si>
  <si>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</si>
  <si>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</si>
  <si>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</si>
  <si>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</si>
  <si>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</si>
  <si>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</si>
  <si>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</si>
  <si>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</si>
  <si>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</si>
  <si>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</si>
  <si>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</si>
  <si>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</si>
  <si>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</si>
  <si>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</si>
  <si>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</si>
  <si>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</si>
  <si>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</si>
  <si>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</si>
  <si>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</si>
  <si>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</si>
  <si>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</si>
  <si>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</si>
  <si>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</si>
  <si>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</si>
  <si>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</si>
  <si>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</si>
  <si>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</si>
  <si>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</si>
  <si>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</si>
  <si>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</si>
  <si>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</si>
  <si>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</si>
  <si>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</si>
  <si>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</si>
  <si>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</si>
  <si>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</si>
  <si>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</si>
  <si>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</si>
  <si>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</si>
  <si>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</si>
  <si>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</si>
  <si>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</si>
  <si>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</si>
  <si>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</si>
  <si>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</si>
  <si>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</si>
  <si>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</si>
  <si>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</si>
  <si>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</si>
  <si>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</si>
  <si>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</si>
  <si>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</si>
  <si>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</si>
  <si>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</si>
  <si>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</si>
  <si>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</si>
  <si>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</si>
  <si>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</si>
  <si>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</si>
  <si>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</si>
  <si>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</si>
  <si>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</si>
  <si>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</si>
  <si>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</si>
  <si>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</si>
  <si>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</si>
  <si>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</si>
  <si>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</si>
  <si>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</si>
  <si>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</si>
  <si>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</si>
  <si>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</si>
  <si>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</si>
  <si>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</si>
  <si>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</si>
  <si>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</si>
  <si>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</si>
  <si>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</si>
  <si>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</si>
  <si>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</si>
  <si>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</si>
  <si>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</si>
  <si>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</si>
  <si>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</si>
  <si>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</si>
  <si>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</si>
  <si>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</si>
  <si>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</si>
  <si>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</si>
  <si>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</si>
  <si>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</si>
  <si>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</si>
  <si>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</si>
  <si>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</si>
  <si>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</si>
  <si>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</si>
  <si>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</si>
  <si>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</si>
  <si>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</si>
  <si>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</si>
  <si>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</si>
  <si>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</si>
  <si>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</si>
  <si>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</si>
  <si>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</si>
  <si>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</si>
  <si>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</si>
  <si>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</si>
  <si>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</si>
  <si>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</si>
  <si>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</si>
  <si>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</si>
  <si>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</si>
  <si>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</si>
  <si>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</si>
  <si>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</si>
  <si>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</si>
  <si>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</si>
  <si>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</si>
  <si>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</si>
  <si>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</si>
  <si>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</si>
  <si>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</si>
  <si>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</si>
  <si>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</si>
  <si>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</si>
  <si>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</si>
  <si>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</si>
  <si>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</si>
  <si>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</si>
  <si>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</si>
  <si>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</si>
  <si>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</si>
  <si>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</si>
  <si>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</si>
  <si>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</si>
  <si>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</si>
  <si>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</si>
  <si>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</si>
  <si>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</si>
  <si>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</si>
  <si>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</si>
  <si>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</si>
  <si>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</si>
  <si>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</si>
  <si>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</si>
  <si>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</si>
  <si>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</si>
  <si>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</si>
  <si>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</si>
  <si>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</si>
  <si>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</si>
  <si>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</si>
  <si>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</si>
  <si>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</si>
  <si>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</si>
  <si>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</si>
  <si>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</si>
  <si>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</si>
  <si>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</si>
  <si>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</si>
  <si>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</si>
  <si>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</si>
  <si>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</si>
  <si>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</si>
  <si>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</si>
  <si>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</si>
  <si>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</si>
  <si>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</si>
  <si>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</si>
  <si>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</si>
  <si>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</si>
  <si>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</si>
  <si>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</si>
  <si>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</si>
  <si>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</si>
  <si>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</si>
  <si>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</si>
  <si>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</si>
  <si>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</si>
  <si>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</si>
  <si>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</si>
  <si>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</si>
  <si>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</si>
  <si>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</si>
  <si>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</si>
  <si>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</si>
  <si>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</si>
  <si>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</si>
  <si>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</si>
  <si>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</si>
  <si>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</si>
  <si>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</si>
  <si>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</si>
  <si>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</si>
  <si>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</si>
  <si>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</si>
  <si>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</si>
  <si>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</si>
  <si>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</si>
  <si>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</si>
  <si>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</si>
  <si>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</si>
  <si>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</si>
  <si>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</si>
  <si>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</si>
  <si>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</si>
  <si>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</si>
  <si>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</si>
  <si>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</si>
  <si>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</si>
  <si>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</si>
  <si>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</si>
  <si>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</si>
  <si>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</si>
  <si>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</si>
  <si>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</si>
  <si>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</si>
  <si>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</si>
  <si>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</si>
  <si>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</si>
  <si>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</si>
  <si>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</si>
  <si>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</si>
  <si>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</si>
  <si>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</si>
  <si>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</si>
  <si>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</si>
  <si>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</si>
  <si>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</si>
  <si>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</si>
  <si>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</si>
  <si>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</si>
  <si>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</si>
  <si>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</si>
  <si>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</si>
  <si>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</si>
  <si>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</si>
  <si>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</si>
  <si>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</si>
  <si>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</si>
  <si>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</si>
  <si>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</si>
  <si>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</si>
  <si>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</si>
  <si>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</si>
  <si>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</si>
  <si>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</si>
  <si>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</si>
  <si>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</si>
  <si>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</si>
  <si>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</si>
  <si>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</si>
  <si>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</si>
  <si>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</si>
  <si>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</si>
  <si>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</si>
  <si>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</si>
  <si>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</si>
  <si>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</si>
  <si>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</si>
  <si>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</si>
  <si>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</si>
  <si>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</si>
  <si>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</si>
  <si>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</si>
  <si>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</si>
  <si>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</si>
  <si>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</si>
  <si>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</si>
  <si>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</si>
  <si>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</si>
  <si>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</si>
  <si>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</si>
  <si>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</si>
  <si>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</si>
  <si>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</si>
  <si>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</si>
  <si>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</si>
  <si>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</si>
  <si>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</si>
  <si>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</si>
  <si>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</si>
  <si>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</si>
  <si>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</si>
  <si>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</si>
  <si>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</si>
  <si>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</si>
  <si>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</si>
  <si>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</si>
  <si>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</si>
  <si>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</si>
  <si>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</si>
  <si>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</si>
  <si>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</si>
  <si>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</si>
  <si>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</si>
  <si>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</si>
  <si>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</si>
  <si>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</si>
  <si>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</si>
  <si>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</si>
  <si>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</si>
  <si>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</si>
  <si>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</si>
  <si>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</si>
  <si>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</si>
  <si>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</si>
  <si>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</si>
  <si>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</si>
  <si>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</si>
  <si>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</si>
  <si>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</si>
  <si>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</si>
  <si>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</si>
  <si>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</si>
  <si>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</si>
  <si>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</si>
  <si>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</si>
  <si>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</si>
  <si>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</si>
  <si>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</si>
  <si>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</si>
  <si>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</si>
  <si>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</si>
  <si>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</si>
  <si>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</si>
  <si>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</si>
  <si>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</si>
  <si>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</si>
  <si>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</si>
  <si>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</si>
  <si>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</si>
  <si>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</si>
  <si>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</si>
  <si>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</si>
  <si>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</si>
  <si>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</si>
  <si>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</si>
  <si>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</si>
  <si>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</si>
  <si>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</si>
  <si>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</si>
  <si>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</si>
  <si>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</si>
  <si>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</si>
  <si>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</si>
  <si>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</si>
  <si>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</si>
  <si>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</si>
  <si>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</si>
  <si>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</si>
  <si>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</si>
  <si>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</si>
  <si>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</si>
  <si>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</si>
  <si>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</si>
  <si>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</si>
  <si>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</si>
  <si>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</si>
  <si>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</si>
  <si>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</si>
  <si>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</si>
  <si>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</si>
  <si>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</si>
  <si>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</si>
  <si>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</si>
  <si>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</si>
  <si>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</si>
  <si>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</si>
  <si>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</si>
  <si>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</si>
  <si>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</si>
  <si>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</si>
  <si>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</si>
  <si>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</si>
  <si>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</si>
  <si>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</si>
  <si>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</si>
  <si>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</si>
  <si>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</si>
  <si>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</si>
  <si>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</si>
  <si>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State</t>
  </si>
  <si>
    <t>Percent Funded</t>
  </si>
  <si>
    <t>0-99.99</t>
  </si>
  <si>
    <t>100-199.99</t>
  </si>
  <si>
    <t>&gt;=200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</si>
  <si>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</si>
  <si>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</si>
  <si>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</si>
  <si>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</si>
  <si>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</si>
  <si>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</si>
  <si>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</si>
  <si>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</si>
  <si>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</si>
  <si>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</si>
  <si>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</si>
  <si>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</si>
  <si>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</si>
  <si>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</si>
  <si>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</si>
  <si>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</si>
  <si>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</si>
  <si>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</si>
  <si>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</si>
  <si>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</si>
  <si>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</si>
  <si>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</si>
  <si>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</si>
  <si>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</si>
  <si>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</si>
  <si>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</si>
  <si>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</si>
  <si>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</si>
  <si>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</si>
  <si>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</si>
  <si>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</si>
  <si>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</si>
  <si>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</si>
  <si>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</si>
  <si>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</si>
  <si>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</si>
  <si>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</si>
  <si>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</si>
  <si>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</si>
  <si>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</si>
  <si>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</si>
  <si>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</si>
  <si>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</si>
  <si>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</si>
  <si>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</si>
  <si>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</si>
  <si>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</si>
  <si>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</si>
  <si>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</si>
  <si>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</si>
  <si>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</si>
  <si>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</si>
  <si>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</si>
  <si>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</si>
  <si>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</si>
  <si>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</si>
  <si>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</si>
  <si>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</si>
  <si>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</si>
  <si>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</si>
  <si>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</si>
  <si>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</si>
  <si>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</si>
  <si>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</si>
  <si>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</si>
  <si>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</si>
  <si>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</si>
  <si>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</si>
  <si>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</si>
  <si>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</si>
  <si>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</si>
  <si>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</si>
  <si>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</si>
  <si>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</si>
  <si>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</si>
  <si>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</si>
  <si>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</si>
  <si>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</si>
  <si>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</si>
  <si>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</si>
  <si>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</si>
  <si>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</si>
  <si>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tp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</si>
  <si>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</si>
  <si>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</si>
  <si>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</si>
  <si>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</si>
  <si>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</si>
  <si>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</si>
  <si>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</si>
  <si>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</si>
  <si>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</si>
  <si>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or = 50000</t>
  </si>
  <si>
    <t>Percentage Successful</t>
  </si>
  <si>
    <t>Percentages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</si>
</sst>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4" borderId="0" xfId="0" applyFill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1" xfId="0" applyNumberForma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4" xfId="0" applyNumberFormat="1" applyBorder="1"/>
    <xf numFmtId="9" fontId="0" fillId="0" borderId="0" xfId="0" applyNumberFormat="1" applyBorder="1"/>
    <xf numFmtId="9" fontId="0" fillId="0" borderId="5" xfId="0" applyNumberFormat="1" applyBorder="1"/>
    <xf numFmtId="9" fontId="0" fillId="0" borderId="6" xfId="0" applyNumberFormat="1" applyBorder="1"/>
    <xf numFmtId="9" fontId="0" fillId="0" borderId="7" xfId="0" applyNumberFormat="1" applyBorder="1"/>
    <xf numFmtId="9" fontId="0" fillId="0" borderId="8" xfId="0" applyNumberFormat="1" applyBorder="1"/>
    <xf numFmtId="0" fontId="1" fillId="5" borderId="9" xfId="0" applyFont="1" applyFill="1" applyBorder="1"/>
    <xf numFmtId="0" fontId="1" fillId="5" borderId="10" xfId="0" applyFont="1" applyFill="1" applyBorder="1" applyAlignment="1">
      <alignment horizontal="left"/>
    </xf>
    <xf numFmtId="0" fontId="1" fillId="5" borderId="10" xfId="0" applyNumberFormat="1" applyFont="1" applyFill="1" applyBorder="1"/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2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8-4B1B-92DC-7B60947AEFB6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08-4B1B-92DC-7B60947AEFB6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08-4B1B-92DC-7B60947AEFB6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08-4B1B-92DC-7B60947AE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259328"/>
        <c:axId val="546264248"/>
      </c:barChart>
      <c:catAx>
        <c:axId val="54625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64248"/>
        <c:crosses val="autoZero"/>
        <c:auto val="1"/>
        <c:lblAlgn val="ctr"/>
        <c:lblOffset val="100"/>
        <c:noMultiLvlLbl val="0"/>
      </c:catAx>
      <c:valAx>
        <c:axId val="54626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5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4-4D46-9D8C-EEC71B7E9780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34-4D46-9D8C-EEC71B7E9780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34-4D46-9D8C-EEC71B7E9780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9-485F-9B27-970673EAC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412064"/>
        <c:axId val="432412720"/>
      </c:barChart>
      <c:catAx>
        <c:axId val="43241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12720"/>
        <c:crosses val="autoZero"/>
        <c:auto val="1"/>
        <c:lblAlgn val="ctr"/>
        <c:lblOffset val="100"/>
        <c:noMultiLvlLbl val="0"/>
      </c:catAx>
      <c:valAx>
        <c:axId val="4324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1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D-4DDF-BC08-5785F111D4D7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0-4688-A8A5-9A73A69B03DE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20-4688-A8A5-9A73A69B0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704912"/>
        <c:axId val="438709176"/>
      </c:lineChart>
      <c:catAx>
        <c:axId val="43870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09176"/>
        <c:crosses val="autoZero"/>
        <c:auto val="1"/>
        <c:lblAlgn val="ctr"/>
        <c:lblOffset val="100"/>
        <c:noMultiLvlLbl val="0"/>
      </c:catAx>
      <c:valAx>
        <c:axId val="43870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0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tp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or 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9-411E-A6E6-201F012B34B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tp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or 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9-411E-A6E6-201F012B34B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tp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or 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9-411E-A6E6-201F012B3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430488"/>
        <c:axId val="514431472"/>
      </c:lineChart>
      <c:catAx>
        <c:axId val="51443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31472"/>
        <c:crosses val="autoZero"/>
        <c:auto val="1"/>
        <c:lblAlgn val="ctr"/>
        <c:lblOffset val="100"/>
        <c:noMultiLvlLbl val="0"/>
      </c:catAx>
      <c:valAx>
        <c:axId val="51443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3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566737</xdr:colOff>
      <xdr:row>1</xdr:row>
      <xdr:rowOff>114299</xdr:rowOff>
    </xdr:from>
    <xdr:to>
      <xdr:col>19</xdr:col>
      <xdr:colOff>142875</xdr:colOff>
      <xdr:row>27</xdr:row>
      <xdr:rowOff>104774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404812</xdr:colOff>
      <xdr:row>2</xdr:row>
      <xdr:rowOff>28575</xdr:rowOff>
    </xdr:from>
    <xdr:to>
      <xdr:col>22</xdr:col>
      <xdr:colOff>114300</xdr:colOff>
      <xdr:row>28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357186</xdr:colOff>
      <xdr:row>1</xdr:row>
      <xdr:rowOff>38100</xdr:rowOff>
    </xdr:from>
    <xdr:to>
      <xdr:col>21</xdr:col>
      <xdr:colOff>371474</xdr:colOff>
      <xdr:row>30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13</xdr:row>
      <xdr:rowOff>152399</xdr:rowOff>
    </xdr:from>
    <xdr:to>
      <xdr:col>10</xdr:col>
      <xdr:colOff>419100</xdr:colOff>
      <xdr:row>34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vandoski, Michael" refreshedDate="43495.567052893515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vandoski, Michael" refreshedDate="43495.623455671295" createdVersion="6" refreshedVersion="6" minRefreshableVersion="3" recordCount="4114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x v="0"/>
    <s v="film &amp; video/television"/>
    <n v="136.85882352941178"/>
    <x v="0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x v="1"/>
    <x v="0"/>
    <s v="film &amp; video/television"/>
    <n v="142.60827250608273"/>
    <x v="1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x v="2"/>
    <x v="0"/>
    <s v="film &amp; video/television"/>
    <n v="105"/>
    <x v="2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x v="3"/>
    <x v="0"/>
    <s v="film &amp; video/television"/>
    <n v="103.89999999999999"/>
    <x v="3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x v="4"/>
    <x v="0"/>
    <s v="film &amp; video/television"/>
    <n v="122.99154545454545"/>
    <x v="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x v="5"/>
    <x v="0"/>
    <s v="film &amp; video/television"/>
    <n v="109.77744436109028"/>
    <x v="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x v="6"/>
    <x v="0"/>
    <s v="film &amp; video/television"/>
    <n v="106.4875"/>
    <x v="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x v="7"/>
    <x v="0"/>
    <s v="film &amp; video/television"/>
    <n v="101.22222222222221"/>
    <x v="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x v="8"/>
    <x v="0"/>
    <s v="film &amp; video/television"/>
    <n v="100.04342857142856"/>
    <x v="8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x v="9"/>
    <x v="0"/>
    <s v="film &amp; video/television"/>
    <n v="125.998"/>
    <x v="9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x v="10"/>
    <x v="0"/>
    <s v="film &amp; video/television"/>
    <n v="100.49999999999999"/>
    <x v="10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x v="11"/>
    <x v="0"/>
    <s v="film &amp; video/television"/>
    <n v="120.5"/>
    <x v="1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x v="12"/>
    <x v="0"/>
    <s v="film &amp; video/television"/>
    <n v="165.29333333333335"/>
    <x v="12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x v="13"/>
    <x v="0"/>
    <s v="film &amp; video/television"/>
    <n v="159.97142857142856"/>
    <x v="1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x v="14"/>
    <x v="0"/>
    <s v="film &amp; video/television"/>
    <n v="100.93333333333334"/>
    <x v="1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x v="15"/>
    <x v="0"/>
    <s v="film &amp; video/television"/>
    <n v="106.60000000000001"/>
    <x v="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x v="16"/>
    <x v="0"/>
    <s v="film &amp; video/television"/>
    <n v="100.24166666666667"/>
    <x v="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x v="17"/>
    <x v="0"/>
    <s v="film &amp; video/television"/>
    <n v="100.66666666666666"/>
    <x v="17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x v="18"/>
    <x v="0"/>
    <s v="film &amp; video/television"/>
    <n v="106.32110000000002"/>
    <x v="18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x v="19"/>
    <x v="0"/>
    <s v="film &amp; video/television"/>
    <n v="145.29411764705881"/>
    <x v="19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x v="20"/>
    <x v="0"/>
    <s v="film &amp; video/television"/>
    <n v="100.2"/>
    <x v="2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x v="21"/>
    <x v="0"/>
    <s v="film &amp; video/television"/>
    <n v="109.13513513513513"/>
    <x v="21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x v="22"/>
    <x v="0"/>
    <s v="film &amp; video/television"/>
    <n v="117.14285714285715"/>
    <x v="2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x v="23"/>
    <x v="0"/>
    <s v="film &amp; video/television"/>
    <n v="118.5"/>
    <x v="2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x v="24"/>
    <x v="0"/>
    <s v="film &amp; video/television"/>
    <n v="108.80768571428572"/>
    <x v="2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x v="25"/>
    <x v="0"/>
    <s v="film &amp; video/television"/>
    <n v="133.33333333333331"/>
    <x v="25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x v="10"/>
    <x v="0"/>
    <s v="film &amp; video/television"/>
    <n v="155.20000000000002"/>
    <x v="2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x v="3"/>
    <x v="0"/>
    <s v="film &amp; video/television"/>
    <n v="111.72500000000001"/>
    <x v="2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x v="26"/>
    <x v="0"/>
    <s v="film &amp; video/television"/>
    <n v="100.35000000000001"/>
    <x v="28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x v="27"/>
    <x v="0"/>
    <s v="film &amp; video/television"/>
    <n v="123.33333333333334"/>
    <x v="29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x v="28"/>
    <x v="0"/>
    <s v="film &amp; video/television"/>
    <n v="101.29975"/>
    <x v="30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x v="29"/>
    <x v="0"/>
    <s v="film &amp; video/television"/>
    <n v="100"/>
    <x v="31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x v="30"/>
    <x v="0"/>
    <s v="film &amp; video/television"/>
    <n v="100.24604569420035"/>
    <x v="32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x v="31"/>
    <x v="0"/>
    <s v="film &amp; video/television"/>
    <n v="102.0952380952381"/>
    <x v="3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x v="32"/>
    <x v="0"/>
    <s v="film &amp; video/television"/>
    <n v="130.46153846153845"/>
    <x v="34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x v="33"/>
    <x v="0"/>
    <s v="film &amp; video/television"/>
    <n v="166.5"/>
    <x v="3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x v="34"/>
    <x v="0"/>
    <s v="film &amp; video/television"/>
    <n v="142.15"/>
    <x v="3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x v="35"/>
    <x v="0"/>
    <s v="film &amp; video/television"/>
    <n v="183.44090909090909"/>
    <x v="3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x v="36"/>
    <x v="0"/>
    <s v="film &amp; video/television"/>
    <n v="110.04"/>
    <x v="3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x v="37"/>
    <x v="0"/>
    <s v="film &amp; video/television"/>
    <n v="130.98000000000002"/>
    <x v="3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x v="38"/>
    <x v="0"/>
    <s v="film &amp; video/television"/>
    <n v="101.35000000000001"/>
    <x v="40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x v="10"/>
    <x v="0"/>
    <s v="film &amp; video/television"/>
    <n v="100"/>
    <x v="41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x v="39"/>
    <x v="0"/>
    <s v="film &amp; video/television"/>
    <n v="141.85714285714286"/>
    <x v="42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x v="40"/>
    <x v="0"/>
    <s v="film &amp; video/television"/>
    <n v="308.65999999999997"/>
    <x v="4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x v="41"/>
    <x v="0"/>
    <s v="film &amp; video/television"/>
    <n v="100"/>
    <x v="4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x v="42"/>
    <x v="0"/>
    <s v="film &amp; video/television"/>
    <n v="120"/>
    <x v="4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x v="43"/>
    <x v="0"/>
    <s v="film &amp; video/television"/>
    <n v="104.16666666666667"/>
    <x v="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x v="16"/>
    <x v="0"/>
    <s v="film &amp; video/television"/>
    <n v="107.61100000000002"/>
    <x v="4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x v="44"/>
    <x v="0"/>
    <s v="film &amp; video/television"/>
    <n v="107.94999999999999"/>
    <x v="48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x v="45"/>
    <x v="0"/>
    <s v="film &amp; video/television"/>
    <n v="100"/>
    <x v="49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x v="19"/>
    <x v="0"/>
    <s v="film &amp; video/television"/>
    <n v="100"/>
    <x v="50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x v="46"/>
    <x v="0"/>
    <s v="film &amp; video/television"/>
    <n v="128.0181818181818"/>
    <x v="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x v="47"/>
    <x v="0"/>
    <s v="film &amp; video/television"/>
    <n v="116.21"/>
    <x v="52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x v="27"/>
    <x v="0"/>
    <s v="film &amp; video/television"/>
    <n v="109.63333333333334"/>
    <x v="5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x v="47"/>
    <x v="0"/>
    <s v="film &amp; video/television"/>
    <n v="101"/>
    <x v="5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x v="48"/>
    <x v="0"/>
    <s v="film &amp; video/television"/>
    <n v="128.95348837209301"/>
    <x v="55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x v="49"/>
    <x v="0"/>
    <s v="film &amp; video/television"/>
    <n v="107.26249999999999"/>
    <x v="56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x v="50"/>
    <x v="0"/>
    <s v="film &amp; video/television"/>
    <n v="101.89999999999999"/>
    <x v="57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x v="11"/>
    <x v="0"/>
    <s v="film &amp; video/television"/>
    <n v="102.91"/>
    <x v="58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x v="51"/>
    <x v="0"/>
    <s v="film &amp; video/television"/>
    <n v="100.12570000000001"/>
    <x v="59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x v="52"/>
    <x v="0"/>
    <s v="film &amp; video/shorts"/>
    <n v="103.29622222222221"/>
    <x v="60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x v="23"/>
    <x v="0"/>
    <s v="film &amp; video/shorts"/>
    <n v="148.30000000000001"/>
    <x v="61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x v="53"/>
    <x v="0"/>
    <s v="film &amp; video/shorts"/>
    <n v="154.73333333333332"/>
    <x v="6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x v="31"/>
    <x v="0"/>
    <s v="film &amp; video/shorts"/>
    <n v="113.51849999999999"/>
    <x v="63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x v="54"/>
    <x v="0"/>
    <s v="film &amp; video/shorts"/>
    <n v="173.33333333333334"/>
    <x v="64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x v="7"/>
    <x v="0"/>
    <s v="film &amp; video/shorts"/>
    <n v="107.52857142857141"/>
    <x v="65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x v="55"/>
    <x v="0"/>
    <s v="film &amp; video/shorts"/>
    <n v="118.6"/>
    <x v="6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x v="9"/>
    <x v="0"/>
    <s v="film &amp; video/shorts"/>
    <n v="116.25000000000001"/>
    <x v="6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x v="17"/>
    <x v="0"/>
    <s v="film &amp; video/shorts"/>
    <n v="127.16666666666667"/>
    <x v="68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x v="56"/>
    <x v="0"/>
    <s v="film &amp; video/shorts"/>
    <n v="110.9423"/>
    <x v="69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x v="57"/>
    <x v="0"/>
    <s v="film &amp; video/shorts"/>
    <n v="127.2"/>
    <x v="70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x v="58"/>
    <x v="0"/>
    <s v="film &amp; video/shorts"/>
    <n v="123.94444444444443"/>
    <x v="71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x v="14"/>
    <x v="0"/>
    <s v="film &amp; video/shorts"/>
    <n v="108.40909090909091"/>
    <x v="7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x v="59"/>
    <x v="0"/>
    <s v="film &amp; video/shorts"/>
    <n v="100"/>
    <x v="7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x v="60"/>
    <x v="0"/>
    <s v="film &amp; video/shorts"/>
    <n v="112.93199999999999"/>
    <x v="74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x v="5"/>
    <x v="0"/>
    <s v="film &amp; video/shorts"/>
    <n v="115.42857142857143"/>
    <x v="7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x v="41"/>
    <x v="0"/>
    <s v="film &amp; video/shorts"/>
    <n v="153.33333333333334"/>
    <x v="76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x v="55"/>
    <x v="0"/>
    <s v="film &amp; video/shorts"/>
    <n v="392.5"/>
    <x v="7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x v="2"/>
    <x v="0"/>
    <s v="film &amp; video/shorts"/>
    <n v="2702"/>
    <x v="78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x v="14"/>
    <x v="0"/>
    <s v="film &amp; video/shorts"/>
    <n v="127"/>
    <x v="79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x v="5"/>
    <x v="0"/>
    <s v="film &amp; video/shorts"/>
    <n v="107.25"/>
    <x v="80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x v="33"/>
    <x v="0"/>
    <s v="film &amp; video/shorts"/>
    <n v="198"/>
    <x v="81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x v="61"/>
    <x v="0"/>
    <s v="film &amp; video/shorts"/>
    <n v="100.01249999999999"/>
    <x v="82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x v="62"/>
    <x v="0"/>
    <s v="film &amp; video/shorts"/>
    <n v="102.49999999999999"/>
    <x v="83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x v="63"/>
    <x v="0"/>
    <s v="film &amp; video/shorts"/>
    <n v="100"/>
    <x v="84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x v="64"/>
    <x v="0"/>
    <s v="film &amp; video/shorts"/>
    <n v="125.49999999999999"/>
    <x v="8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x v="57"/>
    <x v="0"/>
    <s v="film &amp; video/shorts"/>
    <n v="106.46666666666667"/>
    <x v="8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x v="20"/>
    <x v="0"/>
    <s v="film &amp; video/shorts"/>
    <n v="104.60000000000001"/>
    <x v="87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x v="65"/>
    <x v="0"/>
    <s v="film &amp; video/shorts"/>
    <n v="102.85714285714285"/>
    <x v="88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x v="66"/>
    <x v="0"/>
    <s v="film &amp; video/shorts"/>
    <n v="115.06666666666668"/>
    <x v="8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x v="38"/>
    <x v="0"/>
    <s v="film &amp; video/shorts"/>
    <n v="100.4"/>
    <x v="90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x v="67"/>
    <x v="0"/>
    <s v="film &amp; video/shorts"/>
    <n v="120"/>
    <x v="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x v="68"/>
    <x v="0"/>
    <s v="film &amp; video/shorts"/>
    <n v="105.2"/>
    <x v="9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x v="41"/>
    <x v="0"/>
    <s v="film &amp; video/shorts"/>
    <n v="110.60000000000001"/>
    <x v="9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x v="8"/>
    <x v="0"/>
    <s v="film &amp; video/shorts"/>
    <n v="104"/>
    <x v="94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x v="64"/>
    <x v="0"/>
    <s v="film &amp; video/shorts"/>
    <n v="131.42857142857142"/>
    <x v="9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x v="69"/>
    <x v="0"/>
    <s v="film &amp; video/shorts"/>
    <n v="114.66666666666667"/>
    <x v="9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x v="22"/>
    <x v="0"/>
    <s v="film &amp; video/shorts"/>
    <n v="106.25"/>
    <x v="97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x v="65"/>
    <x v="0"/>
    <s v="film &amp; video/shorts"/>
    <n v="106.25"/>
    <x v="98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x v="70"/>
    <x v="0"/>
    <s v="film &amp; video/shorts"/>
    <n v="106.01933333333334"/>
    <x v="99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x v="55"/>
    <x v="0"/>
    <s v="film &amp; video/shorts"/>
    <n v="100"/>
    <x v="100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x v="2"/>
    <x v="0"/>
    <s v="film &amp; video/shorts"/>
    <n v="100"/>
    <x v="10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x v="71"/>
    <x v="0"/>
    <s v="film &amp; video/shorts"/>
    <n v="127.75000000000001"/>
    <x v="10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x v="72"/>
    <x v="0"/>
    <s v="film &amp; video/shorts"/>
    <n v="105.15384615384616"/>
    <x v="103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x v="73"/>
    <x v="0"/>
    <s v="film &amp; video/shorts"/>
    <n v="120"/>
    <x v="88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x v="65"/>
    <x v="0"/>
    <s v="film &amp; video/shorts"/>
    <n v="107.40909090909089"/>
    <x v="104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x v="0"/>
    <x v="74"/>
    <x v="0"/>
    <s v="film &amp; video/shorts"/>
    <n v="100.49999999999999"/>
    <x v="10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x v="50"/>
    <x v="0"/>
    <s v="film &amp; video/shorts"/>
    <n v="102.46666666666667"/>
    <x v="10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x v="5"/>
    <x v="0"/>
    <s v="film &amp; video/shorts"/>
    <n v="246.66666666666669"/>
    <x v="107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x v="5"/>
    <x v="0"/>
    <s v="film &amp; video/shorts"/>
    <n v="219.49999999999997"/>
    <x v="108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x v="55"/>
    <x v="0"/>
    <s v="film &amp; video/shorts"/>
    <n v="130.76923076923077"/>
    <x v="109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x v="28"/>
    <x v="0"/>
    <s v="film &amp; video/shorts"/>
    <n v="154.57142857142858"/>
    <x v="110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x v="75"/>
    <x v="0"/>
    <s v="film &amp; video/shorts"/>
    <n v="104"/>
    <x v="111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x v="76"/>
    <x v="0"/>
    <s v="film &amp; video/shorts"/>
    <n v="141"/>
    <x v="11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x v="2"/>
    <x v="0"/>
    <s v="film &amp; video/shorts"/>
    <n v="103.33333333333334"/>
    <x v="113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x v="19"/>
    <x v="0"/>
    <s v="film &amp; video/shorts"/>
    <n v="140.44444444444443"/>
    <x v="114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x v="7"/>
    <x v="0"/>
    <s v="film &amp; video/shorts"/>
    <n v="113.65714285714286"/>
    <x v="11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x v="74"/>
    <x v="0"/>
    <s v="film &amp; video/shorts"/>
    <n v="100.49377777777779"/>
    <x v="11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x v="70"/>
    <x v="0"/>
    <s v="film &amp; video/shorts"/>
    <n v="113.03159999999998"/>
    <x v="117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x v="77"/>
    <x v="0"/>
    <s v="film &amp; video/shorts"/>
    <n v="104.55692307692308"/>
    <x v="118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x v="29"/>
    <x v="1"/>
    <s v="film &amp; video/science fiction"/>
    <n v="1.4285714285714287E-2"/>
    <x v="119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x v="29"/>
    <x v="1"/>
    <s v="film &amp; video/science fiction"/>
    <n v="3.3333333333333333E-2"/>
    <x v="120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x v="78"/>
    <x v="1"/>
    <s v="film &amp; video/science fiction"/>
    <n v="0"/>
    <x v="121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x v="79"/>
    <x v="1"/>
    <s v="film &amp; video/science fiction"/>
    <n v="0.27454545454545454"/>
    <x v="122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x v="78"/>
    <x v="1"/>
    <s v="film &amp; video/science fiction"/>
    <n v="0"/>
    <x v="121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x v="79"/>
    <x v="1"/>
    <s v="film &amp; video/science fiction"/>
    <n v="14.000000000000002"/>
    <x v="123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x v="62"/>
    <x v="1"/>
    <s v="film &amp; video/science fiction"/>
    <n v="5.548"/>
    <x v="124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x v="80"/>
    <x v="1"/>
    <s v="film &amp; video/science fiction"/>
    <n v="2.375"/>
    <x v="12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x v="79"/>
    <x v="1"/>
    <s v="film &amp; video/science fiction"/>
    <n v="1.867"/>
    <x v="12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x v="78"/>
    <x v="1"/>
    <s v="film &amp; video/science fiction"/>
    <n v="0"/>
    <x v="121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x v="78"/>
    <x v="1"/>
    <s v="film &amp; video/science fiction"/>
    <n v="0"/>
    <x v="121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x v="0"/>
    <x v="78"/>
    <x v="1"/>
    <s v="film &amp; video/science fiction"/>
    <n v="0"/>
    <x v="121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x v="75"/>
    <x v="1"/>
    <s v="film &amp; video/science fiction"/>
    <n v="9.5687499999999996"/>
    <x v="127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x v="78"/>
    <x v="1"/>
    <s v="film &amp; video/science fiction"/>
    <n v="0"/>
    <x v="121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x v="78"/>
    <x v="1"/>
    <s v="film &amp; video/science fiction"/>
    <n v="0"/>
    <x v="121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x v="81"/>
    <x v="1"/>
    <s v="film &amp; video/science fiction"/>
    <n v="13.433333333333334"/>
    <x v="128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x v="78"/>
    <x v="1"/>
    <s v="film &amp; video/science fiction"/>
    <n v="0"/>
    <x v="121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x v="78"/>
    <x v="1"/>
    <s v="film &amp; video/science fiction"/>
    <n v="0"/>
    <x v="121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x v="6"/>
    <x v="1"/>
    <s v="film &amp; video/science fiction"/>
    <n v="3.1413333333333333"/>
    <x v="129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x v="29"/>
    <x v="1"/>
    <s v="film &amp; video/science fiction"/>
    <n v="100"/>
    <x v="13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x v="78"/>
    <x v="1"/>
    <s v="film &amp; video/science fiction"/>
    <n v="0"/>
    <x v="121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x v="33"/>
    <x v="1"/>
    <s v="film &amp; video/science fiction"/>
    <n v="10.775"/>
    <x v="1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x v="29"/>
    <x v="1"/>
    <s v="film &amp; video/science fiction"/>
    <n v="0.33333333333333337"/>
    <x v="119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x v="78"/>
    <x v="1"/>
    <s v="film &amp; video/science fiction"/>
    <n v="0"/>
    <x v="121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x v="77"/>
    <x v="1"/>
    <s v="film &amp; video/science fiction"/>
    <n v="27.6"/>
    <x v="13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x v="82"/>
    <x v="1"/>
    <s v="film &amp; video/science fiction"/>
    <n v="7.5111111111111111"/>
    <x v="133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x v="83"/>
    <x v="1"/>
    <s v="film &amp; video/science fiction"/>
    <n v="0.57499999999999996"/>
    <x v="134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x v="78"/>
    <x v="1"/>
    <s v="film &amp; video/science fiction"/>
    <n v="0"/>
    <x v="121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x v="84"/>
    <x v="1"/>
    <s v="film &amp; video/science fiction"/>
    <n v="0.08"/>
    <x v="135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x v="79"/>
    <x v="1"/>
    <s v="film &amp; video/science fiction"/>
    <n v="0.91999999999999993"/>
    <x v="13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x v="85"/>
    <x v="1"/>
    <s v="film &amp; video/science fiction"/>
    <n v="23.163076923076922"/>
    <x v="137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x v="81"/>
    <x v="1"/>
    <s v="film &amp; video/science fiction"/>
    <n v="5.5999999999999994E-2"/>
    <x v="13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x v="84"/>
    <x v="1"/>
    <s v="film &amp; video/science fiction"/>
    <n v="7.8947368421052634E-3"/>
    <x v="2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x v="73"/>
    <x v="1"/>
    <s v="film &amp; video/science fiction"/>
    <n v="0.71799999999999997"/>
    <x v="13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x v="83"/>
    <x v="1"/>
    <s v="film &amp; video/science fiction"/>
    <n v="2.666666666666667"/>
    <x v="14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x v="80"/>
    <x v="1"/>
    <s v="film &amp; video/science fiction"/>
    <n v="6.0000000000000001E-3"/>
    <x v="141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x v="41"/>
    <x v="1"/>
    <s v="film &amp; video/science fiction"/>
    <n v="5.0999999999999996"/>
    <x v="142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x v="84"/>
    <x v="1"/>
    <s v="film &amp; video/science fiction"/>
    <n v="0.26711185308848079"/>
    <x v="14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x v="78"/>
    <x v="1"/>
    <s v="film &amp; video/science fiction"/>
    <n v="0"/>
    <x v="121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x v="29"/>
    <x v="1"/>
    <s v="film &amp; video/science fiction"/>
    <n v="2E-3"/>
    <x v="119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x v="78"/>
    <x v="1"/>
    <s v="film &amp; video/drama"/>
    <n v="0"/>
    <x v="121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x v="29"/>
    <x v="1"/>
    <s v="film &amp; video/drama"/>
    <n v="0.01"/>
    <x v="144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x v="73"/>
    <x v="1"/>
    <s v="film &amp; video/drama"/>
    <n v="15.535714285714286"/>
    <x v="14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x v="78"/>
    <x v="1"/>
    <s v="film &amp; video/drama"/>
    <n v="0"/>
    <x v="121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x v="63"/>
    <x v="1"/>
    <s v="film &amp; video/drama"/>
    <n v="0.53333333333333333"/>
    <x v="146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x v="78"/>
    <x v="1"/>
    <s v="film &amp; video/drama"/>
    <n v="0"/>
    <x v="121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x v="29"/>
    <x v="1"/>
    <s v="film &amp; video/drama"/>
    <n v="60"/>
    <x v="147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x v="84"/>
    <x v="1"/>
    <s v="film &amp; video/drama"/>
    <n v="0.01"/>
    <x v="148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x v="83"/>
    <x v="1"/>
    <s v="film &amp; video/drama"/>
    <n v="4.0625"/>
    <x v="14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x v="73"/>
    <x v="1"/>
    <s v="film &amp; video/drama"/>
    <n v="22.400000000000002"/>
    <x v="15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x v="73"/>
    <x v="1"/>
    <s v="film &amp; video/drama"/>
    <n v="3.25"/>
    <x v="151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x v="29"/>
    <x v="1"/>
    <s v="film &amp; video/drama"/>
    <n v="2E-3"/>
    <x v="120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x v="78"/>
    <x v="1"/>
    <s v="film &amp; video/drama"/>
    <n v="0"/>
    <x v="121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x v="78"/>
    <x v="1"/>
    <s v="film &amp; video/drama"/>
    <n v="0"/>
    <x v="121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x v="78"/>
    <x v="1"/>
    <s v="film &amp; video/drama"/>
    <n v="0"/>
    <x v="121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x v="55"/>
    <x v="1"/>
    <s v="film &amp; video/drama"/>
    <n v="6.4850000000000003"/>
    <x v="152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x v="78"/>
    <x v="1"/>
    <s v="film &amp; video/drama"/>
    <n v="0"/>
    <x v="121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x v="63"/>
    <x v="1"/>
    <s v="film &amp; video/drama"/>
    <n v="40"/>
    <x v="153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x v="78"/>
    <x v="1"/>
    <s v="film &amp; video/drama"/>
    <n v="0"/>
    <x v="121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x v="84"/>
    <x v="1"/>
    <s v="film &amp; video/drama"/>
    <n v="20"/>
    <x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x v="62"/>
    <x v="1"/>
    <s v="film &amp; video/drama"/>
    <n v="33.416666666666664"/>
    <x v="154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x v="80"/>
    <x v="1"/>
    <s v="film &amp; video/drama"/>
    <n v="21.092608822670172"/>
    <x v="15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x v="78"/>
    <x v="1"/>
    <s v="film &amp; video/drama"/>
    <n v="0"/>
    <x v="121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x v="0"/>
    <x v="8"/>
    <x v="1"/>
    <s v="film &amp; video/drama"/>
    <n v="35.856000000000002"/>
    <x v="156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x v="84"/>
    <x v="1"/>
    <s v="film &amp; video/drama"/>
    <n v="3.4000000000000004"/>
    <x v="157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x v="0"/>
    <x v="73"/>
    <x v="1"/>
    <s v="film &amp; video/drama"/>
    <n v="5.5"/>
    <x v="158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x v="78"/>
    <x v="1"/>
    <s v="film &amp; video/drama"/>
    <n v="0"/>
    <x v="121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x v="81"/>
    <x v="1"/>
    <s v="film &amp; video/drama"/>
    <n v="16"/>
    <x v="159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x v="78"/>
    <x v="1"/>
    <s v="film &amp; video/drama"/>
    <n v="0"/>
    <x v="121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x v="81"/>
    <x v="1"/>
    <s v="film &amp; video/drama"/>
    <n v="6.8999999999999992E-2"/>
    <x v="160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x v="0"/>
    <x v="29"/>
    <x v="1"/>
    <s v="film &amp; video/drama"/>
    <n v="0.41666666666666669"/>
    <x v="7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x v="83"/>
    <x v="1"/>
    <s v="film &amp; video/drama"/>
    <n v="5"/>
    <x v="161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x v="83"/>
    <x v="1"/>
    <s v="film &amp; video/drama"/>
    <n v="1.6999999999999999E-3"/>
    <x v="162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x v="78"/>
    <x v="1"/>
    <s v="film &amp; video/drama"/>
    <n v="0"/>
    <x v="121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x v="83"/>
    <x v="1"/>
    <s v="film &amp; video/drama"/>
    <n v="0.12"/>
    <x v="120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x v="78"/>
    <x v="1"/>
    <s v="film &amp; video/drama"/>
    <n v="0"/>
    <x v="121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x v="10"/>
    <x v="1"/>
    <s v="film &amp; video/drama"/>
    <n v="41.857142857142861"/>
    <x v="163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x v="22"/>
    <x v="1"/>
    <s v="film &amp; video/drama"/>
    <n v="10.48"/>
    <x v="164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x v="79"/>
    <x v="1"/>
    <s v="film &amp; video/drama"/>
    <n v="1.1159999999999999"/>
    <x v="16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x v="78"/>
    <x v="1"/>
    <s v="film &amp; video/drama"/>
    <n v="0"/>
    <x v="121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x v="59"/>
    <x v="1"/>
    <s v="film &amp; video/drama"/>
    <n v="26.192500000000003"/>
    <x v="166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x v="63"/>
    <x v="1"/>
    <s v="film &amp; video/drama"/>
    <n v="58.461538461538467"/>
    <x v="167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x v="0"/>
    <x v="78"/>
    <x v="1"/>
    <s v="film &amp; video/drama"/>
    <n v="0"/>
    <x v="121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x v="22"/>
    <x v="1"/>
    <s v="film &amp; video/drama"/>
    <n v="29.84"/>
    <x v="168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x v="86"/>
    <x v="1"/>
    <s v="film &amp; video/drama"/>
    <n v="50.721666666666664"/>
    <x v="16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x v="57"/>
    <x v="1"/>
    <s v="film &amp; video/drama"/>
    <n v="16.25"/>
    <x v="170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x v="78"/>
    <x v="1"/>
    <s v="film &amp; video/drama"/>
    <n v="0"/>
    <x v="121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x v="62"/>
    <x v="1"/>
    <s v="film &amp; video/drama"/>
    <n v="15.214285714285714"/>
    <x v="171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x v="78"/>
    <x v="1"/>
    <s v="film &amp; video/drama"/>
    <n v="0"/>
    <x v="121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x v="78"/>
    <x v="1"/>
    <s v="film &amp; video/drama"/>
    <n v="0"/>
    <x v="121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x v="51"/>
    <x v="1"/>
    <s v="film &amp; video/drama"/>
    <n v="25.25"/>
    <x v="17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x v="8"/>
    <x v="1"/>
    <s v="film &amp; video/drama"/>
    <n v="44.6"/>
    <x v="17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x v="29"/>
    <x v="1"/>
    <s v="film &amp; video/drama"/>
    <n v="1.5873015873015872E-2"/>
    <x v="12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x v="29"/>
    <x v="1"/>
    <s v="film &amp; video/drama"/>
    <n v="0.04"/>
    <x v="13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x v="29"/>
    <x v="1"/>
    <s v="film &amp; video/drama"/>
    <n v="8.0000000000000002E-3"/>
    <x v="12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x v="29"/>
    <x v="1"/>
    <s v="film &amp; video/drama"/>
    <n v="0.22727272727272727"/>
    <x v="119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x v="87"/>
    <x v="1"/>
    <s v="film &amp; video/drama"/>
    <n v="55.698440000000005"/>
    <x v="17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x v="0"/>
    <x v="44"/>
    <x v="1"/>
    <s v="film &amp; video/drama"/>
    <n v="11.943"/>
    <x v="17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x v="29"/>
    <x v="1"/>
    <s v="film &amp; video/drama"/>
    <n v="2"/>
    <x v="101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x v="88"/>
    <x v="1"/>
    <s v="film &amp; video/drama"/>
    <n v="17.630000000000003"/>
    <x v="17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x v="83"/>
    <x v="1"/>
    <s v="film &amp; video/drama"/>
    <n v="0.72"/>
    <x v="177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x v="0"/>
    <x v="78"/>
    <x v="1"/>
    <s v="film &amp; video/drama"/>
    <n v="0"/>
    <x v="121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x v="84"/>
    <x v="1"/>
    <s v="film &amp; video/drama"/>
    <n v="13"/>
    <x v="178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x v="78"/>
    <x v="1"/>
    <s v="film &amp; video/drama"/>
    <n v="0"/>
    <x v="121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x v="78"/>
    <x v="1"/>
    <s v="film &amp; video/drama"/>
    <n v="0"/>
    <x v="121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x v="78"/>
    <x v="1"/>
    <s v="film &amp; video/drama"/>
    <n v="0"/>
    <x v="121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x v="84"/>
    <x v="1"/>
    <s v="film &amp; video/drama"/>
    <n v="0.86206896551724133"/>
    <x v="179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x v="78"/>
    <x v="1"/>
    <s v="film &amp; video/drama"/>
    <n v="0"/>
    <x v="121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x v="78"/>
    <x v="1"/>
    <s v="film &amp; video/drama"/>
    <n v="0"/>
    <x v="121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x v="78"/>
    <x v="1"/>
    <s v="film &amp; video/drama"/>
    <n v="0"/>
    <x v="121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x v="84"/>
    <x v="1"/>
    <s v="film &amp; video/drama"/>
    <n v="0.4"/>
    <x v="18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x v="78"/>
    <x v="1"/>
    <s v="film &amp; video/drama"/>
    <n v="0"/>
    <x v="121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x v="63"/>
    <x v="1"/>
    <s v="film &amp; video/drama"/>
    <n v="2.75"/>
    <x v="18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x v="78"/>
    <x v="1"/>
    <s v="film &amp; video/drama"/>
    <n v="0"/>
    <x v="121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x v="81"/>
    <x v="1"/>
    <s v="film &amp; video/drama"/>
    <n v="40.1"/>
    <x v="18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x v="78"/>
    <x v="1"/>
    <s v="film &amp; video/drama"/>
    <n v="0"/>
    <x v="121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x v="78"/>
    <x v="1"/>
    <s v="film &amp; video/drama"/>
    <n v="0"/>
    <x v="121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x v="29"/>
    <x v="1"/>
    <s v="film &amp; video/drama"/>
    <n v="0.33333333333333337"/>
    <x v="7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x v="78"/>
    <x v="1"/>
    <s v="film &amp; video/drama"/>
    <n v="0"/>
    <x v="121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x v="81"/>
    <x v="1"/>
    <s v="film &amp; video/drama"/>
    <n v="25"/>
    <x v="73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x v="89"/>
    <x v="0"/>
    <s v="film &amp; video/documentary"/>
    <n v="107.63413333333334"/>
    <x v="183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x v="90"/>
    <x v="0"/>
    <s v="film &amp; video/documentary"/>
    <n v="112.63736263736264"/>
    <x v="18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x v="91"/>
    <x v="0"/>
    <s v="film &amp; video/documentary"/>
    <n v="113.46153846153845"/>
    <x v="18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x v="92"/>
    <x v="0"/>
    <s v="film &amp; video/documentary"/>
    <n v="102.592"/>
    <x v="186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x v="87"/>
    <x v="0"/>
    <s v="film &amp; video/documentary"/>
    <n v="113.75714285714287"/>
    <x v="18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x v="93"/>
    <x v="0"/>
    <s v="film &amp; video/documentary"/>
    <n v="103.71999999999998"/>
    <x v="188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x v="94"/>
    <x v="0"/>
    <s v="film &amp; video/documentary"/>
    <n v="305.46000000000004"/>
    <x v="18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x v="95"/>
    <x v="0"/>
    <s v="film &amp; video/documentary"/>
    <n v="134.1"/>
    <x v="190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x v="96"/>
    <x v="0"/>
    <s v="film &amp; video/documentary"/>
    <n v="101.33294117647058"/>
    <x v="191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x v="97"/>
    <x v="0"/>
    <s v="film &amp; video/documentary"/>
    <n v="112.92"/>
    <x v="19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x v="98"/>
    <x v="0"/>
    <s v="film &amp; video/documentary"/>
    <n v="105.58333333333334"/>
    <x v="193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x v="99"/>
    <x v="0"/>
    <s v="film &amp; video/documentary"/>
    <n v="125.57142857142858"/>
    <x v="194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x v="52"/>
    <x v="0"/>
    <s v="film &amp; video/documentary"/>
    <n v="184.56"/>
    <x v="19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x v="63"/>
    <x v="0"/>
    <s v="film &amp; video/documentary"/>
    <n v="100.73333333333335"/>
    <x v="19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x v="100"/>
    <x v="0"/>
    <s v="film &amp; video/documentary"/>
    <n v="116.94725"/>
    <x v="197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x v="101"/>
    <x v="0"/>
    <s v="film &amp; video/documentary"/>
    <n v="106.73325"/>
    <x v="198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x v="102"/>
    <x v="0"/>
    <s v="film &amp; video/documentary"/>
    <n v="139.1"/>
    <x v="199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x v="103"/>
    <x v="0"/>
    <s v="film &amp; video/documentary"/>
    <n v="106.72648571428572"/>
    <x v="200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x v="104"/>
    <x v="0"/>
    <s v="film &amp; video/documentary"/>
    <n v="191.14"/>
    <x v="201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x v="105"/>
    <x v="0"/>
    <s v="film &amp; video/documentary"/>
    <n v="131.93789333333334"/>
    <x v="2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x v="106"/>
    <x v="0"/>
    <s v="film &amp; video/documentary"/>
    <n v="106.4"/>
    <x v="203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x v="107"/>
    <x v="0"/>
    <s v="film &amp; video/documentary"/>
    <n v="107.4"/>
    <x v="20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x v="108"/>
    <x v="0"/>
    <s v="film &amp; video/documentary"/>
    <n v="240"/>
    <x v="205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x v="109"/>
    <x v="0"/>
    <s v="film &amp; video/documentary"/>
    <n v="118.08108"/>
    <x v="206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x v="110"/>
    <x v="0"/>
    <s v="film &amp; video/documentary"/>
    <n v="118.19999999999999"/>
    <x v="207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x v="6"/>
    <x v="0"/>
    <s v="film &amp; video/documentary"/>
    <n v="111.1"/>
    <x v="20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x v="17"/>
    <x v="0"/>
    <s v="film &amp; video/documentary"/>
    <n v="145.5"/>
    <x v="209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x v="111"/>
    <x v="0"/>
    <s v="film &amp; video/documentary"/>
    <n v="131.62883248730967"/>
    <x v="210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x v="112"/>
    <x v="0"/>
    <s v="film &amp; video/documentary"/>
    <n v="111.4"/>
    <x v="21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x v="113"/>
    <x v="0"/>
    <s v="film &amp; video/documentary"/>
    <n v="147.23376999999999"/>
    <x v="21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x v="42"/>
    <x v="0"/>
    <s v="film &amp; video/documentary"/>
    <n v="152.60869565217391"/>
    <x v="213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x v="114"/>
    <x v="0"/>
    <s v="film &amp; video/documentary"/>
    <n v="104.67999999999999"/>
    <x v="214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x v="71"/>
    <x v="0"/>
    <s v="film &amp; video/documentary"/>
    <n v="177.43366666666668"/>
    <x v="215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x v="115"/>
    <x v="0"/>
    <s v="film &amp; video/documentary"/>
    <n v="107.7758"/>
    <x v="21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x v="116"/>
    <x v="0"/>
    <s v="film &amp; video/documentary"/>
    <n v="156"/>
    <x v="217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x v="117"/>
    <x v="0"/>
    <s v="film &amp; video/documentary"/>
    <n v="108.395"/>
    <x v="218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x v="95"/>
    <x v="0"/>
    <s v="film &amp; video/documentary"/>
    <n v="147.6"/>
    <x v="219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x v="118"/>
    <x v="0"/>
    <s v="film &amp; video/documentary"/>
    <n v="110.38153846153847"/>
    <x v="220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x v="119"/>
    <x v="0"/>
    <s v="film &amp; video/documentary"/>
    <n v="150.34814814814814"/>
    <x v="221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x v="120"/>
    <x v="0"/>
    <s v="film &amp; video/documentary"/>
    <n v="157.31829411764707"/>
    <x v="222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x v="121"/>
    <x v="0"/>
    <s v="film &amp; video/documentary"/>
    <n v="156.14400000000001"/>
    <x v="223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x v="1"/>
    <x v="0"/>
    <s v="film &amp; video/documentary"/>
    <n v="120.58763636363636"/>
    <x v="22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x v="122"/>
    <x v="0"/>
    <s v="film &amp; video/documentary"/>
    <n v="101.18888888888888"/>
    <x v="225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x v="91"/>
    <x v="0"/>
    <s v="film &amp; video/documentary"/>
    <n v="114.27249999999999"/>
    <x v="226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x v="123"/>
    <x v="0"/>
    <s v="film &amp; video/documentary"/>
    <n v="104.62615"/>
    <x v="22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x v="124"/>
    <x v="0"/>
    <s v="film &amp; video/documentary"/>
    <n v="228.82507142857142"/>
    <x v="228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x v="125"/>
    <x v="0"/>
    <s v="film &amp; video/documentary"/>
    <n v="109.15333333333332"/>
    <x v="229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x v="126"/>
    <x v="0"/>
    <s v="film &amp; video/documentary"/>
    <n v="176.29999999999998"/>
    <x v="230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x v="127"/>
    <x v="0"/>
    <s v="film &amp; video/documentary"/>
    <n v="103.21061999999999"/>
    <x v="231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x v="128"/>
    <x v="0"/>
    <s v="film &amp; video/documentary"/>
    <n v="104.82000000000001"/>
    <x v="232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x v="129"/>
    <x v="0"/>
    <s v="film &amp; video/documentary"/>
    <n v="106.68444444444445"/>
    <x v="233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x v="130"/>
    <x v="0"/>
    <s v="film &amp; video/documentary"/>
    <n v="120.02"/>
    <x v="234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x v="131"/>
    <x v="0"/>
    <s v="film &amp; video/documentary"/>
    <n v="101.50693333333334"/>
    <x v="235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x v="132"/>
    <x v="0"/>
    <s v="film &amp; video/documentary"/>
    <n v="101.38461538461539"/>
    <x v="236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x v="133"/>
    <x v="0"/>
    <s v="film &amp; video/documentary"/>
    <n v="100"/>
    <x v="10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x v="134"/>
    <x v="0"/>
    <s v="film &amp; video/documentary"/>
    <n v="133.10911999999999"/>
    <x v="237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x v="135"/>
    <x v="0"/>
    <s v="film &amp; video/documentary"/>
    <n v="118.72620000000001"/>
    <x v="238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x v="136"/>
    <x v="0"/>
    <s v="film &amp; video/documentary"/>
    <n v="100.64"/>
    <x v="239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x v="137"/>
    <x v="0"/>
    <s v="film &amp; video/documentary"/>
    <n v="108.93241269841269"/>
    <x v="240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x v="138"/>
    <x v="0"/>
    <s v="film &amp; video/documentary"/>
    <n v="178.95250000000001"/>
    <x v="241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x v="139"/>
    <x v="0"/>
    <s v="film &amp; video/documentary"/>
    <n v="101.72264"/>
    <x v="242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x v="140"/>
    <x v="0"/>
    <s v="film &amp; video/documentary"/>
    <n v="118.73499999999999"/>
    <x v="243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x v="52"/>
    <x v="0"/>
    <s v="film &amp; video/documentary"/>
    <n v="100.46"/>
    <x v="244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x v="141"/>
    <x v="0"/>
    <s v="film &amp; video/documentary"/>
    <n v="137.46666666666667"/>
    <x v="24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x v="142"/>
    <x v="0"/>
    <s v="film &amp; video/documentary"/>
    <n v="231.64705882352939"/>
    <x v="24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x v="143"/>
    <x v="0"/>
    <s v="film &amp; video/documentary"/>
    <n v="130.33333333333331"/>
    <x v="247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x v="144"/>
    <x v="0"/>
    <s v="film &amp; video/documentary"/>
    <n v="292.89999999999998"/>
    <x v="248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x v="1"/>
    <x v="145"/>
    <x v="0"/>
    <s v="film &amp; video/documentary"/>
    <n v="111.31818181818183"/>
    <x v="249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x v="91"/>
    <x v="0"/>
    <s v="film &amp; video/documentary"/>
    <n v="105.56666666666668"/>
    <x v="250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x v="146"/>
    <x v="0"/>
    <s v="film &amp; video/documentary"/>
    <n v="118.94444444444446"/>
    <x v="251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x v="17"/>
    <x v="0"/>
    <s v="film &amp; video/documentary"/>
    <n v="104.129"/>
    <x v="25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x v="3"/>
    <x v="0"/>
    <s v="film &amp; video/documentary"/>
    <n v="104.10165000000001"/>
    <x v="253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x v="96"/>
    <x v="0"/>
    <s v="film &amp; video/documentary"/>
    <n v="111.87499999999999"/>
    <x v="254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x v="147"/>
    <x v="0"/>
    <s v="film &amp; video/documentary"/>
    <n v="104.73529411764706"/>
    <x v="25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x v="148"/>
    <x v="0"/>
    <s v="film &amp; video/documentary"/>
    <n v="385.15000000000003"/>
    <x v="256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x v="149"/>
    <x v="0"/>
    <s v="film &amp; video/documentary"/>
    <n v="101.248"/>
    <x v="257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x v="150"/>
    <x v="0"/>
    <s v="film &amp; video/documentary"/>
    <n v="113.77333333333333"/>
    <x v="25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x v="151"/>
    <x v="0"/>
    <s v="film &amp; video/documentary"/>
    <n v="100.80333333333333"/>
    <x v="259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x v="4"/>
    <x v="0"/>
    <s v="film &amp; video/documentary"/>
    <n v="283.32"/>
    <x v="26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x v="13"/>
    <x v="0"/>
    <s v="film &amp; video/documentary"/>
    <n v="112.68"/>
    <x v="261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x v="150"/>
    <x v="0"/>
    <s v="film &amp; video/documentary"/>
    <n v="106.58000000000001"/>
    <x v="262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x v="152"/>
    <x v="0"/>
    <s v="film &amp; video/documentary"/>
    <n v="102.66285714285715"/>
    <x v="263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x v="153"/>
    <x v="0"/>
    <s v="film &amp; video/documentary"/>
    <n v="107.91200000000001"/>
    <x v="26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x v="6"/>
    <x v="0"/>
    <s v="film &amp; video/documentary"/>
    <n v="123.07407407407408"/>
    <x v="26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x v="141"/>
    <x v="0"/>
    <s v="film &amp; video/documentary"/>
    <n v="101.6"/>
    <x v="26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x v="154"/>
    <x v="0"/>
    <s v="film &amp; video/documentary"/>
    <n v="104.396"/>
    <x v="26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x v="155"/>
    <x v="0"/>
    <s v="film &amp; video/documentary"/>
    <n v="112.92973333333333"/>
    <x v="26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x v="69"/>
    <x v="0"/>
    <s v="film &amp; video/documentary"/>
    <n v="136.4"/>
    <x v="269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x v="156"/>
    <x v="0"/>
    <s v="film &amp; video/documentary"/>
    <n v="103.61439999999999"/>
    <x v="270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x v="157"/>
    <x v="0"/>
    <s v="film &amp; video/documentary"/>
    <n v="105.5"/>
    <x v="271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x v="158"/>
    <x v="0"/>
    <s v="film &amp; video/documentary"/>
    <n v="101.82857142857142"/>
    <x v="27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x v="159"/>
    <x v="0"/>
    <s v="film &amp; video/documentary"/>
    <n v="106.60499999999999"/>
    <x v="273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x v="160"/>
    <x v="0"/>
    <s v="film &amp; video/documentary"/>
    <n v="113.015"/>
    <x v="27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x v="161"/>
    <x v="0"/>
    <s v="film &amp; video/documentary"/>
    <n v="125.22750000000001"/>
    <x v="27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x v="50"/>
    <x v="0"/>
    <s v="film &amp; video/documentary"/>
    <n v="101.19"/>
    <x v="27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x v="144"/>
    <x v="0"/>
    <s v="film &amp; video/documentary"/>
    <n v="102.76470588235294"/>
    <x v="277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x v="131"/>
    <x v="0"/>
    <s v="film &amp; video/documentary"/>
    <n v="116.83911999999998"/>
    <x v="278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x v="162"/>
    <x v="0"/>
    <s v="film &amp; video/documentary"/>
    <n v="101.16833333333335"/>
    <x v="27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x v="163"/>
    <x v="0"/>
    <s v="film &amp; video/documentary"/>
    <n v="110.13360000000002"/>
    <x v="28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x v="30"/>
    <x v="0"/>
    <s v="film &amp; video/documentary"/>
    <n v="108.08333333333333"/>
    <x v="281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x v="164"/>
    <x v="0"/>
    <s v="film &amp; video/documentary"/>
    <n v="125.02285714285715"/>
    <x v="282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x v="165"/>
    <x v="0"/>
    <s v="film &amp; video/documentary"/>
    <n v="106.71428571428572"/>
    <x v="283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x v="166"/>
    <x v="0"/>
    <s v="film &amp; video/documentary"/>
    <n v="100.36639999999998"/>
    <x v="284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x v="167"/>
    <x v="0"/>
    <s v="film &amp; video/documentary"/>
    <n v="102.02863333333335"/>
    <x v="285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x v="168"/>
    <x v="0"/>
    <s v="film &amp; video/documentary"/>
    <n v="102.08358208955224"/>
    <x v="286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x v="122"/>
    <x v="0"/>
    <s v="film &amp; video/documentary"/>
    <n v="123.27586206896552"/>
    <x v="287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x v="101"/>
    <x v="0"/>
    <s v="film &amp; video/documentary"/>
    <n v="170.28880000000001"/>
    <x v="28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x v="169"/>
    <x v="0"/>
    <s v="film &amp; video/documentary"/>
    <n v="111.59049999999999"/>
    <x v="28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x v="46"/>
    <x v="0"/>
    <s v="film &amp; video/documentary"/>
    <n v="103"/>
    <x v="290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x v="157"/>
    <x v="0"/>
    <s v="film &amp; video/documentary"/>
    <n v="106.63570159857905"/>
    <x v="29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x v="170"/>
    <x v="0"/>
    <s v="film &amp; video/documentary"/>
    <n v="114.75999999999999"/>
    <x v="29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x v="171"/>
    <x v="0"/>
    <s v="film &amp; video/documentary"/>
    <n v="127.34117647058822"/>
    <x v="293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x v="172"/>
    <x v="0"/>
    <s v="film &amp; video/documentary"/>
    <n v="116.56"/>
    <x v="294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x v="173"/>
    <x v="0"/>
    <s v="film &amp; video/documentary"/>
    <n v="108.61819426615318"/>
    <x v="29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x v="60"/>
    <x v="0"/>
    <s v="film &amp; video/documentary"/>
    <n v="103.94285714285714"/>
    <x v="296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x v="111"/>
    <x v="0"/>
    <s v="film &amp; video/documentary"/>
    <n v="116.25714285714285"/>
    <x v="29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x v="174"/>
    <x v="0"/>
    <s v="film &amp; video/documentary"/>
    <n v="102.69239999999999"/>
    <x v="298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x v="175"/>
    <x v="0"/>
    <s v="film &amp; video/documentary"/>
    <n v="174"/>
    <x v="299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x v="176"/>
    <x v="0"/>
    <s v="film &amp; video/documentary"/>
    <n v="103.08800000000001"/>
    <x v="300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x v="177"/>
    <x v="0"/>
    <s v="film &amp; video/documentary"/>
    <n v="104.85537190082646"/>
    <x v="301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x v="45"/>
    <x v="0"/>
    <s v="film &amp; video/documentary"/>
    <n v="101.375"/>
    <x v="302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x v="178"/>
    <x v="0"/>
    <s v="film &amp; video/documentary"/>
    <n v="111.07699999999998"/>
    <x v="303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x v="48"/>
    <x v="0"/>
    <s v="film &amp; video/documentary"/>
    <n v="124.15933781686496"/>
    <x v="304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x v="55"/>
    <x v="0"/>
    <s v="film &amp; video/documentary"/>
    <n v="101.33333333333334"/>
    <x v="30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x v="116"/>
    <x v="0"/>
    <s v="film &amp; video/documentary"/>
    <n v="110.16142857142856"/>
    <x v="306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x v="71"/>
    <x v="0"/>
    <s v="film &amp; video/documentary"/>
    <n v="103.97333333333334"/>
    <x v="307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x v="179"/>
    <x v="0"/>
    <s v="film &amp; video/documentary"/>
    <n v="101.31578947368421"/>
    <x v="308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x v="46"/>
    <x v="0"/>
    <s v="film &amp; video/documentary"/>
    <n v="103.3501"/>
    <x v="309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x v="180"/>
    <x v="0"/>
    <s v="film &amp; video/documentary"/>
    <n v="104.11200000000001"/>
    <x v="310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x v="157"/>
    <x v="0"/>
    <s v="film &amp; video/documentary"/>
    <n v="110.15569230769231"/>
    <x v="31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x v="68"/>
    <x v="0"/>
    <s v="film &amp; video/documentary"/>
    <n v="122.02"/>
    <x v="31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x v="181"/>
    <x v="0"/>
    <s v="film &amp; video/documentary"/>
    <n v="114.16866666666667"/>
    <x v="313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x v="82"/>
    <x v="0"/>
    <s v="film &amp; video/documentary"/>
    <n v="125.33333333333334"/>
    <x v="314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x v="30"/>
    <x v="0"/>
    <s v="film &amp; video/documentary"/>
    <n v="106.66666666666667"/>
    <x v="315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x v="49"/>
    <x v="0"/>
    <s v="film &amp; video/documentary"/>
    <n v="130.65"/>
    <x v="31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x v="25"/>
    <x v="0"/>
    <s v="film &amp; video/documentary"/>
    <n v="120"/>
    <x v="317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x v="53"/>
    <x v="0"/>
    <s v="film &amp; video/documentary"/>
    <n v="105.9591836734694"/>
    <x v="31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x v="182"/>
    <x v="0"/>
    <s v="film &amp; video/documentary"/>
    <n v="114.39999999999999"/>
    <x v="319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x v="183"/>
    <x v="0"/>
    <s v="film &amp; video/documentary"/>
    <n v="111.76666666666665"/>
    <x v="32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x v="184"/>
    <x v="0"/>
    <s v="film &amp; video/documentary"/>
    <n v="116.08000000000001"/>
    <x v="321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x v="72"/>
    <x v="0"/>
    <s v="film &amp; video/documentary"/>
    <n v="141.5"/>
    <x v="322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x v="140"/>
    <x v="0"/>
    <s v="film &amp; video/documentary"/>
    <n v="104.72999999999999"/>
    <x v="323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x v="19"/>
    <x v="0"/>
    <s v="film &amp; video/documentary"/>
    <n v="255.83333333333331"/>
    <x v="324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x v="53"/>
    <x v="0"/>
    <s v="film &amp; video/documentary"/>
    <n v="206.70670670670671"/>
    <x v="32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x v="185"/>
    <x v="0"/>
    <s v="film &amp; video/documentary"/>
    <n v="112.105"/>
    <x v="326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x v="186"/>
    <x v="0"/>
    <s v="film &amp; video/documentary"/>
    <n v="105.982"/>
    <x v="327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x v="62"/>
    <x v="0"/>
    <s v="film &amp; video/documentary"/>
    <n v="100.16666666666667"/>
    <x v="328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x v="187"/>
    <x v="0"/>
    <s v="film &amp; video/documentary"/>
    <n v="213.98947368421051"/>
    <x v="32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x v="26"/>
    <x v="0"/>
    <s v="film &amp; video/documentary"/>
    <n v="126.16000000000001"/>
    <x v="330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x v="188"/>
    <x v="0"/>
    <s v="film &amp; video/documentary"/>
    <n v="181.53547058823528"/>
    <x v="33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x v="25"/>
    <x v="0"/>
    <s v="film &amp; video/documentary"/>
    <n v="100"/>
    <x v="84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x v="189"/>
    <x v="0"/>
    <s v="film &amp; video/documentary"/>
    <n v="100.61"/>
    <x v="332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x v="190"/>
    <x v="0"/>
    <s v="film &amp; video/documentary"/>
    <n v="100.9027027027027"/>
    <x v="333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x v="191"/>
    <x v="0"/>
    <s v="film &amp; video/documentary"/>
    <n v="110.446"/>
    <x v="334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x v="133"/>
    <x v="0"/>
    <s v="film &amp; video/documentary"/>
    <n v="111.8936170212766"/>
    <x v="33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x v="192"/>
    <x v="0"/>
    <s v="film &amp; video/documentary"/>
    <n v="108.04450000000001"/>
    <x v="33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x v="193"/>
    <x v="0"/>
    <s v="film &amp; video/documentary"/>
    <n v="106.66666666666667"/>
    <x v="337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x v="194"/>
    <x v="0"/>
    <s v="film &amp; video/documentary"/>
    <n v="103.90027322404372"/>
    <x v="338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x v="85"/>
    <x v="0"/>
    <s v="film &amp; video/documentary"/>
    <n v="125.16000000000001"/>
    <x v="339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x v="195"/>
    <x v="0"/>
    <s v="film &amp; video/documentary"/>
    <n v="106.80499999999999"/>
    <x v="340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x v="95"/>
    <x v="0"/>
    <s v="film &amp; video/documentary"/>
    <n v="112.30249999999999"/>
    <x v="34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x v="196"/>
    <x v="0"/>
    <s v="film &amp; video/documentary"/>
    <n v="103.812"/>
    <x v="342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x v="68"/>
    <x v="0"/>
    <s v="film &amp; video/documentary"/>
    <n v="141.65"/>
    <x v="343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x v="16"/>
    <x v="0"/>
    <s v="film &amp; video/documentary"/>
    <n v="105.25999999999999"/>
    <x v="344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x v="197"/>
    <x v="0"/>
    <s v="film &amp; video/documentary"/>
    <n v="103.09142857142857"/>
    <x v="345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x v="165"/>
    <x v="0"/>
    <s v="film &amp; video/documentary"/>
    <n v="107.65957446808511"/>
    <x v="34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x v="2"/>
    <x v="0"/>
    <s v="film &amp; video/documentary"/>
    <n v="107.70464285714286"/>
    <x v="34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x v="19"/>
    <x v="0"/>
    <s v="film &amp; video/documentary"/>
    <n v="101.55000000000001"/>
    <x v="348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x v="44"/>
    <x v="0"/>
    <s v="film &amp; video/documentary"/>
    <n v="101.43766666666667"/>
    <x v="349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x v="41"/>
    <x v="0"/>
    <s v="film &amp; video/documentary"/>
    <n v="136.80000000000001"/>
    <x v="350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x v="63"/>
    <x v="0"/>
    <s v="film &amp; video/documentary"/>
    <n v="128.29999999999998"/>
    <x v="351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x v="198"/>
    <x v="0"/>
    <s v="film &amp; video/documentary"/>
    <n v="101.05"/>
    <x v="352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x v="165"/>
    <x v="0"/>
    <s v="film &amp; video/documentary"/>
    <n v="126.84"/>
    <x v="35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x v="199"/>
    <x v="0"/>
    <s v="film &amp; video/documentary"/>
    <n v="105.0859375"/>
    <x v="354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x v="200"/>
    <x v="0"/>
    <s v="film &amp; video/documentary"/>
    <n v="102.85405405405406"/>
    <x v="355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x v="64"/>
    <x v="0"/>
    <s v="film &amp; video/documentary"/>
    <n v="102.14714285714285"/>
    <x v="35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x v="20"/>
    <x v="0"/>
    <s v="film &amp; video/documentary"/>
    <n v="120.21700000000001"/>
    <x v="357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x v="47"/>
    <x v="0"/>
    <s v="film &amp; video/documentary"/>
    <n v="100.24761904761905"/>
    <x v="358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x v="201"/>
    <x v="0"/>
    <s v="film &amp; video/documentary"/>
    <n v="100.63392857142857"/>
    <x v="359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x v="196"/>
    <x v="0"/>
    <s v="film &amp; video/documentary"/>
    <n v="100.4375"/>
    <x v="36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x v="83"/>
    <x v="1"/>
    <s v="film &amp; video/animation"/>
    <n v="0.43939393939393934"/>
    <x v="361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x v="79"/>
    <x v="1"/>
    <s v="film &amp; video/animation"/>
    <n v="2.0066666666666668"/>
    <x v="362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x v="8"/>
    <x v="1"/>
    <s v="film &amp; video/animation"/>
    <n v="1.075"/>
    <x v="36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x v="62"/>
    <x v="1"/>
    <s v="film &amp; video/animation"/>
    <n v="0.76500000000000001"/>
    <x v="364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x v="81"/>
    <x v="1"/>
    <s v="film &amp; video/animation"/>
    <n v="6.7966666666666677"/>
    <x v="36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x v="84"/>
    <x v="1"/>
    <s v="film &amp; video/animation"/>
    <n v="1.2E-2"/>
    <x v="366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x v="22"/>
    <x v="1"/>
    <s v="film &amp; video/animation"/>
    <n v="1.3299999999999998"/>
    <x v="36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x v="78"/>
    <x v="1"/>
    <s v="film &amp; video/animation"/>
    <n v="0"/>
    <x v="121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x v="62"/>
    <x v="1"/>
    <s v="film &amp; video/animation"/>
    <n v="5.6333333333333329"/>
    <x v="368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x v="78"/>
    <x v="1"/>
    <s v="film &amp; video/animation"/>
    <n v="0"/>
    <x v="121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x v="81"/>
    <x v="1"/>
    <s v="film &amp; video/animation"/>
    <n v="2.4"/>
    <x v="369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x v="22"/>
    <x v="1"/>
    <s v="film &amp; video/animation"/>
    <n v="13.833333333333334"/>
    <x v="370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x v="22"/>
    <x v="1"/>
    <s v="film &amp; video/animation"/>
    <n v="9.5"/>
    <x v="3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x v="78"/>
    <x v="1"/>
    <s v="film &amp; video/animation"/>
    <n v="0"/>
    <x v="121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x v="84"/>
    <x v="1"/>
    <s v="film &amp; video/animation"/>
    <n v="5"/>
    <x v="372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x v="83"/>
    <x v="1"/>
    <s v="film &amp; video/animation"/>
    <n v="2.7272727272727275E-3"/>
    <x v="120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x v="78"/>
    <x v="1"/>
    <s v="film &amp; video/animation"/>
    <n v="0"/>
    <x v="121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x v="78"/>
    <x v="1"/>
    <s v="film &amp; video/animation"/>
    <n v="0"/>
    <x v="121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x v="202"/>
    <x v="1"/>
    <s v="film &amp; video/animation"/>
    <n v="9.379999999999999"/>
    <x v="37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x v="78"/>
    <x v="1"/>
    <s v="film &amp; video/animation"/>
    <n v="0"/>
    <x v="121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x v="29"/>
    <x v="1"/>
    <s v="film &amp; video/animation"/>
    <n v="0.1"/>
    <x v="144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x v="78"/>
    <x v="1"/>
    <s v="film &amp; video/animation"/>
    <n v="0"/>
    <x v="121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x v="0"/>
    <x v="57"/>
    <x v="1"/>
    <s v="film &amp; video/animation"/>
    <n v="39.358823529411765"/>
    <x v="37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x v="84"/>
    <x v="1"/>
    <s v="film &amp; video/animation"/>
    <n v="0.1"/>
    <x v="144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x v="29"/>
    <x v="1"/>
    <s v="film &amp; video/animation"/>
    <n v="5"/>
    <x v="73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x v="84"/>
    <x v="1"/>
    <s v="film &amp; video/animation"/>
    <n v="3.3333333333333335E-3"/>
    <x v="12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x v="38"/>
    <x v="1"/>
    <s v="film &amp; video/animation"/>
    <n v="7.2952380952380951"/>
    <x v="3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x v="29"/>
    <x v="1"/>
    <s v="film &amp; video/animation"/>
    <n v="1.6666666666666666E-2"/>
    <x v="144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x v="80"/>
    <x v="1"/>
    <s v="film &amp; video/animation"/>
    <n v="3.2804000000000002"/>
    <x v="376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x v="81"/>
    <x v="1"/>
    <s v="film &amp; video/animation"/>
    <n v="2.25"/>
    <x v="377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x v="63"/>
    <x v="1"/>
    <s v="film &amp; video/animation"/>
    <n v="0.79200000000000004"/>
    <x v="378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x v="78"/>
    <x v="1"/>
    <s v="film &amp; video/animation"/>
    <n v="0"/>
    <x v="121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x v="8"/>
    <x v="1"/>
    <s v="film &amp; video/animation"/>
    <n v="64"/>
    <x v="379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x v="84"/>
    <x v="1"/>
    <s v="film &amp; video/animation"/>
    <n v="2.7404479578392621E-2"/>
    <x v="31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x v="81"/>
    <x v="1"/>
    <s v="film &amp; video/animation"/>
    <n v="0.82000000000000006"/>
    <x v="380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x v="84"/>
    <x v="1"/>
    <s v="film &amp; video/animation"/>
    <n v="6.9230769230769221E-2"/>
    <x v="381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x v="83"/>
    <x v="1"/>
    <s v="film &amp; video/animation"/>
    <n v="0.68631863186318631"/>
    <x v="38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x v="78"/>
    <x v="1"/>
    <s v="film &amp; video/animation"/>
    <n v="0"/>
    <x v="121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x v="72"/>
    <x v="1"/>
    <s v="film &amp; video/animation"/>
    <n v="8.2100000000000009"/>
    <x v="383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x v="29"/>
    <x v="1"/>
    <s v="film &amp; video/animation"/>
    <n v="6.4102564102564097E-2"/>
    <x v="384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x v="84"/>
    <x v="1"/>
    <s v="film &amp; video/animation"/>
    <n v="0.29411764705882354"/>
    <x v="38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x v="78"/>
    <x v="1"/>
    <s v="film &amp; video/animation"/>
    <n v="0"/>
    <x v="121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x v="78"/>
    <x v="1"/>
    <s v="film &amp; video/animation"/>
    <n v="0"/>
    <x v="121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x v="202"/>
    <x v="1"/>
    <s v="film &amp; video/animation"/>
    <n v="2.2727272727272729"/>
    <x v="386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x v="29"/>
    <x v="1"/>
    <s v="film &amp; video/animation"/>
    <n v="9.9009900990099015E-2"/>
    <x v="120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x v="22"/>
    <x v="1"/>
    <s v="film &amp; video/animation"/>
    <n v="26.953125"/>
    <x v="38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x v="81"/>
    <x v="1"/>
    <s v="film &amp; video/animation"/>
    <n v="0.76"/>
    <x v="388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x v="70"/>
    <x v="1"/>
    <s v="film &amp; video/animation"/>
    <n v="21.574999999999999"/>
    <x v="389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x v="78"/>
    <x v="1"/>
    <s v="film &amp; video/animation"/>
    <n v="0"/>
    <x v="121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x v="78"/>
    <x v="1"/>
    <s v="film &amp; video/animation"/>
    <n v="0"/>
    <x v="121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x v="84"/>
    <x v="1"/>
    <s v="film &amp; video/animation"/>
    <n v="1.02"/>
    <x v="157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x v="203"/>
    <x v="1"/>
    <s v="film &amp; video/animation"/>
    <n v="11.892727272727273"/>
    <x v="390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x v="81"/>
    <x v="1"/>
    <s v="film &amp; video/animation"/>
    <n v="17.625"/>
    <x v="391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x v="25"/>
    <x v="1"/>
    <s v="film &amp; video/animation"/>
    <n v="2.87"/>
    <x v="39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x v="29"/>
    <x v="1"/>
    <s v="film &amp; video/animation"/>
    <n v="3.0303030303030304E-2"/>
    <x v="12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x v="78"/>
    <x v="1"/>
    <s v="film &amp; video/animation"/>
    <n v="0"/>
    <x v="121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x v="204"/>
    <x v="1"/>
    <s v="film &amp; video/animation"/>
    <n v="2.230268181818182"/>
    <x v="393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x v="78"/>
    <x v="1"/>
    <s v="film &amp; video/animation"/>
    <n v="0"/>
    <x v="121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x v="78"/>
    <x v="1"/>
    <s v="film &amp; video/animation"/>
    <n v="0"/>
    <x v="121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x v="165"/>
    <x v="1"/>
    <s v="film &amp; video/animation"/>
    <n v="32.56"/>
    <x v="394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x v="205"/>
    <x v="1"/>
    <s v="film &amp; video/animation"/>
    <n v="19.41"/>
    <x v="39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x v="64"/>
    <x v="1"/>
    <s v="film &amp; video/animation"/>
    <n v="6.1"/>
    <x v="396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x v="29"/>
    <x v="1"/>
    <s v="film &amp; video/animation"/>
    <n v="0.1"/>
    <x v="119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x v="206"/>
    <x v="1"/>
    <s v="film &amp; video/animation"/>
    <n v="50.2"/>
    <x v="397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x v="202"/>
    <x v="1"/>
    <s v="film &amp; video/animation"/>
    <n v="0.18625"/>
    <x v="398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x v="207"/>
    <x v="1"/>
    <s v="film &amp; video/animation"/>
    <n v="21.906971229845084"/>
    <x v="399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x v="29"/>
    <x v="1"/>
    <s v="film &amp; video/animation"/>
    <n v="9.0909090909090905E-3"/>
    <x v="73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x v="78"/>
    <x v="1"/>
    <s v="film &amp; video/animation"/>
    <n v="0"/>
    <x v="121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x v="78"/>
    <x v="1"/>
    <s v="film &amp; video/animation"/>
    <n v="0"/>
    <x v="121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x v="83"/>
    <x v="1"/>
    <s v="film &amp; video/animation"/>
    <n v="0.28667813379201834"/>
    <x v="400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x v="0"/>
    <x v="78"/>
    <x v="1"/>
    <s v="film &amp; video/animation"/>
    <n v="0"/>
    <x v="121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x v="78"/>
    <x v="1"/>
    <s v="film &amp; video/animation"/>
    <n v="0"/>
    <x v="121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x v="78"/>
    <x v="1"/>
    <s v="film &amp; video/animation"/>
    <n v="0"/>
    <x v="121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x v="78"/>
    <x v="1"/>
    <s v="film &amp; video/animation"/>
    <n v="0"/>
    <x v="121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x v="83"/>
    <x v="1"/>
    <s v="film &amp; video/animation"/>
    <n v="0.155"/>
    <x v="401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x v="78"/>
    <x v="1"/>
    <s v="film &amp; video/animation"/>
    <n v="0"/>
    <x v="121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x v="29"/>
    <x v="1"/>
    <s v="film &amp; video/animation"/>
    <n v="1.6666666666666668E-3"/>
    <x v="120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x v="0"/>
    <x v="83"/>
    <x v="1"/>
    <s v="film &amp; video/animation"/>
    <n v="0.6696428571428571"/>
    <x v="119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x v="19"/>
    <x v="1"/>
    <s v="film &amp; video/animation"/>
    <n v="4.5985132395404564"/>
    <x v="402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x v="55"/>
    <x v="1"/>
    <s v="film &amp; video/animation"/>
    <n v="9.5500000000000007"/>
    <x v="40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x v="80"/>
    <x v="1"/>
    <s v="film &amp; video/animation"/>
    <n v="3.3076923076923079"/>
    <x v="40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x v="78"/>
    <x v="1"/>
    <s v="film &amp; video/animation"/>
    <n v="0"/>
    <x v="121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x v="80"/>
    <x v="1"/>
    <s v="film &amp; video/animation"/>
    <n v="1.1499999999999999"/>
    <x v="40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x v="82"/>
    <x v="1"/>
    <s v="film &amp; video/animation"/>
    <n v="1.7538461538461538"/>
    <x v="40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x v="81"/>
    <x v="1"/>
    <s v="film &amp; video/animation"/>
    <n v="1.3673469387755102"/>
    <x v="40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x v="25"/>
    <x v="1"/>
    <s v="film &amp; video/animation"/>
    <n v="0.43333333333333329"/>
    <x v="408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x v="29"/>
    <x v="1"/>
    <s v="film &amp; video/animation"/>
    <n v="0.125"/>
    <x v="409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x v="73"/>
    <x v="1"/>
    <s v="film &amp; video/animation"/>
    <n v="3.2"/>
    <x v="41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x v="83"/>
    <x v="1"/>
    <s v="film &amp; video/animation"/>
    <n v="0.8"/>
    <x v="4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x v="29"/>
    <x v="1"/>
    <s v="film &amp; video/animation"/>
    <n v="0.2"/>
    <x v="119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x v="78"/>
    <x v="1"/>
    <s v="film &amp; video/animation"/>
    <n v="0"/>
    <x v="121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x v="81"/>
    <x v="1"/>
    <s v="film &amp; video/animation"/>
    <n v="3"/>
    <x v="18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x v="84"/>
    <x v="1"/>
    <s v="film &amp; video/animation"/>
    <n v="0.13749999999999998"/>
    <x v="148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x v="32"/>
    <x v="1"/>
    <s v="film &amp; video/animation"/>
    <n v="13.923999999999999"/>
    <x v="411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x v="83"/>
    <x v="1"/>
    <s v="film &amp; video/animation"/>
    <n v="3.3333333333333335"/>
    <x v="41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x v="69"/>
    <x v="1"/>
    <s v="film &amp; video/animation"/>
    <n v="25.41340206185567"/>
    <x v="41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x v="78"/>
    <x v="1"/>
    <s v="film &amp; video/animation"/>
    <n v="0"/>
    <x v="121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x v="83"/>
    <x v="1"/>
    <s v="film &amp; video/animation"/>
    <n v="1.3666666666666667"/>
    <x v="41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x v="78"/>
    <x v="1"/>
    <s v="film &amp; video/animation"/>
    <n v="0"/>
    <x v="121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x v="16"/>
    <x v="1"/>
    <s v="film &amp; video/animation"/>
    <n v="22.881426547787683"/>
    <x v="415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x v="69"/>
    <x v="0"/>
    <s v="theater/plays"/>
    <n v="102.1"/>
    <x v="416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x v="66"/>
    <x v="0"/>
    <s v="theater/plays"/>
    <n v="104.64"/>
    <x v="417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x v="162"/>
    <x v="0"/>
    <s v="theater/plays"/>
    <n v="114.66666666666667"/>
    <x v="418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x v="87"/>
    <x v="0"/>
    <s v="theater/plays"/>
    <n v="120.6"/>
    <x v="419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x v="208"/>
    <x v="0"/>
    <s v="theater/plays"/>
    <n v="108.67285714285715"/>
    <x v="420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x v="8"/>
    <x v="0"/>
    <s v="theater/plays"/>
    <n v="100"/>
    <x v="421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x v="23"/>
    <x v="0"/>
    <s v="theater/plays"/>
    <n v="113.99999999999999"/>
    <x v="422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x v="150"/>
    <x v="0"/>
    <s v="theater/plays"/>
    <n v="100.85"/>
    <x v="42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x v="209"/>
    <x v="0"/>
    <s v="theater/plays"/>
    <n v="115.65217391304347"/>
    <x v="42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x v="59"/>
    <x v="0"/>
    <s v="theater/plays"/>
    <n v="130.41666666666666"/>
    <x v="42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x v="60"/>
    <x v="0"/>
    <s v="theater/plays"/>
    <n v="107.78267254038178"/>
    <x v="426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x v="162"/>
    <x v="0"/>
    <s v="theater/plays"/>
    <n v="100"/>
    <x v="427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x v="210"/>
    <x v="0"/>
    <s v="theater/plays"/>
    <n v="123.25"/>
    <x v="428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x v="57"/>
    <x v="0"/>
    <s v="theater/plays"/>
    <n v="100.2"/>
    <x v="429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x v="53"/>
    <x v="0"/>
    <s v="theater/plays"/>
    <n v="104.66666666666666"/>
    <x v="430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x v="211"/>
    <x v="0"/>
    <s v="theater/plays"/>
    <n v="102.49999999999999"/>
    <x v="431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x v="70"/>
    <x v="0"/>
    <s v="theater/plays"/>
    <n v="118.25757575757576"/>
    <x v="432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x v="211"/>
    <x v="0"/>
    <s v="theater/plays"/>
    <n v="120.5"/>
    <x v="433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x v="65"/>
    <x v="0"/>
    <s v="theater/plays"/>
    <n v="302.42"/>
    <x v="434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x v="9"/>
    <x v="0"/>
    <s v="theater/plays"/>
    <n v="100.64400000000001"/>
    <x v="43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x v="29"/>
    <x v="1"/>
    <s v="technology/web"/>
    <n v="6.6666666666666671E-3"/>
    <x v="120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x v="29"/>
    <x v="1"/>
    <s v="technology/web"/>
    <n v="0.55555555555555558"/>
    <x v="384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x v="29"/>
    <x v="1"/>
    <s v="technology/web"/>
    <n v="3.9999999999999996E-4"/>
    <x v="12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x v="84"/>
    <x v="1"/>
    <s v="technology/web"/>
    <n v="0.31818181818181818"/>
    <x v="43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x v="84"/>
    <x v="1"/>
    <s v="technology/web"/>
    <n v="1.2"/>
    <x v="366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x v="69"/>
    <x v="1"/>
    <s v="technology/web"/>
    <n v="27.383999999999997"/>
    <x v="437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x v="84"/>
    <x v="1"/>
    <s v="technology/web"/>
    <n v="8.666666666666667E-2"/>
    <x v="438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x v="78"/>
    <x v="1"/>
    <s v="technology/web"/>
    <n v="0"/>
    <x v="121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x v="29"/>
    <x v="1"/>
    <s v="technology/web"/>
    <n v="0.09"/>
    <x v="377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x v="22"/>
    <x v="1"/>
    <s v="technology/web"/>
    <n v="2.7199999999999998"/>
    <x v="43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x v="80"/>
    <x v="1"/>
    <s v="technology/web"/>
    <n v="0.70000000000000007"/>
    <x v="440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x v="33"/>
    <x v="1"/>
    <s v="technology/web"/>
    <n v="5.0413333333333332"/>
    <x v="441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x v="78"/>
    <x v="1"/>
    <s v="technology/web"/>
    <n v="0"/>
    <x v="121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x v="79"/>
    <x v="1"/>
    <s v="technology/web"/>
    <n v="0.49199999999999999"/>
    <x v="442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x v="19"/>
    <x v="1"/>
    <s v="technology/web"/>
    <n v="36.589147286821706"/>
    <x v="443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x v="78"/>
    <x v="1"/>
    <s v="technology/web"/>
    <n v="0"/>
    <x v="121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x v="29"/>
    <x v="1"/>
    <s v="technology/web"/>
    <n v="2.5"/>
    <x v="444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x v="9"/>
    <x v="1"/>
    <s v="technology/web"/>
    <n v="0.91066666666666674"/>
    <x v="445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x v="78"/>
    <x v="1"/>
    <s v="technology/web"/>
    <n v="0"/>
    <x v="121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x v="29"/>
    <x v="1"/>
    <s v="technology/web"/>
    <n v="2.0833333333333336E-2"/>
    <x v="73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x v="83"/>
    <x v="1"/>
    <s v="technology/web"/>
    <n v="1.2E-2"/>
    <x v="143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x v="84"/>
    <x v="1"/>
    <s v="technology/web"/>
    <n v="0.36666666666666664"/>
    <x v="446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x v="78"/>
    <x v="1"/>
    <s v="technology/web"/>
    <n v="0"/>
    <x v="121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x v="84"/>
    <x v="1"/>
    <s v="technology/web"/>
    <n v="9.0666666666666659E-2"/>
    <x v="447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x v="29"/>
    <x v="1"/>
    <s v="technology/web"/>
    <n v="5.5555555555555558E-3"/>
    <x v="12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x v="78"/>
    <x v="1"/>
    <s v="technology/web"/>
    <n v="0"/>
    <x v="121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x v="29"/>
    <x v="1"/>
    <s v="technology/web"/>
    <n v="0.02"/>
    <x v="12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x v="78"/>
    <x v="1"/>
    <s v="technology/web"/>
    <n v="0"/>
    <x v="121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x v="81"/>
    <x v="1"/>
    <s v="technology/web"/>
    <n v="1"/>
    <x v="448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x v="29"/>
    <x v="1"/>
    <s v="technology/web"/>
    <n v="0.8"/>
    <x v="13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x v="29"/>
    <x v="1"/>
    <s v="technology/web"/>
    <n v="0.16705882352941176"/>
    <x v="449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x v="84"/>
    <x v="1"/>
    <s v="technology/web"/>
    <n v="0.42399999999999999"/>
    <x v="450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x v="78"/>
    <x v="1"/>
    <s v="technology/web"/>
    <n v="0"/>
    <x v="121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x v="82"/>
    <x v="1"/>
    <s v="technology/web"/>
    <n v="0.38925389253892539"/>
    <x v="451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x v="80"/>
    <x v="1"/>
    <s v="technology/web"/>
    <n v="0.7155635062611807"/>
    <x v="13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x v="80"/>
    <x v="1"/>
    <s v="technology/web"/>
    <n v="0.43166666666666664"/>
    <x v="452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x v="29"/>
    <x v="1"/>
    <s v="technology/web"/>
    <n v="1.25E-3"/>
    <x v="12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x v="29"/>
    <x v="1"/>
    <s v="technology/web"/>
    <n v="0.2"/>
    <x v="119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x v="63"/>
    <x v="1"/>
    <s v="technology/web"/>
    <n v="1.12E-2"/>
    <x v="453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x v="81"/>
    <x v="1"/>
    <s v="technology/web"/>
    <n v="1.4583333333333333"/>
    <x v="436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x v="29"/>
    <x v="1"/>
    <s v="technology/web"/>
    <n v="3.3333333333333333E-2"/>
    <x v="12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x v="78"/>
    <x v="1"/>
    <s v="technology/web"/>
    <n v="0"/>
    <x v="121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x v="78"/>
    <x v="1"/>
    <s v="technology/web"/>
    <n v="0"/>
    <x v="121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x v="29"/>
    <x v="1"/>
    <s v="technology/web"/>
    <n v="1.1111111111111112E-2"/>
    <x v="12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x v="84"/>
    <x v="1"/>
    <s v="technology/web"/>
    <n v="1"/>
    <x v="144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x v="78"/>
    <x v="1"/>
    <s v="technology/web"/>
    <n v="0"/>
    <x v="121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x v="80"/>
    <x v="1"/>
    <s v="technology/web"/>
    <n v="0.55999999999999994"/>
    <x v="45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x v="63"/>
    <x v="1"/>
    <s v="technology/web"/>
    <n v="9.0833333333333339"/>
    <x v="455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x v="84"/>
    <x v="1"/>
    <s v="technology/web"/>
    <n v="3.3444444444444441"/>
    <x v="456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x v="0"/>
    <x v="29"/>
    <x v="1"/>
    <s v="technology/web"/>
    <n v="1.3333333333333334E-2"/>
    <x v="12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x v="82"/>
    <x v="1"/>
    <s v="technology/web"/>
    <n v="4.46"/>
    <x v="457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x v="84"/>
    <x v="1"/>
    <s v="technology/web"/>
    <n v="6.0999999999999999E-2"/>
    <x v="458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x v="29"/>
    <x v="1"/>
    <s v="technology/web"/>
    <n v="3.3333333333333335"/>
    <x v="409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x v="63"/>
    <x v="1"/>
    <s v="technology/web"/>
    <n v="23"/>
    <x v="459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x v="84"/>
    <x v="1"/>
    <s v="technology/web"/>
    <n v="0.104"/>
    <x v="31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x v="22"/>
    <x v="1"/>
    <s v="technology/web"/>
    <n v="0.42599999999999999"/>
    <x v="460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x v="84"/>
    <x v="1"/>
    <s v="technology/web"/>
    <n v="0.03"/>
    <x v="366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x v="84"/>
    <x v="1"/>
    <s v="technology/web"/>
    <n v="0.26666666666666666"/>
    <x v="119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x v="63"/>
    <x v="1"/>
    <s v="technology/web"/>
    <n v="34"/>
    <x v="46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x v="84"/>
    <x v="1"/>
    <s v="technology/web"/>
    <n v="6.2E-2"/>
    <x v="462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x v="29"/>
    <x v="1"/>
    <s v="technology/web"/>
    <n v="2"/>
    <x v="101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x v="79"/>
    <x v="1"/>
    <s v="technology/web"/>
    <n v="1.4000000000000001"/>
    <x v="46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x v="78"/>
    <x v="1"/>
    <s v="technology/web"/>
    <n v="0"/>
    <x v="121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x v="62"/>
    <x v="1"/>
    <s v="technology/web"/>
    <n v="3.9334666666666664"/>
    <x v="464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x v="78"/>
    <x v="1"/>
    <s v="technology/web"/>
    <n v="0"/>
    <x v="121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x v="22"/>
    <x v="1"/>
    <s v="technology/web"/>
    <n v="2.62"/>
    <x v="46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x v="29"/>
    <x v="1"/>
    <s v="technology/web"/>
    <n v="0.2"/>
    <x v="119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x v="78"/>
    <x v="1"/>
    <s v="technology/web"/>
    <n v="0"/>
    <x v="121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x v="81"/>
    <x v="1"/>
    <s v="technology/web"/>
    <n v="0.97400000000000009"/>
    <x v="466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x v="29"/>
    <x v="1"/>
    <s v="technology/web"/>
    <n v="0.64102564102564097"/>
    <x v="144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x v="78"/>
    <x v="1"/>
    <s v="technology/web"/>
    <n v="0"/>
    <x v="121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x v="78"/>
    <x v="1"/>
    <s v="technology/web"/>
    <n v="0"/>
    <x v="121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x v="78"/>
    <x v="1"/>
    <s v="technology/web"/>
    <n v="0"/>
    <x v="121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x v="212"/>
    <x v="1"/>
    <s v="technology/web"/>
    <n v="21.363333333333333"/>
    <x v="467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x v="78"/>
    <x v="1"/>
    <s v="technology/web"/>
    <n v="0"/>
    <x v="121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x v="78"/>
    <x v="1"/>
    <s v="technology/web"/>
    <n v="0"/>
    <x v="121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x v="78"/>
    <x v="1"/>
    <s v="technology/web"/>
    <n v="0"/>
    <x v="121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x v="83"/>
    <x v="1"/>
    <s v="technology/web"/>
    <n v="3"/>
    <x v="13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x v="78"/>
    <x v="1"/>
    <s v="technology/web"/>
    <n v="0"/>
    <x v="121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x v="29"/>
    <x v="1"/>
    <s v="technology/web"/>
    <n v="3.9999999999999996E-5"/>
    <x v="12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x v="29"/>
    <x v="1"/>
    <s v="technology/web"/>
    <n v="1"/>
    <x v="468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x v="83"/>
    <x v="1"/>
    <s v="technology/web"/>
    <n v="1.044"/>
    <x v="469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x v="82"/>
    <x v="1"/>
    <s v="technology/web"/>
    <n v="5.6833333333333336"/>
    <x v="470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x v="78"/>
    <x v="1"/>
    <s v="technology/web"/>
    <n v="0"/>
    <x v="121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x v="78"/>
    <x v="1"/>
    <s v="technology/web"/>
    <n v="0"/>
    <x v="121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x v="78"/>
    <x v="1"/>
    <s v="technology/web"/>
    <n v="0"/>
    <x v="121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x v="70"/>
    <x v="1"/>
    <s v="technology/web"/>
    <n v="17.380000000000003"/>
    <x v="47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x v="29"/>
    <x v="1"/>
    <s v="technology/web"/>
    <n v="0.02"/>
    <x v="472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x v="78"/>
    <x v="1"/>
    <s v="technology/web"/>
    <n v="0"/>
    <x v="121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x v="83"/>
    <x v="1"/>
    <s v="technology/web"/>
    <n v="0.17500000000000002"/>
    <x v="473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x v="29"/>
    <x v="1"/>
    <s v="technology/web"/>
    <n v="8.3340278356529712E-2"/>
    <x v="119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x v="82"/>
    <x v="1"/>
    <s v="technology/web"/>
    <n v="1.38"/>
    <x v="474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x v="78"/>
    <x v="1"/>
    <s v="technology/web"/>
    <n v="0"/>
    <x v="121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x v="20"/>
    <x v="1"/>
    <s v="technology/web"/>
    <n v="12.45"/>
    <x v="47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x v="29"/>
    <x v="1"/>
    <s v="technology/web"/>
    <n v="0.02"/>
    <x v="120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x v="29"/>
    <x v="1"/>
    <s v="technology/web"/>
    <n v="8.0000000000000002E-3"/>
    <x v="453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x v="29"/>
    <x v="1"/>
    <s v="technology/web"/>
    <n v="0.2"/>
    <x v="14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x v="78"/>
    <x v="1"/>
    <s v="technology/web"/>
    <n v="0"/>
    <x v="121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x v="0"/>
    <x v="79"/>
    <x v="1"/>
    <s v="technology/web"/>
    <n v="9.0000000000000011E-3"/>
    <x v="366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x v="29"/>
    <x v="1"/>
    <s v="technology/web"/>
    <n v="9.9999999999999991E-5"/>
    <x v="12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x v="84"/>
    <x v="0"/>
    <s v="technology/wearables"/>
    <n v="144.28571428571428"/>
    <x v="476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x v="213"/>
    <x v="0"/>
    <s v="technology/wearables"/>
    <n v="119.16249999999999"/>
    <x v="477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x v="214"/>
    <x v="0"/>
    <s v="technology/wearables"/>
    <n v="1460.4850000000001"/>
    <x v="47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x v="215"/>
    <x v="0"/>
    <s v="technology/wearables"/>
    <n v="105.80799999999999"/>
    <x v="479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x v="216"/>
    <x v="0"/>
    <s v="technology/wearables"/>
    <n v="300.11791999999997"/>
    <x v="480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x v="186"/>
    <x v="0"/>
    <s v="technology/wearables"/>
    <n v="278.7"/>
    <x v="481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x v="74"/>
    <x v="0"/>
    <s v="technology/wearables"/>
    <n v="131.87625"/>
    <x v="482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x v="57"/>
    <x v="0"/>
    <s v="technology/wearables"/>
    <n v="107.05"/>
    <x v="48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x v="74"/>
    <x v="0"/>
    <s v="technology/wearables"/>
    <n v="126.82285714285715"/>
    <x v="48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x v="141"/>
    <x v="0"/>
    <s v="technology/wearables"/>
    <n v="139.96"/>
    <x v="485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x v="53"/>
    <x v="0"/>
    <s v="technology/wearables"/>
    <n v="112.4"/>
    <x v="48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x v="217"/>
    <x v="0"/>
    <s v="technology/wearables"/>
    <n v="100.52799999999999"/>
    <x v="487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x v="33"/>
    <x v="0"/>
    <s v="technology/wearables"/>
    <n v="100.46666666666665"/>
    <x v="48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x v="218"/>
    <x v="0"/>
    <s v="technology/wearables"/>
    <n v="141.446"/>
    <x v="489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x v="219"/>
    <x v="0"/>
    <s v="technology/wearables"/>
    <n v="267.29166666666669"/>
    <x v="490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x v="220"/>
    <x v="0"/>
    <s v="technology/wearables"/>
    <n v="146.88749999999999"/>
    <x v="491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x v="45"/>
    <x v="0"/>
    <s v="technology/wearables"/>
    <n v="213.56"/>
    <x v="492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x v="221"/>
    <x v="0"/>
    <s v="technology/wearables"/>
    <n v="125.69999999999999"/>
    <x v="493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x v="222"/>
    <x v="0"/>
    <s v="technology/wearables"/>
    <n v="104.46206037108834"/>
    <x v="49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x v="0"/>
    <x v="64"/>
    <x v="0"/>
    <s v="technology/wearables"/>
    <n v="100.56666666666668"/>
    <x v="495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x v="59"/>
    <x v="1"/>
    <s v="technology/wearables"/>
    <n v="3.0579999999999998"/>
    <x v="496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x v="82"/>
    <x v="1"/>
    <s v="technology/wearables"/>
    <n v="0.95"/>
    <x v="497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x v="80"/>
    <x v="1"/>
    <s v="technology/wearables"/>
    <n v="0.4"/>
    <x v="498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x v="63"/>
    <x v="1"/>
    <s v="technology/wearables"/>
    <n v="0.35000000000000003"/>
    <x v="101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x v="60"/>
    <x v="1"/>
    <s v="technology/wearables"/>
    <n v="7.5333333333333332"/>
    <x v="499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x v="8"/>
    <x v="1"/>
    <s v="technology/wearables"/>
    <n v="18.64"/>
    <x v="500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x v="80"/>
    <x v="1"/>
    <s v="technology/wearables"/>
    <n v="4.0000000000000001E-3"/>
    <x v="453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x v="33"/>
    <x v="1"/>
    <s v="technology/wearables"/>
    <n v="10.02"/>
    <x v="501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x v="20"/>
    <x v="1"/>
    <s v="technology/wearables"/>
    <n v="4.5600000000000005"/>
    <x v="50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x v="33"/>
    <x v="1"/>
    <s v="technology/wearables"/>
    <n v="21.5075"/>
    <x v="503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x v="223"/>
    <x v="1"/>
    <s v="technology/wearables"/>
    <n v="29.276666666666667"/>
    <x v="504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x v="41"/>
    <x v="1"/>
    <s v="technology/wearables"/>
    <n v="39.426666666666662"/>
    <x v="50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x v="224"/>
    <x v="1"/>
    <s v="technology/wearables"/>
    <n v="21.628"/>
    <x v="506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x v="83"/>
    <x v="1"/>
    <s v="technology/wearables"/>
    <n v="0.20500000000000002"/>
    <x v="41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x v="84"/>
    <x v="1"/>
    <s v="technology/wearables"/>
    <n v="0.03"/>
    <x v="507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x v="55"/>
    <x v="1"/>
    <s v="technology/wearables"/>
    <n v="14.85"/>
    <x v="508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x v="54"/>
    <x v="1"/>
    <s v="technology/wearables"/>
    <n v="1.4710000000000001"/>
    <x v="50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x v="93"/>
    <x v="1"/>
    <s v="technology/wearables"/>
    <n v="25.584"/>
    <x v="510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x v="57"/>
    <x v="1"/>
    <s v="technology/wearables"/>
    <n v="3.8206896551724134"/>
    <x v="511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x v="225"/>
    <x v="1"/>
    <s v="technology/wearables"/>
    <n v="15.485964912280703"/>
    <x v="512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x v="135"/>
    <x v="1"/>
    <s v="technology/wearables"/>
    <n v="25.912000000000003"/>
    <x v="513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x v="29"/>
    <x v="1"/>
    <s v="technology/wearables"/>
    <n v="0.04"/>
    <x v="12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x v="80"/>
    <x v="1"/>
    <s v="technology/wearables"/>
    <n v="0.106"/>
    <x v="514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x v="83"/>
    <x v="1"/>
    <s v="technology/wearables"/>
    <n v="0.85142857142857142"/>
    <x v="515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x v="125"/>
    <x v="1"/>
    <s v="technology/wearables"/>
    <n v="7.4837500000000006"/>
    <x v="516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x v="73"/>
    <x v="1"/>
    <s v="technology/wearables"/>
    <n v="27.650000000000002"/>
    <x v="517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x v="78"/>
    <x v="1"/>
    <s v="technology/wearables"/>
    <n v="0"/>
    <x v="121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x v="79"/>
    <x v="1"/>
    <s v="technology/wearables"/>
    <n v="3.55"/>
    <x v="518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x v="17"/>
    <x v="1"/>
    <s v="technology/wearables"/>
    <n v="72.989999999999995"/>
    <x v="519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x v="226"/>
    <x v="1"/>
    <s v="technology/wearables"/>
    <n v="57.648750000000007"/>
    <x v="520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x v="69"/>
    <x v="1"/>
    <s v="technology/wearables"/>
    <n v="12.34"/>
    <x v="521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x v="73"/>
    <x v="1"/>
    <s v="technology/wearables"/>
    <n v="0.52"/>
    <x v="438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x v="227"/>
    <x v="1"/>
    <s v="technology/wearables"/>
    <n v="6.5299999999999994"/>
    <x v="52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x v="228"/>
    <x v="1"/>
    <s v="technology/wearables"/>
    <n v="35.338000000000001"/>
    <x v="52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x v="63"/>
    <x v="1"/>
    <s v="technology/wearables"/>
    <n v="0.39333333333333331"/>
    <x v="52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x v="63"/>
    <x v="1"/>
    <s v="technology/wearables"/>
    <n v="1.06"/>
    <x v="525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x v="29"/>
    <x v="1"/>
    <s v="technology/wearables"/>
    <n v="5.7142857142857147E-4"/>
    <x v="12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x v="229"/>
    <x v="1"/>
    <s v="technology/wearables"/>
    <n v="46.379999999999995"/>
    <x v="526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x v="60"/>
    <x v="1"/>
    <s v="technology/wearables"/>
    <n v="15.39"/>
    <x v="527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x v="230"/>
    <x v="1"/>
    <s v="technology/wearables"/>
    <n v="82.422107692307705"/>
    <x v="528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x v="162"/>
    <x v="1"/>
    <s v="technology/wearables"/>
    <n v="2.6866666666666665"/>
    <x v="31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x v="64"/>
    <x v="1"/>
    <s v="technology/wearables"/>
    <n v="26.6"/>
    <x v="529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x v="77"/>
    <x v="1"/>
    <s v="technology/wearables"/>
    <n v="30.813400000000001"/>
    <x v="530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x v="63"/>
    <x v="1"/>
    <s v="technology/wearables"/>
    <n v="5.58"/>
    <x v="531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x v="80"/>
    <x v="1"/>
    <s v="technology/wearables"/>
    <n v="0.87454545454545463"/>
    <x v="532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x v="81"/>
    <x v="1"/>
    <s v="technology/wearables"/>
    <n v="0.97699999999999987"/>
    <x v="533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x v="78"/>
    <x v="1"/>
    <s v="technology/wearables"/>
    <n v="0"/>
    <x v="121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x v="231"/>
    <x v="1"/>
    <s v="technology/wearables"/>
    <n v="78.927352941176466"/>
    <x v="534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x v="232"/>
    <x v="1"/>
    <s v="technology/wearables"/>
    <n v="22.092500000000001"/>
    <x v="53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x v="84"/>
    <x v="1"/>
    <s v="technology/wearables"/>
    <n v="0.40666666666666662"/>
    <x v="458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x v="78"/>
    <x v="1"/>
    <s v="technology/wearables"/>
    <n v="0"/>
    <x v="121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x v="233"/>
    <x v="1"/>
    <s v="technology/wearables"/>
    <n v="33.790999999999997"/>
    <x v="536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x v="80"/>
    <x v="1"/>
    <s v="technology/wearables"/>
    <n v="0.21649484536082475"/>
    <x v="537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x v="29"/>
    <x v="1"/>
    <s v="technology/wearables"/>
    <n v="0.79600000000000004"/>
    <x v="538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x v="33"/>
    <x v="1"/>
    <s v="technology/wearables"/>
    <n v="14.993333333333334"/>
    <x v="53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x v="8"/>
    <x v="1"/>
    <s v="technology/wearables"/>
    <n v="5.0509090909090908"/>
    <x v="540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x v="38"/>
    <x v="1"/>
    <s v="technology/wearables"/>
    <n v="10.214285714285715"/>
    <x v="541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x v="80"/>
    <x v="1"/>
    <s v="technology/wearables"/>
    <n v="0.30499999999999999"/>
    <x v="542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x v="80"/>
    <x v="1"/>
    <s v="technology/wearables"/>
    <n v="0.75"/>
    <x v="381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x v="73"/>
    <x v="1"/>
    <s v="technology/wearables"/>
    <n v="1.2933333333333332"/>
    <x v="543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x v="14"/>
    <x v="0"/>
    <s v="publishing/nonfiction"/>
    <n v="143.94736842105263"/>
    <x v="54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x v="46"/>
    <x v="0"/>
    <s v="publishing/nonfiction"/>
    <n v="122.10975609756099"/>
    <x v="54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x v="234"/>
    <x v="0"/>
    <s v="publishing/nonfiction"/>
    <n v="132.024"/>
    <x v="54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x v="61"/>
    <x v="0"/>
    <s v="publishing/nonfiction"/>
    <n v="109.38000000000001"/>
    <x v="547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x v="235"/>
    <x v="0"/>
    <s v="publishing/nonfiction"/>
    <n v="105.47157142857144"/>
    <x v="548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x v="205"/>
    <x v="0"/>
    <s v="publishing/nonfiction"/>
    <n v="100.35000000000001"/>
    <x v="549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x v="2"/>
    <x v="0"/>
    <s v="publishing/nonfiction"/>
    <n v="101.4"/>
    <x v="550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x v="184"/>
    <x v="0"/>
    <s v="publishing/nonfiction"/>
    <n v="155.51428571428571"/>
    <x v="551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x v="208"/>
    <x v="0"/>
    <s v="publishing/nonfiction"/>
    <n v="105.566"/>
    <x v="552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x v="148"/>
    <x v="0"/>
    <s v="publishing/nonfiction"/>
    <n v="130.65"/>
    <x v="55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x v="236"/>
    <x v="0"/>
    <s v="publishing/nonfiction"/>
    <n v="132.19"/>
    <x v="5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x v="26"/>
    <x v="0"/>
    <s v="publishing/nonfiction"/>
    <n v="126"/>
    <x v="555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x v="62"/>
    <x v="0"/>
    <s v="publishing/nonfiction"/>
    <n v="160"/>
    <x v="556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x v="39"/>
    <x v="0"/>
    <s v="publishing/nonfiction"/>
    <n v="120.48"/>
    <x v="557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x v="7"/>
    <x v="0"/>
    <s v="publishing/nonfiction"/>
    <n v="125.52941176470588"/>
    <x v="558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x v="194"/>
    <x v="0"/>
    <s v="publishing/nonfiction"/>
    <n v="114.40638297872341"/>
    <x v="559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x v="52"/>
    <x v="0"/>
    <s v="publishing/nonfiction"/>
    <n v="315.13888888888891"/>
    <x v="560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x v="52"/>
    <x v="0"/>
    <s v="publishing/nonfiction"/>
    <n v="122.39999999999999"/>
    <x v="98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x v="14"/>
    <x v="0"/>
    <s v="publishing/nonfiction"/>
    <n v="106.73333333333332"/>
    <x v="561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x v="237"/>
    <x v="0"/>
    <s v="publishing/nonfiction"/>
    <n v="158.33333333333331"/>
    <x v="56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x v="10"/>
    <x v="0"/>
    <s v="publishing/nonfiction"/>
    <n v="107.4"/>
    <x v="563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x v="225"/>
    <x v="0"/>
    <s v="publishing/nonfiction"/>
    <n v="102.25999999999999"/>
    <x v="564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x v="23"/>
    <x v="0"/>
    <s v="publishing/nonfiction"/>
    <n v="110.71428571428572"/>
    <x v="56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x v="41"/>
    <x v="0"/>
    <s v="publishing/nonfiction"/>
    <n v="148"/>
    <x v="5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x v="95"/>
    <x v="0"/>
    <s v="publishing/nonfiction"/>
    <n v="102.32000000000001"/>
    <x v="567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x v="142"/>
    <x v="0"/>
    <s v="publishing/nonfiction"/>
    <n v="179.09909909909908"/>
    <x v="568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x v="174"/>
    <x v="0"/>
    <s v="publishing/nonfiction"/>
    <n v="111.08135252761969"/>
    <x v="56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x v="165"/>
    <x v="0"/>
    <s v="publishing/nonfiction"/>
    <n v="100.04285714285714"/>
    <x v="570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x v="34"/>
    <x v="0"/>
    <s v="publishing/nonfiction"/>
    <n v="100.25"/>
    <x v="571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x v="238"/>
    <x v="0"/>
    <s v="publishing/nonfiction"/>
    <n v="105.56"/>
    <x v="572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x v="211"/>
    <x v="0"/>
    <s v="publishing/nonfiction"/>
    <n v="102.58775877587757"/>
    <x v="573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x v="95"/>
    <x v="0"/>
    <s v="publishing/nonfiction"/>
    <n v="118.5"/>
    <x v="57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x v="217"/>
    <x v="0"/>
    <s v="publishing/nonfiction"/>
    <n v="111.7"/>
    <x v="57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x v="55"/>
    <x v="0"/>
    <s v="publishing/nonfiction"/>
    <n v="128"/>
    <x v="576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x v="72"/>
    <x v="0"/>
    <s v="publishing/nonfiction"/>
    <n v="103.75000000000001"/>
    <x v="577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x v="32"/>
    <x v="0"/>
    <s v="publishing/nonfiction"/>
    <n v="101.9076"/>
    <x v="57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x v="19"/>
    <x v="0"/>
    <s v="publishing/nonfiction"/>
    <n v="117.71428571428571"/>
    <x v="579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x v="59"/>
    <x v="0"/>
    <s v="publishing/nonfiction"/>
    <n v="238"/>
    <x v="580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x v="10"/>
    <x v="0"/>
    <s v="publishing/nonfiction"/>
    <n v="102"/>
    <x v="58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x v="221"/>
    <x v="0"/>
    <s v="publishing/nonfiction"/>
    <n v="101.92000000000002"/>
    <x v="582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x v="78"/>
    <x v="1"/>
    <s v="publishing/fiction"/>
    <n v="0"/>
    <x v="121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x v="79"/>
    <x v="1"/>
    <s v="publishing/fiction"/>
    <n v="4.7"/>
    <x v="583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x v="78"/>
    <x v="1"/>
    <s v="publishing/fiction"/>
    <n v="0"/>
    <x v="121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x v="29"/>
    <x v="1"/>
    <s v="publishing/fiction"/>
    <n v="0.11655011655011654"/>
    <x v="144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x v="78"/>
    <x v="1"/>
    <s v="publishing/fiction"/>
    <n v="0"/>
    <x v="121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x v="34"/>
    <x v="1"/>
    <s v="publishing/fiction"/>
    <n v="36.014285714285712"/>
    <x v="584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x v="78"/>
    <x v="1"/>
    <s v="publishing/fiction"/>
    <n v="0"/>
    <x v="121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x v="83"/>
    <x v="1"/>
    <s v="publishing/fiction"/>
    <n v="3.54"/>
    <x v="585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x v="78"/>
    <x v="1"/>
    <s v="publishing/fiction"/>
    <n v="0"/>
    <x v="121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x v="47"/>
    <x v="1"/>
    <s v="publishing/fiction"/>
    <n v="41.4"/>
    <x v="586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x v="78"/>
    <x v="1"/>
    <s v="publishing/fiction"/>
    <n v="0"/>
    <x v="121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x v="29"/>
    <x v="1"/>
    <s v="publishing/fiction"/>
    <n v="2.6315789473684209E-2"/>
    <x v="119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x v="29"/>
    <x v="1"/>
    <s v="publishing/fiction"/>
    <n v="3.3333333333333335"/>
    <x v="73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x v="84"/>
    <x v="1"/>
    <s v="publishing/fiction"/>
    <n v="0.85129023676509719"/>
    <x v="587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x v="82"/>
    <x v="1"/>
    <s v="publishing/fiction"/>
    <n v="70.199999999999989"/>
    <x v="498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x v="81"/>
    <x v="1"/>
    <s v="publishing/fiction"/>
    <n v="1.7000000000000002"/>
    <x v="447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x v="7"/>
    <x v="1"/>
    <s v="publishing/fiction"/>
    <n v="51.4"/>
    <x v="588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x v="83"/>
    <x v="1"/>
    <s v="publishing/fiction"/>
    <n v="0.70000000000000007"/>
    <x v="589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x v="29"/>
    <x v="1"/>
    <s v="publishing/fiction"/>
    <n v="0.4"/>
    <x v="453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x v="79"/>
    <x v="1"/>
    <s v="publishing/fiction"/>
    <n v="2.666666666666667"/>
    <x v="590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x v="74"/>
    <x v="0"/>
    <s v="music/rock"/>
    <n v="104"/>
    <x v="591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x v="20"/>
    <x v="0"/>
    <s v="music/rock"/>
    <n v="133.15375"/>
    <x v="59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x v="25"/>
    <x v="0"/>
    <s v="music/rock"/>
    <n v="100"/>
    <x v="73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x v="2"/>
    <x v="0"/>
    <s v="music/rock"/>
    <n v="148.13333333333333"/>
    <x v="59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x v="73"/>
    <x v="0"/>
    <s v="music/rock"/>
    <n v="102.49999999999999"/>
    <x v="594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x v="60"/>
    <x v="0"/>
    <s v="music/rock"/>
    <n v="180.62799999999999"/>
    <x v="59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x v="34"/>
    <x v="0"/>
    <s v="music/rock"/>
    <n v="142.79999999999998"/>
    <x v="596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x v="57"/>
    <x v="0"/>
    <s v="music/rock"/>
    <n v="114.16666666666666"/>
    <x v="597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x v="69"/>
    <x v="0"/>
    <s v="music/rock"/>
    <n v="203.505"/>
    <x v="59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x v="25"/>
    <x v="0"/>
    <s v="music/rock"/>
    <n v="109.41176470588236"/>
    <x v="599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x v="239"/>
    <x v="0"/>
    <s v="music/rock"/>
    <n v="144.37459999999999"/>
    <x v="600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x v="130"/>
    <x v="0"/>
    <s v="music/rock"/>
    <n v="103.86666666666666"/>
    <x v="60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x v="65"/>
    <x v="0"/>
    <s v="music/rock"/>
    <n v="100.44440000000002"/>
    <x v="60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x v="58"/>
    <x v="0"/>
    <s v="music/rock"/>
    <n v="102.77927272727271"/>
    <x v="60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x v="28"/>
    <x v="0"/>
    <s v="music/rock"/>
    <n v="105.31250000000001"/>
    <x v="604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x v="192"/>
    <x v="0"/>
    <s v="music/rock"/>
    <n v="111.78571428571429"/>
    <x v="6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x v="240"/>
    <x v="0"/>
    <s v="music/rock"/>
    <n v="101.35000000000001"/>
    <x v="606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x v="26"/>
    <x v="0"/>
    <s v="music/rock"/>
    <n v="107.53333333333333"/>
    <x v="607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x v="45"/>
    <x v="0"/>
    <s v="music/rock"/>
    <n v="114.88571428571429"/>
    <x v="608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x v="33"/>
    <x v="0"/>
    <s v="music/rock"/>
    <n v="100.02"/>
    <x v="60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x v="66"/>
    <x v="0"/>
    <s v="music/rock"/>
    <n v="152.13333333333335"/>
    <x v="610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x v="13"/>
    <x v="0"/>
    <s v="music/rock"/>
    <n v="111.52149999999999"/>
    <x v="611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x v="11"/>
    <x v="0"/>
    <s v="music/rock"/>
    <n v="101.33333333333334"/>
    <x v="612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x v="44"/>
    <x v="0"/>
    <s v="music/rock"/>
    <n v="123.2608695652174"/>
    <x v="613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x v="59"/>
    <x v="0"/>
    <s v="music/rock"/>
    <n v="100"/>
    <x v="61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x v="241"/>
    <x v="0"/>
    <s v="music/rock"/>
    <n v="105"/>
    <x v="615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x v="26"/>
    <x v="0"/>
    <s v="music/rock"/>
    <n v="104.4375"/>
    <x v="616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x v="7"/>
    <x v="0"/>
    <s v="music/rock"/>
    <n v="105.125"/>
    <x v="61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x v="68"/>
    <x v="0"/>
    <s v="music/rock"/>
    <n v="100"/>
    <x v="618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x v="47"/>
    <x v="0"/>
    <s v="music/rock"/>
    <n v="103.77499999999999"/>
    <x v="619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x v="74"/>
    <x v="0"/>
    <s v="music/rock"/>
    <n v="105"/>
    <x v="615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x v="8"/>
    <x v="0"/>
    <s v="music/rock"/>
    <n v="104"/>
    <x v="64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x v="51"/>
    <x v="0"/>
    <s v="music/rock"/>
    <n v="151.83333333333334"/>
    <x v="620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x v="93"/>
    <x v="0"/>
    <s v="music/rock"/>
    <n v="159.99600000000001"/>
    <x v="62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x v="33"/>
    <x v="0"/>
    <s v="music/rock"/>
    <n v="127.3"/>
    <x v="622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x v="68"/>
    <x v="0"/>
    <s v="music/rock"/>
    <n v="107"/>
    <x v="62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x v="242"/>
    <x v="0"/>
    <s v="music/rock"/>
    <n v="115.12214285714286"/>
    <x v="624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x v="23"/>
    <x v="0"/>
    <s v="music/rock"/>
    <n v="137.11066666666665"/>
    <x v="625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x v="10"/>
    <x v="0"/>
    <s v="music/rock"/>
    <n v="155.71428571428572"/>
    <x v="626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x v="25"/>
    <x v="0"/>
    <s v="music/rock"/>
    <n v="108.74999999999999"/>
    <x v="62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x v="44"/>
    <x v="0"/>
    <s v="music/rock"/>
    <n v="134.05000000000001"/>
    <x v="628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x v="76"/>
    <x v="0"/>
    <s v="music/rock"/>
    <n v="100"/>
    <x v="629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x v="50"/>
    <x v="0"/>
    <s v="music/rock"/>
    <n v="119.16666666666667"/>
    <x v="630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x v="51"/>
    <x v="0"/>
    <s v="music/rock"/>
    <n v="179.5"/>
    <x v="631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x v="241"/>
    <x v="0"/>
    <s v="music/rock"/>
    <n v="134.38124999999999"/>
    <x v="63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x v="221"/>
    <x v="0"/>
    <s v="music/rock"/>
    <n v="100.43200000000002"/>
    <x v="633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x v="72"/>
    <x v="0"/>
    <s v="music/rock"/>
    <n v="101.45454545454547"/>
    <x v="63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x v="202"/>
    <x v="0"/>
    <s v="music/rock"/>
    <n v="103.33333333333334"/>
    <x v="63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x v="44"/>
    <x v="0"/>
    <s v="music/rock"/>
    <n v="107"/>
    <x v="63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x v="38"/>
    <x v="0"/>
    <s v="music/rock"/>
    <n v="104"/>
    <x v="151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x v="58"/>
    <x v="0"/>
    <s v="music/rock"/>
    <n v="107.83333333333334"/>
    <x v="637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x v="9"/>
    <x v="0"/>
    <s v="music/rock"/>
    <n v="233.33333333333334"/>
    <x v="638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x v="243"/>
    <x v="0"/>
    <s v="music/rock"/>
    <n v="100.60706666666665"/>
    <x v="63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x v="0"/>
    <x v="14"/>
    <x v="0"/>
    <s v="music/rock"/>
    <n v="101.66666666666666"/>
    <x v="640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x v="11"/>
    <x v="0"/>
    <s v="music/rock"/>
    <n v="131.0181818181818"/>
    <x v="64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x v="244"/>
    <x v="0"/>
    <s v="music/rock"/>
    <n v="117.25000000000001"/>
    <x v="642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x v="67"/>
    <x v="0"/>
    <s v="music/rock"/>
    <n v="100.93039999999999"/>
    <x v="64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x v="95"/>
    <x v="0"/>
    <s v="music/rock"/>
    <n v="121.8"/>
    <x v="644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x v="42"/>
    <x v="0"/>
    <s v="music/rock"/>
    <n v="145.4"/>
    <x v="64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x v="93"/>
    <x v="0"/>
    <s v="music/rock"/>
    <n v="116.61660000000001"/>
    <x v="64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x v="245"/>
    <x v="0"/>
    <s v="music/metal"/>
    <n v="120.4166"/>
    <x v="647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x v="225"/>
    <x v="0"/>
    <s v="music/metal"/>
    <n v="101.32000000000001"/>
    <x v="648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x v="70"/>
    <x v="0"/>
    <s v="music/metal"/>
    <n v="104.32"/>
    <x v="649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x v="246"/>
    <x v="0"/>
    <s v="music/metal"/>
    <n v="267.13333333333333"/>
    <x v="650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x v="180"/>
    <x v="0"/>
    <s v="music/metal"/>
    <n v="194.13333333333333"/>
    <x v="651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x v="247"/>
    <x v="0"/>
    <s v="music/metal"/>
    <n v="120.3802"/>
    <x v="65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x v="5"/>
    <x v="0"/>
    <s v="music/metal"/>
    <n v="122.00090909090908"/>
    <x v="653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x v="0"/>
    <x v="29"/>
    <x v="0"/>
    <s v="music/metal"/>
    <n v="100"/>
    <x v="119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x v="38"/>
    <x v="0"/>
    <s v="music/metal"/>
    <n v="100"/>
    <x v="654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x v="248"/>
    <x v="0"/>
    <s v="music/metal"/>
    <n v="119.9"/>
    <x v="65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x v="182"/>
    <x v="0"/>
    <s v="music/metal"/>
    <n v="155.17499999999998"/>
    <x v="65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x v="16"/>
    <x v="0"/>
    <s v="music/metal"/>
    <n v="130.44999999999999"/>
    <x v="65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x v="95"/>
    <x v="0"/>
    <s v="music/metal"/>
    <n v="104.97142857142859"/>
    <x v="65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x v="73"/>
    <x v="0"/>
    <s v="music/metal"/>
    <n v="100"/>
    <x v="18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x v="249"/>
    <x v="0"/>
    <s v="music/metal"/>
    <n v="118.2205035971223"/>
    <x v="659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x v="5"/>
    <x v="0"/>
    <s v="music/metal"/>
    <n v="103.44827586206897"/>
    <x v="660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x v="33"/>
    <x v="0"/>
    <s v="music/metal"/>
    <n v="218.00000000000003"/>
    <x v="661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x v="54"/>
    <x v="0"/>
    <s v="music/metal"/>
    <n v="100"/>
    <x v="73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x v="88"/>
    <x v="0"/>
    <s v="music/metal"/>
    <n v="144.00583333333333"/>
    <x v="66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x v="15"/>
    <x v="0"/>
    <s v="music/metal"/>
    <n v="104.67500000000001"/>
    <x v="66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x v="53"/>
    <x v="1"/>
    <s v="music/jazz"/>
    <n v="18.142857142857142"/>
    <x v="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x v="84"/>
    <x v="1"/>
    <s v="music/jazz"/>
    <n v="2.2444444444444445"/>
    <x v="476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x v="80"/>
    <x v="1"/>
    <s v="music/jazz"/>
    <n v="0.33999999999999997"/>
    <x v="66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x v="81"/>
    <x v="1"/>
    <s v="music/jazz"/>
    <n v="4.5"/>
    <x v="666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x v="1"/>
    <x v="1"/>
    <s v="music/jazz"/>
    <n v="41.53846153846154"/>
    <x v="667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x v="84"/>
    <x v="1"/>
    <s v="music/jazz"/>
    <n v="2.0454545454545454"/>
    <x v="381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x v="202"/>
    <x v="1"/>
    <s v="music/jazz"/>
    <n v="18.285714285714285"/>
    <x v="66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x v="202"/>
    <x v="1"/>
    <s v="music/jazz"/>
    <n v="24.02"/>
    <x v="66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x v="29"/>
    <x v="1"/>
    <s v="music/jazz"/>
    <n v="0.1111111111111111"/>
    <x v="7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x v="83"/>
    <x v="1"/>
    <s v="music/jazz"/>
    <n v="11.818181818181818"/>
    <x v="670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x v="81"/>
    <x v="1"/>
    <s v="music/jazz"/>
    <n v="0.31"/>
    <x v="671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x v="8"/>
    <x v="1"/>
    <s v="music/jazz"/>
    <n v="5.416666666666667"/>
    <x v="67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x v="84"/>
    <x v="1"/>
    <s v="music/jazz"/>
    <n v="0.8125"/>
    <x v="151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x v="81"/>
    <x v="1"/>
    <s v="music/jazz"/>
    <n v="1.2857142857142856"/>
    <x v="377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x v="64"/>
    <x v="1"/>
    <s v="music/jazz"/>
    <n v="24.333333333333336"/>
    <x v="673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x v="78"/>
    <x v="1"/>
    <s v="music/jazz"/>
    <n v="0"/>
    <x v="121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x v="43"/>
    <x v="1"/>
    <s v="music/jazz"/>
    <n v="40.799492385786799"/>
    <x v="674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x v="60"/>
    <x v="1"/>
    <s v="music/jazz"/>
    <n v="67.55"/>
    <x v="675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x v="84"/>
    <x v="1"/>
    <s v="music/jazz"/>
    <n v="1.3"/>
    <x v="151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x v="209"/>
    <x v="1"/>
    <s v="music/jazz"/>
    <n v="30.666666666666664"/>
    <x v="676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x v="22"/>
    <x v="1"/>
    <s v="music/indie rock"/>
    <n v="2.9894179894179893"/>
    <x v="677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x v="29"/>
    <x v="1"/>
    <s v="music/indie rock"/>
    <n v="0.8"/>
    <x v="18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x v="25"/>
    <x v="1"/>
    <s v="music/indie rock"/>
    <n v="20.133333333333333"/>
    <x v="678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x v="54"/>
    <x v="1"/>
    <s v="music/indie rock"/>
    <n v="40.020000000000003"/>
    <x v="679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x v="84"/>
    <x v="1"/>
    <s v="music/indie rock"/>
    <n v="1"/>
    <x v="119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x v="64"/>
    <x v="1"/>
    <s v="music/indie rock"/>
    <n v="75"/>
    <x v="680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x v="63"/>
    <x v="1"/>
    <s v="music/indie rock"/>
    <n v="41"/>
    <x v="681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x v="78"/>
    <x v="1"/>
    <s v="music/indie rock"/>
    <n v="0"/>
    <x v="121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x v="80"/>
    <x v="1"/>
    <s v="music/indie rock"/>
    <n v="7.1999999999999993"/>
    <x v="66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x v="58"/>
    <x v="1"/>
    <s v="music/indie rock"/>
    <n v="9.4412800000000008"/>
    <x v="682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x v="80"/>
    <x v="1"/>
    <s v="music/indie rock"/>
    <n v="4.1666666666666661"/>
    <x v="683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x v="82"/>
    <x v="1"/>
    <s v="music/indie rock"/>
    <n v="3.25"/>
    <x v="684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x v="57"/>
    <x v="1"/>
    <s v="music/indie rock"/>
    <n v="40.75"/>
    <x v="685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x v="81"/>
    <x v="1"/>
    <s v="music/indie rock"/>
    <n v="10"/>
    <x v="379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x v="28"/>
    <x v="1"/>
    <s v="music/indie rock"/>
    <n v="39.17"/>
    <x v="686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x v="63"/>
    <x v="1"/>
    <s v="music/indie rock"/>
    <n v="2.4375"/>
    <x v="687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x v="250"/>
    <x v="1"/>
    <s v="music/indie rock"/>
    <n v="40"/>
    <x v="688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x v="78"/>
    <x v="1"/>
    <s v="music/indie rock"/>
    <n v="0"/>
    <x v="121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x v="84"/>
    <x v="1"/>
    <s v="music/indie rock"/>
    <n v="2.8000000000000003"/>
    <x v="43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x v="22"/>
    <x v="1"/>
    <s v="music/indie rock"/>
    <n v="37.333333333333336"/>
    <x v="436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x v="84"/>
    <x v="1"/>
    <s v="music/jazz"/>
    <n v="0.42"/>
    <x v="689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x v="78"/>
    <x v="1"/>
    <s v="music/jazz"/>
    <n v="0"/>
    <x v="121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x v="83"/>
    <x v="1"/>
    <s v="music/jazz"/>
    <n v="0.3"/>
    <x v="18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x v="80"/>
    <x v="1"/>
    <s v="music/jazz"/>
    <n v="3.2"/>
    <x v="379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x v="83"/>
    <x v="1"/>
    <s v="music/jazz"/>
    <n v="0.30199999999999999"/>
    <x v="69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x v="79"/>
    <x v="1"/>
    <s v="music/jazz"/>
    <n v="3.0153846153846153"/>
    <x v="691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x v="78"/>
    <x v="1"/>
    <s v="music/jazz"/>
    <n v="0"/>
    <x v="121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x v="78"/>
    <x v="1"/>
    <s v="music/jazz"/>
    <n v="0"/>
    <x v="121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x v="78"/>
    <x v="1"/>
    <s v="music/jazz"/>
    <n v="0"/>
    <x v="121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x v="22"/>
    <x v="1"/>
    <s v="music/jazz"/>
    <n v="3.25"/>
    <x v="178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x v="81"/>
    <x v="1"/>
    <s v="music/jazz"/>
    <n v="22.363636363636363"/>
    <x v="692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x v="78"/>
    <x v="1"/>
    <s v="music/jazz"/>
    <n v="0"/>
    <x v="121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x v="84"/>
    <x v="1"/>
    <s v="music/jazz"/>
    <n v="0.85714285714285721"/>
    <x v="2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x v="54"/>
    <x v="1"/>
    <s v="music/jazz"/>
    <n v="6.6066666666666665"/>
    <x v="69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x v="78"/>
    <x v="1"/>
    <s v="music/jazz"/>
    <n v="0"/>
    <x v="121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x v="82"/>
    <x v="1"/>
    <s v="music/jazz"/>
    <n v="5.7692307692307692"/>
    <x v="69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x v="78"/>
    <x v="1"/>
    <s v="music/jazz"/>
    <n v="0"/>
    <x v="121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x v="29"/>
    <x v="1"/>
    <s v="music/jazz"/>
    <n v="0.6"/>
    <x v="18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x v="73"/>
    <x v="1"/>
    <s v="music/jazz"/>
    <n v="5.0256410256410255"/>
    <x v="695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x v="29"/>
    <x v="1"/>
    <s v="music/jazz"/>
    <n v="0.5"/>
    <x v="101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x v="78"/>
    <x v="1"/>
    <s v="music/jazz"/>
    <n v="0"/>
    <x v="121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x v="9"/>
    <x v="1"/>
    <s v="music/jazz"/>
    <n v="30.9"/>
    <x v="696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x v="209"/>
    <x v="1"/>
    <s v="music/jazz"/>
    <n v="21.037037037037038"/>
    <x v="697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x v="79"/>
    <x v="1"/>
    <s v="music/jazz"/>
    <n v="2.1999999999999997"/>
    <x v="698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x v="41"/>
    <x v="1"/>
    <s v="music/jazz"/>
    <n v="10.9"/>
    <x v="699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x v="81"/>
    <x v="1"/>
    <s v="music/jazz"/>
    <n v="2.666666666666667"/>
    <x v="70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x v="78"/>
    <x v="1"/>
    <s v="music/jazz"/>
    <n v="0"/>
    <x v="121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x v="78"/>
    <x v="1"/>
    <s v="music/jazz"/>
    <n v="0"/>
    <x v="121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x v="33"/>
    <x v="1"/>
    <s v="music/jazz"/>
    <n v="10.86206896551724"/>
    <x v="701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x v="78"/>
    <x v="1"/>
    <s v="music/jazz"/>
    <n v="0"/>
    <x v="121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x v="81"/>
    <x v="1"/>
    <s v="music/jazz"/>
    <n v="38.333333333333336"/>
    <x v="160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x v="63"/>
    <x v="1"/>
    <s v="music/jazz"/>
    <n v="6.5500000000000007"/>
    <x v="702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x v="209"/>
    <x v="1"/>
    <s v="music/jazz"/>
    <n v="14.536842105263158"/>
    <x v="7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x v="84"/>
    <x v="1"/>
    <s v="music/jazz"/>
    <n v="6"/>
    <x v="88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x v="209"/>
    <x v="1"/>
    <s v="music/jazz"/>
    <n v="30.4"/>
    <x v="70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x v="84"/>
    <x v="1"/>
    <s v="music/jazz"/>
    <n v="1.4285714285714286"/>
    <x v="384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x v="78"/>
    <x v="1"/>
    <s v="music/jazz"/>
    <n v="0"/>
    <x v="121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x v="84"/>
    <x v="1"/>
    <s v="music/jazz"/>
    <n v="1.1428571428571428"/>
    <x v="135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x v="29"/>
    <x v="1"/>
    <s v="music/jazz"/>
    <n v="0.35714285714285715"/>
    <x v="384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x v="84"/>
    <x v="1"/>
    <s v="music/jazz"/>
    <n v="1.4545454545454546"/>
    <x v="13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x v="25"/>
    <x v="1"/>
    <s v="technology/wearables"/>
    <n v="17.155555555555555"/>
    <x v="705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x v="162"/>
    <x v="1"/>
    <s v="technology/wearables"/>
    <n v="2.3220000000000001"/>
    <x v="70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x v="38"/>
    <x v="1"/>
    <s v="technology/wearables"/>
    <n v="8.9066666666666663"/>
    <x v="707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x v="8"/>
    <x v="1"/>
    <s v="technology/wearables"/>
    <n v="9.6333333333333346"/>
    <x v="7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x v="93"/>
    <x v="1"/>
    <s v="technology/wearables"/>
    <n v="13.325999999999999"/>
    <x v="70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x v="38"/>
    <x v="1"/>
    <s v="technology/wearables"/>
    <n v="2.484"/>
    <x v="710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x v="81"/>
    <x v="1"/>
    <s v="technology/wearables"/>
    <n v="1.9066666666666665"/>
    <x v="711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x v="78"/>
    <x v="1"/>
    <s v="technology/wearables"/>
    <n v="0"/>
    <x v="121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x v="22"/>
    <x v="1"/>
    <s v="technology/wearables"/>
    <n v="12"/>
    <x v="88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x v="63"/>
    <x v="1"/>
    <s v="technology/wearables"/>
    <n v="1.365"/>
    <x v="498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x v="54"/>
    <x v="1"/>
    <s v="technology/wearables"/>
    <n v="28.04"/>
    <x v="71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x v="0"/>
    <x v="212"/>
    <x v="1"/>
    <s v="technology/wearables"/>
    <n v="38.39"/>
    <x v="71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x v="193"/>
    <x v="1"/>
    <s v="technology/wearables"/>
    <n v="39.942857142857143"/>
    <x v="71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x v="81"/>
    <x v="1"/>
    <s v="technology/wearables"/>
    <n v="0.84"/>
    <x v="71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x v="196"/>
    <x v="1"/>
    <s v="technology/wearables"/>
    <n v="43.406666666666666"/>
    <x v="716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x v="251"/>
    <x v="1"/>
    <s v="technology/wearables"/>
    <n v="5.6613333333333333"/>
    <x v="717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x v="57"/>
    <x v="1"/>
    <s v="technology/wearables"/>
    <n v="1.722"/>
    <x v="718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x v="63"/>
    <x v="1"/>
    <s v="technology/wearables"/>
    <n v="1.9416666666666664"/>
    <x v="71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x v="57"/>
    <x v="1"/>
    <s v="technology/wearables"/>
    <n v="11.328275684711327"/>
    <x v="720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x v="199"/>
    <x v="1"/>
    <s v="technology/wearables"/>
    <n v="38.86"/>
    <x v="721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x v="101"/>
    <x v="1"/>
    <s v="technology/wearables"/>
    <n v="46.100628930817614"/>
    <x v="722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x v="238"/>
    <x v="1"/>
    <s v="technology/wearables"/>
    <n v="42.188421052631583"/>
    <x v="72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x v="77"/>
    <x v="1"/>
    <s v="technology/wearables"/>
    <n v="28.48"/>
    <x v="724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x v="82"/>
    <x v="1"/>
    <s v="technology/wearables"/>
    <n v="1.077142857142857"/>
    <x v="725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x v="60"/>
    <x v="1"/>
    <s v="technology/wearables"/>
    <n v="0.79909090909090907"/>
    <x v="72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x v="79"/>
    <x v="1"/>
    <s v="technology/wearables"/>
    <n v="1.1919999999999999"/>
    <x v="72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x v="209"/>
    <x v="1"/>
    <s v="technology/wearables"/>
    <n v="14.799999999999999"/>
    <x v="728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x v="75"/>
    <x v="1"/>
    <s v="technology/wearables"/>
    <n v="17.810000000000002"/>
    <x v="729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x v="80"/>
    <x v="1"/>
    <s v="technology/wearables"/>
    <n v="1.325"/>
    <x v="730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x v="202"/>
    <x v="1"/>
    <s v="technology/wearables"/>
    <n v="46.666666666666664"/>
    <x v="731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x v="25"/>
    <x v="1"/>
    <s v="technology/wearables"/>
    <n v="45.92"/>
    <x v="732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x v="81"/>
    <x v="1"/>
    <s v="technology/wearables"/>
    <n v="0.22599999999999998"/>
    <x v="733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x v="43"/>
    <x v="1"/>
    <s v="technology/wearables"/>
    <n v="34.625"/>
    <x v="73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x v="22"/>
    <x v="1"/>
    <s v="technology/wearables"/>
    <n v="2.0549999999999997"/>
    <x v="73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x v="83"/>
    <x v="1"/>
    <s v="technology/wearables"/>
    <n v="0.55999999999999994"/>
    <x v="736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x v="54"/>
    <x v="1"/>
    <s v="technology/wearables"/>
    <n v="2.6069999999999998"/>
    <x v="737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x v="59"/>
    <x v="1"/>
    <s v="technology/wearables"/>
    <n v="1.9259999999999999"/>
    <x v="738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x v="8"/>
    <x v="1"/>
    <s v="technology/wearables"/>
    <n v="33.666666666666664"/>
    <x v="739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x v="252"/>
    <x v="1"/>
    <s v="technology/wearables"/>
    <n v="56.263267182990241"/>
    <x v="740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x v="93"/>
    <x v="1"/>
    <s v="technology/wearables"/>
    <n v="82.817599999999999"/>
    <x v="741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x v="162"/>
    <x v="1"/>
    <s v="technology/wearables"/>
    <n v="14.860000000000001"/>
    <x v="742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x v="80"/>
    <x v="1"/>
    <s v="technology/wearables"/>
    <n v="1.2375123751237513E-2"/>
    <x v="74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x v="83"/>
    <x v="1"/>
    <s v="technology/wearables"/>
    <n v="1.7142857142857144E-2"/>
    <x v="120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x v="122"/>
    <x v="1"/>
    <s v="technology/wearables"/>
    <n v="29.506136117214709"/>
    <x v="744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x v="83"/>
    <x v="1"/>
    <s v="technology/wearables"/>
    <n v="1.06"/>
    <x v="74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x v="23"/>
    <x v="1"/>
    <s v="technology/wearables"/>
    <n v="6.293333333333333"/>
    <x v="746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x v="23"/>
    <x v="1"/>
    <s v="technology/wearables"/>
    <n v="12.75"/>
    <x v="74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x v="14"/>
    <x v="1"/>
    <s v="technology/wearables"/>
    <n v="13.22"/>
    <x v="748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x v="78"/>
    <x v="1"/>
    <s v="technology/wearables"/>
    <n v="0"/>
    <x v="121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x v="0"/>
    <x v="58"/>
    <x v="1"/>
    <s v="technology/wearables"/>
    <n v="16.77"/>
    <x v="749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x v="84"/>
    <x v="1"/>
    <s v="technology/wearables"/>
    <n v="0.104"/>
    <x v="31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x v="63"/>
    <x v="1"/>
    <s v="technology/wearables"/>
    <n v="4.24"/>
    <x v="75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x v="80"/>
    <x v="1"/>
    <s v="technology/wearables"/>
    <n v="0.46699999999999997"/>
    <x v="751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x v="193"/>
    <x v="1"/>
    <s v="technology/wearables"/>
    <n v="25.087142857142858"/>
    <x v="752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x v="202"/>
    <x v="1"/>
    <s v="technology/wearables"/>
    <n v="2.3345000000000002"/>
    <x v="753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x v="82"/>
    <x v="1"/>
    <s v="technology/wearables"/>
    <n v="7.26"/>
    <x v="754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x v="81"/>
    <x v="1"/>
    <s v="technology/wearables"/>
    <n v="1.625"/>
    <x v="31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x v="22"/>
    <x v="1"/>
    <s v="technology/wearables"/>
    <n v="1.3"/>
    <x v="75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x v="194"/>
    <x v="1"/>
    <s v="technology/wearables"/>
    <n v="58.558333333333337"/>
    <x v="756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x v="244"/>
    <x v="1"/>
    <s v="technology/wearables"/>
    <n v="7.7886666666666677"/>
    <x v="757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x v="79"/>
    <x v="1"/>
    <s v="technology/wearables"/>
    <n v="2.2157147647256061"/>
    <x v="758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x v="80"/>
    <x v="1"/>
    <s v="technology/wearables"/>
    <n v="104"/>
    <x v="759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x v="19"/>
    <x v="1"/>
    <s v="technology/wearables"/>
    <n v="29.6029602960296"/>
    <x v="760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x v="41"/>
    <x v="1"/>
    <s v="technology/wearables"/>
    <n v="16.055"/>
    <x v="761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x v="195"/>
    <x v="1"/>
    <s v="technology/wearables"/>
    <n v="82.207999999999998"/>
    <x v="762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x v="253"/>
    <x v="1"/>
    <s v="technology/wearables"/>
    <n v="75.051000000000002"/>
    <x v="76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x v="22"/>
    <x v="1"/>
    <s v="technology/wearables"/>
    <n v="5.8500000000000005"/>
    <x v="764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x v="88"/>
    <x v="1"/>
    <s v="technology/wearables"/>
    <n v="44.32"/>
    <x v="76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x v="29"/>
    <x v="1"/>
    <s v="technology/wearables"/>
    <n v="0.26737967914438499"/>
    <x v="409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x v="21"/>
    <x v="1"/>
    <s v="technology/wearables"/>
    <n v="13.13"/>
    <x v="178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x v="80"/>
    <x v="1"/>
    <s v="technology/wearables"/>
    <n v="0.19088937093275488"/>
    <x v="698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x v="29"/>
    <x v="1"/>
    <s v="technology/wearables"/>
    <n v="0.375"/>
    <x v="766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x v="254"/>
    <x v="1"/>
    <s v="technology/wearables"/>
    <n v="21535.021000000001"/>
    <x v="767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x v="240"/>
    <x v="1"/>
    <s v="technology/wearables"/>
    <n v="34.527999999999999"/>
    <x v="768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x v="38"/>
    <x v="1"/>
    <s v="technology/wearables"/>
    <n v="30.599999999999998"/>
    <x v="769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x v="79"/>
    <x v="1"/>
    <s v="technology/wearables"/>
    <n v="2.666666666666667"/>
    <x v="379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x v="44"/>
    <x v="1"/>
    <s v="technology/wearables"/>
    <n v="2.8420000000000001"/>
    <x v="770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x v="255"/>
    <x v="1"/>
    <s v="technology/wearables"/>
    <n v="22.878799999999998"/>
    <x v="77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x v="63"/>
    <x v="1"/>
    <s v="technology/wearables"/>
    <n v="3.105"/>
    <x v="772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x v="256"/>
    <x v="1"/>
    <s v="technology/wearables"/>
    <n v="47.333333333333336"/>
    <x v="460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x v="209"/>
    <x v="0"/>
    <s v="music/electronic music"/>
    <n v="205.54838709677421"/>
    <x v="773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x v="257"/>
    <x v="0"/>
    <s v="music/electronic music"/>
    <n v="351.80366666666669"/>
    <x v="77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x v="142"/>
    <x v="0"/>
    <s v="music/electronic music"/>
    <n v="114.9"/>
    <x v="77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x v="132"/>
    <x v="0"/>
    <s v="music/electronic music"/>
    <n v="237.15"/>
    <x v="77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x v="42"/>
    <x v="0"/>
    <s v="music/electronic music"/>
    <n v="118.63774999999998"/>
    <x v="77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x v="258"/>
    <x v="0"/>
    <s v="music/electronic music"/>
    <n v="109.92831428571431"/>
    <x v="778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x v="259"/>
    <x v="0"/>
    <s v="music/electronic music"/>
    <n v="100.00828571428571"/>
    <x v="77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x v="112"/>
    <x v="0"/>
    <s v="music/electronic music"/>
    <n v="103.09292094387415"/>
    <x v="78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x v="260"/>
    <x v="0"/>
    <s v="music/electronic music"/>
    <n v="117.27000000000001"/>
    <x v="78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x v="261"/>
    <x v="0"/>
    <s v="music/electronic music"/>
    <n v="111.75999999999999"/>
    <x v="782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x v="180"/>
    <x v="0"/>
    <s v="music/electronic music"/>
    <n v="342.09999999999997"/>
    <x v="78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x v="221"/>
    <x v="0"/>
    <s v="music/electronic music"/>
    <n v="107.4"/>
    <x v="784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x v="93"/>
    <x v="0"/>
    <s v="music/electronic music"/>
    <n v="108.49703703703703"/>
    <x v="78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x v="74"/>
    <x v="0"/>
    <s v="music/electronic music"/>
    <n v="102.86144578313252"/>
    <x v="78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x v="262"/>
    <x v="0"/>
    <s v="music/electronic music"/>
    <n v="130.0018"/>
    <x v="78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x v="88"/>
    <x v="0"/>
    <s v="music/electronic music"/>
    <n v="107.65217391304347"/>
    <x v="788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x v="263"/>
    <x v="0"/>
    <s v="music/electronic music"/>
    <n v="112.36044444444444"/>
    <x v="78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x v="64"/>
    <x v="0"/>
    <s v="music/electronic music"/>
    <n v="102.1"/>
    <x v="790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x v="42"/>
    <x v="0"/>
    <s v="music/electronic music"/>
    <n v="145.33333333333334"/>
    <x v="791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x v="209"/>
    <x v="0"/>
    <s v="music/electronic music"/>
    <n v="128.19999999999999"/>
    <x v="79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x v="29"/>
    <x v="1"/>
    <s v="journalism/audio"/>
    <n v="0.29411764705882354"/>
    <x v="409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x v="78"/>
    <x v="1"/>
    <s v="journalism/audio"/>
    <n v="0"/>
    <x v="121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x v="29"/>
    <x v="1"/>
    <s v="journalism/audio"/>
    <n v="1.5384615384615385"/>
    <x v="119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x v="264"/>
    <x v="1"/>
    <s v="journalism/audio"/>
    <n v="8.5370000000000008"/>
    <x v="793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x v="84"/>
    <x v="1"/>
    <s v="journalism/audio"/>
    <n v="8.5714285714285715E-2"/>
    <x v="366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x v="22"/>
    <x v="1"/>
    <s v="journalism/audio"/>
    <n v="2.6599999999999997"/>
    <x v="794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x v="78"/>
    <x v="1"/>
    <s v="journalism/audio"/>
    <n v="0"/>
    <x v="121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x v="29"/>
    <x v="1"/>
    <s v="journalism/audio"/>
    <n v="0.05"/>
    <x v="12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x v="80"/>
    <x v="1"/>
    <s v="journalism/audio"/>
    <n v="1.4133333333333333"/>
    <x v="450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x v="0"/>
    <x v="78"/>
    <x v="1"/>
    <s v="journalism/audio"/>
    <n v="0"/>
    <x v="121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x v="78"/>
    <x v="1"/>
    <s v="journalism/audio"/>
    <n v="0"/>
    <x v="121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x v="78"/>
    <x v="1"/>
    <s v="journalism/audio"/>
    <n v="0"/>
    <x v="121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x v="78"/>
    <x v="1"/>
    <s v="journalism/audio"/>
    <n v="0"/>
    <x v="121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x v="29"/>
    <x v="1"/>
    <s v="journalism/audio"/>
    <n v="1"/>
    <x v="2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x v="78"/>
    <x v="1"/>
    <s v="journalism/audio"/>
    <n v="0"/>
    <x v="121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x v="78"/>
    <x v="1"/>
    <s v="journalism/audio"/>
    <n v="0"/>
    <x v="121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x v="78"/>
    <x v="1"/>
    <s v="journalism/audio"/>
    <n v="0"/>
    <x v="121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x v="78"/>
    <x v="1"/>
    <s v="journalism/audio"/>
    <n v="0"/>
    <x v="121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x v="78"/>
    <x v="1"/>
    <s v="journalism/audio"/>
    <n v="0"/>
    <x v="121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x v="78"/>
    <x v="1"/>
    <s v="journalism/audio"/>
    <n v="0"/>
    <x v="121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x v="29"/>
    <x v="1"/>
    <s v="journalism/audio"/>
    <n v="1"/>
    <x v="73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x v="78"/>
    <x v="1"/>
    <s v="journalism/audio"/>
    <n v="0"/>
    <x v="121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x v="80"/>
    <x v="1"/>
    <s v="journalism/audio"/>
    <n v="95.477386934673376"/>
    <x v="12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x v="78"/>
    <x v="1"/>
    <s v="journalism/audio"/>
    <n v="0"/>
    <x v="121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x v="252"/>
    <x v="1"/>
    <s v="games/video games"/>
    <n v="8.974444444444444"/>
    <x v="795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x v="81"/>
    <x v="1"/>
    <s v="games/video games"/>
    <n v="2.7"/>
    <x v="79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x v="265"/>
    <x v="1"/>
    <s v="games/video games"/>
    <n v="3.3673333333333333"/>
    <x v="797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x v="73"/>
    <x v="1"/>
    <s v="games/video games"/>
    <n v="26"/>
    <x v="31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x v="80"/>
    <x v="1"/>
    <s v="games/video games"/>
    <n v="0.15"/>
    <x v="798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x v="64"/>
    <x v="1"/>
    <s v="games/video games"/>
    <n v="38.636363636363633"/>
    <x v="799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x v="84"/>
    <x v="1"/>
    <s v="games/video games"/>
    <n v="0.70000000000000007"/>
    <x v="43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x v="78"/>
    <x v="1"/>
    <s v="games/video games"/>
    <n v="0"/>
    <x v="121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x v="80"/>
    <x v="1"/>
    <s v="games/video games"/>
    <n v="6.8000000000000005E-2"/>
    <x v="800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x v="29"/>
    <x v="1"/>
    <s v="games/video games"/>
    <n v="1.3333333333333335"/>
    <x v="119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x v="209"/>
    <x v="1"/>
    <s v="games/video games"/>
    <n v="6.3092592592592585"/>
    <x v="801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x v="83"/>
    <x v="1"/>
    <s v="games/video games"/>
    <n v="4.5"/>
    <x v="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x v="266"/>
    <x v="1"/>
    <s v="games/video games"/>
    <n v="62.765333333333331"/>
    <x v="802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x v="157"/>
    <x v="1"/>
    <s v="games/video games"/>
    <n v="29.376000000000001"/>
    <x v="803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x v="81"/>
    <x v="1"/>
    <s v="games/video games"/>
    <n v="7.5"/>
    <x v="377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x v="59"/>
    <x v="1"/>
    <s v="games/video games"/>
    <n v="2.6076923076923078"/>
    <x v="80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x v="15"/>
    <x v="1"/>
    <s v="games/video games"/>
    <n v="9.1050000000000004"/>
    <x v="80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x v="80"/>
    <x v="1"/>
    <s v="games/video games"/>
    <n v="1.7647058823529412E-2"/>
    <x v="366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x v="83"/>
    <x v="1"/>
    <s v="games/video games"/>
    <n v="0.55999999999999994"/>
    <x v="80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x v="29"/>
    <x v="1"/>
    <s v="games/video games"/>
    <n v="0.82000000000000006"/>
    <x v="807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x v="0"/>
    <x v="78"/>
    <x v="1"/>
    <s v="games/video games"/>
    <n v="0"/>
    <x v="121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x v="82"/>
    <x v="1"/>
    <s v="games/video games"/>
    <n v="3.42"/>
    <x v="808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x v="0"/>
    <x v="84"/>
    <x v="1"/>
    <s v="games/video games"/>
    <n v="8.3333333333333343E-2"/>
    <x v="507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x v="78"/>
    <x v="1"/>
    <s v="games/video games"/>
    <n v="0"/>
    <x v="121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x v="206"/>
    <x v="1"/>
    <s v="games/video games"/>
    <n v="14.182977777777777"/>
    <x v="809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x v="72"/>
    <x v="1"/>
    <s v="games/video games"/>
    <n v="7.8266666666666662"/>
    <x v="810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x v="29"/>
    <x v="1"/>
    <s v="games/video games"/>
    <n v="3.8464497269020695E-2"/>
    <x v="144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x v="84"/>
    <x v="1"/>
    <s v="games/video games"/>
    <n v="12.5"/>
    <x v="38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x v="63"/>
    <x v="1"/>
    <s v="games/video games"/>
    <n v="1.05"/>
    <x v="366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x v="80"/>
    <x v="1"/>
    <s v="games/video games"/>
    <n v="14.083333333333334"/>
    <x v="8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x v="74"/>
    <x v="1"/>
    <s v="games/video games"/>
    <n v="18.300055555555556"/>
    <x v="81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x v="225"/>
    <x v="1"/>
    <s v="games/video games"/>
    <n v="5.0347999999999997"/>
    <x v="813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x v="60"/>
    <x v="1"/>
    <s v="games/video games"/>
    <n v="17.933333333333334"/>
    <x v="81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x v="63"/>
    <x v="1"/>
    <s v="games/video games"/>
    <n v="4.7E-2"/>
    <x v="815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x v="19"/>
    <x v="1"/>
    <s v="games/video games"/>
    <n v="7.2120000000000006"/>
    <x v="816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x v="29"/>
    <x v="1"/>
    <s v="games/video games"/>
    <n v="0.5"/>
    <x v="384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x v="73"/>
    <x v="1"/>
    <s v="games/video games"/>
    <n v="2.5"/>
    <x v="119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x v="79"/>
    <x v="1"/>
    <s v="games/video games"/>
    <n v="4.1000000000000002E-2"/>
    <x v="81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x v="54"/>
    <x v="1"/>
    <s v="games/video games"/>
    <n v="5.3125"/>
    <x v="8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x v="41"/>
    <x v="1"/>
    <s v="games/video games"/>
    <n v="1.6199999999999999"/>
    <x v="79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x v="77"/>
    <x v="1"/>
    <s v="games/video games"/>
    <n v="4.9516666666666671"/>
    <x v="819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x v="9"/>
    <x v="1"/>
    <s v="games/video games"/>
    <n v="0.159"/>
    <x v="820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x v="63"/>
    <x v="1"/>
    <s v="games/video games"/>
    <n v="41.25"/>
    <x v="821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x v="78"/>
    <x v="1"/>
    <s v="games/video games"/>
    <n v="0"/>
    <x v="121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x v="64"/>
    <x v="1"/>
    <s v="games/video games"/>
    <n v="2.93"/>
    <x v="822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x v="83"/>
    <x v="1"/>
    <s v="games/video games"/>
    <n v="0.44999999999999996"/>
    <x v="2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x v="202"/>
    <x v="1"/>
    <s v="games/video games"/>
    <n v="0.51"/>
    <x v="8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x v="29"/>
    <x v="1"/>
    <s v="games/video games"/>
    <n v="0.04"/>
    <x v="12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x v="267"/>
    <x v="1"/>
    <s v="games/video games"/>
    <n v="35.537409090909087"/>
    <x v="82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x v="29"/>
    <x v="1"/>
    <s v="games/video games"/>
    <n v="0.5"/>
    <x v="144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x v="83"/>
    <x v="1"/>
    <s v="games/video games"/>
    <n v="0.16666666666666669"/>
    <x v="82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x v="80"/>
    <x v="1"/>
    <s v="games/video games"/>
    <n v="0.13250000000000001"/>
    <x v="514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x v="73"/>
    <x v="1"/>
    <s v="games/video games"/>
    <n v="3.5704000000000007E-2"/>
    <x v="82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x v="22"/>
    <x v="1"/>
    <s v="games/video games"/>
    <n v="8.3000000000000007"/>
    <x v="827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x v="83"/>
    <x v="1"/>
    <s v="games/video games"/>
    <n v="2.4222222222222221"/>
    <x v="828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x v="29"/>
    <x v="1"/>
    <s v="games/video games"/>
    <n v="0.23809523809523811"/>
    <x v="144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x v="78"/>
    <x v="1"/>
    <s v="games/video games"/>
    <n v="0"/>
    <x v="121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x v="81"/>
    <x v="1"/>
    <s v="games/video games"/>
    <n v="1.1599999999999999E-2"/>
    <x v="829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x v="78"/>
    <x v="1"/>
    <s v="games/video games"/>
    <n v="0"/>
    <x v="121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x v="83"/>
    <x v="1"/>
    <s v="games/video games"/>
    <n v="0.22"/>
    <x v="830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x v="63"/>
    <x v="1"/>
    <s v="games/mobile games"/>
    <n v="0.47222222222222221"/>
    <x v="83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x v="78"/>
    <x v="1"/>
    <s v="games/mobile games"/>
    <n v="0"/>
    <x v="121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x v="84"/>
    <x v="1"/>
    <s v="games/mobile games"/>
    <n v="0.5"/>
    <x v="144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x v="23"/>
    <x v="1"/>
    <s v="games/mobile games"/>
    <n v="1.6714285714285713"/>
    <x v="83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x v="0"/>
    <x v="29"/>
    <x v="1"/>
    <s v="games/mobile games"/>
    <n v="0.1"/>
    <x v="12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x v="84"/>
    <x v="1"/>
    <s v="games/mobile games"/>
    <n v="0.105"/>
    <x v="689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x v="83"/>
    <x v="1"/>
    <s v="games/mobile games"/>
    <n v="0.22"/>
    <x v="830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x v="78"/>
    <x v="1"/>
    <s v="games/mobile games"/>
    <n v="0"/>
    <x v="121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x v="62"/>
    <x v="1"/>
    <s v="games/mobile games"/>
    <n v="14.38"/>
    <x v="833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x v="29"/>
    <x v="1"/>
    <s v="games/mobile games"/>
    <n v="0.66666666666666674"/>
    <x v="13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x v="29"/>
    <x v="1"/>
    <s v="games/mobile games"/>
    <n v="4.0000000000000001E-3"/>
    <x v="12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x v="29"/>
    <x v="1"/>
    <s v="games/mobile games"/>
    <n v="5"/>
    <x v="73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x v="79"/>
    <x v="1"/>
    <s v="games/mobile games"/>
    <n v="6.4439140811455857"/>
    <x v="834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x v="70"/>
    <x v="1"/>
    <s v="games/mobile games"/>
    <n v="39.5"/>
    <x v="835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x v="80"/>
    <x v="1"/>
    <s v="games/mobile games"/>
    <n v="0.35714285714285715"/>
    <x v="683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x v="29"/>
    <x v="1"/>
    <s v="games/mobile games"/>
    <n v="6.25E-2"/>
    <x v="144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x v="78"/>
    <x v="1"/>
    <s v="games/mobile games"/>
    <n v="0"/>
    <x v="121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x v="0"/>
    <x v="78"/>
    <x v="1"/>
    <s v="games/mobile games"/>
    <n v="0"/>
    <x v="121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x v="78"/>
    <x v="1"/>
    <s v="games/mobile games"/>
    <n v="0"/>
    <x v="121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x v="22"/>
    <x v="1"/>
    <s v="games/mobile games"/>
    <n v="0.41333333333333333"/>
    <x v="836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x v="78"/>
    <x v="1"/>
    <s v="food/food trucks"/>
    <n v="0"/>
    <x v="121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x v="29"/>
    <x v="1"/>
    <s v="food/food trucks"/>
    <n v="0.125"/>
    <x v="101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x v="8"/>
    <x v="1"/>
    <s v="food/food trucks"/>
    <n v="8.8333333333333339"/>
    <x v="83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x v="78"/>
    <x v="1"/>
    <s v="food/food trucks"/>
    <n v="0"/>
    <x v="121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x v="83"/>
    <x v="1"/>
    <s v="food/food trucks"/>
    <n v="0.48666666666666669"/>
    <x v="838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x v="84"/>
    <x v="1"/>
    <s v="food/food trucks"/>
    <n v="0.15"/>
    <x v="839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x v="79"/>
    <x v="1"/>
    <s v="food/food trucks"/>
    <n v="10.08"/>
    <x v="840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x v="78"/>
    <x v="1"/>
    <s v="food/food trucks"/>
    <n v="0"/>
    <x v="121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x v="41"/>
    <x v="1"/>
    <s v="food/food trucks"/>
    <n v="5.6937500000000005"/>
    <x v="84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x v="29"/>
    <x v="1"/>
    <s v="food/food trucks"/>
    <n v="0.625"/>
    <x v="7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x v="83"/>
    <x v="1"/>
    <s v="food/food trucks"/>
    <n v="6.5"/>
    <x v="14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x v="22"/>
    <x v="1"/>
    <s v="food/food trucks"/>
    <n v="0.752"/>
    <x v="842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x v="78"/>
    <x v="1"/>
    <s v="food/food trucks"/>
    <n v="0"/>
    <x v="121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x v="83"/>
    <x v="1"/>
    <s v="food/food trucks"/>
    <n v="1.51"/>
    <x v="69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x v="83"/>
    <x v="1"/>
    <s v="food/food trucks"/>
    <n v="0.46666666666666673"/>
    <x v="12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x v="78"/>
    <x v="1"/>
    <s v="food/food trucks"/>
    <n v="0"/>
    <x v="121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x v="10"/>
    <x v="1"/>
    <s v="food/food trucks"/>
    <n v="3.85"/>
    <x v="843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x v="78"/>
    <x v="1"/>
    <s v="food/food trucks"/>
    <n v="0"/>
    <x v="121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x v="84"/>
    <x v="1"/>
    <s v="food/food trucks"/>
    <n v="5.8333333333333341E-2"/>
    <x v="844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x v="78"/>
    <x v="1"/>
    <s v="food/food trucks"/>
    <n v="0"/>
    <x v="121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x v="78"/>
    <x v="1"/>
    <s v="food/food trucks"/>
    <n v="0"/>
    <x v="121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x v="20"/>
    <x v="1"/>
    <s v="food/food trucks"/>
    <n v="20.705000000000002"/>
    <x v="84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x v="22"/>
    <x v="1"/>
    <s v="food/food trucks"/>
    <n v="19.139999999999997"/>
    <x v="846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x v="38"/>
    <x v="1"/>
    <s v="food/food trucks"/>
    <n v="1.6316666666666666"/>
    <x v="847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x v="83"/>
    <x v="1"/>
    <s v="food/food trucks"/>
    <n v="5.6666666666666661"/>
    <x v="848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x v="83"/>
    <x v="1"/>
    <s v="food/food trucks"/>
    <n v="0.16999999999999998"/>
    <x v="162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x v="84"/>
    <x v="1"/>
    <s v="food/food trucks"/>
    <n v="0.4"/>
    <x v="7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x v="29"/>
    <x v="1"/>
    <s v="food/food trucks"/>
    <n v="0.1"/>
    <x v="384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x v="78"/>
    <x v="1"/>
    <s v="food/food trucks"/>
    <n v="0"/>
    <x v="121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x v="29"/>
    <x v="1"/>
    <s v="food/food trucks"/>
    <n v="2.4E-2"/>
    <x v="18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x v="10"/>
    <x v="1"/>
    <s v="food/food trucks"/>
    <n v="5.9066666666666672"/>
    <x v="849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x v="82"/>
    <x v="1"/>
    <s v="food/food trucks"/>
    <n v="2.9250000000000003"/>
    <x v="178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x v="29"/>
    <x v="1"/>
    <s v="food/food trucks"/>
    <n v="5.7142857142857143E-3"/>
    <x v="119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x v="78"/>
    <x v="1"/>
    <s v="food/food trucks"/>
    <n v="0"/>
    <x v="121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x v="29"/>
    <x v="1"/>
    <s v="food/food trucks"/>
    <n v="6.6666666666666671E-3"/>
    <x v="144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x v="81"/>
    <x v="1"/>
    <s v="food/food trucks"/>
    <n v="5.3333333333333339"/>
    <x v="85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x v="268"/>
    <x v="1"/>
    <s v="food/food trucks"/>
    <n v="11.75"/>
    <x v="851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x v="83"/>
    <x v="1"/>
    <s v="food/food trucks"/>
    <n v="8.0000000000000002E-3"/>
    <x v="85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x v="80"/>
    <x v="1"/>
    <s v="food/food trucks"/>
    <n v="4.2"/>
    <x v="689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x v="83"/>
    <x v="1"/>
    <s v="food/food trucks"/>
    <n v="4"/>
    <x v="85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x v="269"/>
    <x v="0"/>
    <s v="photography/photobooks"/>
    <n v="104.93636363636362"/>
    <x v="854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x v="112"/>
    <x v="0"/>
    <s v="photography/photobooks"/>
    <n v="105.44"/>
    <x v="855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x v="252"/>
    <x v="0"/>
    <s v="photography/photobooks"/>
    <n v="106.73333333333332"/>
    <x v="85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x v="16"/>
    <x v="0"/>
    <s v="photography/photobooks"/>
    <n v="104.12571428571428"/>
    <x v="857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x v="268"/>
    <x v="0"/>
    <s v="photography/photobooks"/>
    <n v="160.54999999999998"/>
    <x v="85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x v="48"/>
    <x v="0"/>
    <s v="photography/photobooks"/>
    <n v="107.77777777777777"/>
    <x v="85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x v="62"/>
    <x v="0"/>
    <s v="photography/photobooks"/>
    <n v="135"/>
    <x v="860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x v="51"/>
    <x v="0"/>
    <s v="photography/photobooks"/>
    <n v="109.07407407407408"/>
    <x v="861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x v="41"/>
    <x v="0"/>
    <s v="photography/photobooks"/>
    <n v="290"/>
    <x v="86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x v="270"/>
    <x v="0"/>
    <s v="photography/photobooks"/>
    <n v="103.95714285714286"/>
    <x v="863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x v="271"/>
    <x v="0"/>
    <s v="photography/photobooks"/>
    <n v="322.24"/>
    <x v="864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x v="203"/>
    <x v="0"/>
    <s v="photography/photobooks"/>
    <n v="135"/>
    <x v="86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x v="272"/>
    <x v="0"/>
    <s v="photography/photobooks"/>
    <n v="269.91034482758624"/>
    <x v="86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x v="100"/>
    <x v="0"/>
    <s v="photography/photobooks"/>
    <n v="253.29333333333332"/>
    <x v="867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x v="157"/>
    <x v="0"/>
    <s v="photography/photobooks"/>
    <n v="260.59999999999997"/>
    <x v="868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x v="82"/>
    <x v="0"/>
    <s v="photography/photobooks"/>
    <n v="101.31677953348381"/>
    <x v="86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x v="273"/>
    <x v="0"/>
    <s v="photography/photobooks"/>
    <n v="125.60416666666667"/>
    <x v="870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x v="112"/>
    <x v="0"/>
    <s v="photography/photobooks"/>
    <n v="102.43783333333334"/>
    <x v="871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x v="197"/>
    <x v="0"/>
    <s v="photography/photobooks"/>
    <n v="199.244"/>
    <x v="872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x v="21"/>
    <x v="0"/>
    <s v="photography/photobooks"/>
    <n v="102.45398773006136"/>
    <x v="873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x v="7"/>
    <x v="0"/>
    <s v="photography/photobooks"/>
    <n v="102.94615384615385"/>
    <x v="874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x v="95"/>
    <x v="0"/>
    <s v="photography/photobooks"/>
    <n v="100.86153846153847"/>
    <x v="875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x v="58"/>
    <x v="0"/>
    <s v="photography/photobooks"/>
    <n v="114.99999999999999"/>
    <x v="876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x v="261"/>
    <x v="0"/>
    <s v="photography/photobooks"/>
    <n v="104.16766467065868"/>
    <x v="877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x v="11"/>
    <x v="0"/>
    <s v="photography/photobooks"/>
    <n v="155.29999999999998"/>
    <x v="878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x v="67"/>
    <x v="0"/>
    <s v="photography/photobooks"/>
    <n v="106"/>
    <x v="879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x v="273"/>
    <x v="0"/>
    <s v="photography/photobooks"/>
    <n v="254.31499999999997"/>
    <x v="880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x v="79"/>
    <x v="0"/>
    <s v="photography/photobooks"/>
    <n v="101.1"/>
    <x v="881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x v="183"/>
    <x v="0"/>
    <s v="photography/photobooks"/>
    <n v="129.04"/>
    <x v="882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x v="52"/>
    <x v="0"/>
    <s v="photography/photobooks"/>
    <n v="102.23076923076924"/>
    <x v="88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x v="20"/>
    <x v="0"/>
    <s v="photography/photobooks"/>
    <n v="131.80000000000001"/>
    <x v="88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x v="274"/>
    <x v="0"/>
    <s v="photography/photobooks"/>
    <n v="786.0802000000001"/>
    <x v="885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x v="147"/>
    <x v="0"/>
    <s v="photography/photobooks"/>
    <n v="145.70000000000002"/>
    <x v="886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x v="275"/>
    <x v="0"/>
    <s v="photography/photobooks"/>
    <n v="102.60000000000001"/>
    <x v="88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x v="30"/>
    <x v="0"/>
    <s v="photography/photobooks"/>
    <n v="172.27777777777777"/>
    <x v="888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x v="35"/>
    <x v="0"/>
    <s v="photography/photobooks"/>
    <n v="159.16819571865443"/>
    <x v="88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x v="205"/>
    <x v="0"/>
    <s v="photography/photobooks"/>
    <n v="103.76666666666668"/>
    <x v="890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x v="273"/>
    <x v="0"/>
    <s v="photography/photobooks"/>
    <n v="111.40954545454547"/>
    <x v="891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x v="276"/>
    <x v="0"/>
    <s v="photography/photobooks"/>
    <n v="280.375"/>
    <x v="89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x v="277"/>
    <x v="0"/>
    <s v="photography/photobooks"/>
    <n v="112.10606060606061"/>
    <x v="893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x v="59"/>
    <x v="1"/>
    <s v="music/world music"/>
    <n v="7.0666666666666673"/>
    <x v="894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x v="83"/>
    <x v="1"/>
    <s v="music/world music"/>
    <n v="4.3999999999999995"/>
    <x v="895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x v="244"/>
    <x v="1"/>
    <s v="music/world music"/>
    <n v="3.8739999999999997"/>
    <x v="896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x v="78"/>
    <x v="1"/>
    <s v="music/world music"/>
    <n v="0"/>
    <x v="121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x v="54"/>
    <x v="1"/>
    <s v="music/world music"/>
    <n v="29.299999999999997"/>
    <x v="897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x v="29"/>
    <x v="1"/>
    <s v="music/world music"/>
    <n v="0.90909090909090906"/>
    <x v="384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x v="78"/>
    <x v="1"/>
    <s v="music/world music"/>
    <n v="0"/>
    <x v="121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x v="78"/>
    <x v="1"/>
    <s v="music/world music"/>
    <n v="0"/>
    <x v="121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x v="29"/>
    <x v="1"/>
    <s v="music/world music"/>
    <n v="0.8"/>
    <x v="379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x v="79"/>
    <x v="1"/>
    <s v="music/world music"/>
    <n v="11.600000000000001"/>
    <x v="86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x v="78"/>
    <x v="1"/>
    <s v="music/world music"/>
    <n v="0"/>
    <x v="121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x v="79"/>
    <x v="1"/>
    <s v="music/world music"/>
    <n v="2.7873639500929119"/>
    <x v="436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x v="78"/>
    <x v="1"/>
    <s v="music/world music"/>
    <n v="0"/>
    <x v="121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x v="78"/>
    <x v="1"/>
    <s v="music/world music"/>
    <n v="0"/>
    <x v="121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x v="83"/>
    <x v="1"/>
    <s v="music/world music"/>
    <n v="17.8"/>
    <x v="898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x v="78"/>
    <x v="1"/>
    <s v="music/world music"/>
    <n v="0"/>
    <x v="121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x v="22"/>
    <x v="1"/>
    <s v="music/world music"/>
    <n v="3.0124999999999997"/>
    <x v="899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x v="69"/>
    <x v="1"/>
    <s v="music/world music"/>
    <n v="50.739999999999995"/>
    <x v="900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x v="29"/>
    <x v="1"/>
    <s v="music/world music"/>
    <n v="0.54884742041712409"/>
    <x v="144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x v="44"/>
    <x v="1"/>
    <s v="music/world music"/>
    <n v="14.091666666666667"/>
    <x v="901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x v="43"/>
    <x v="0"/>
    <s v="music/rock"/>
    <n v="103.8"/>
    <x v="902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x v="57"/>
    <x v="0"/>
    <s v="music/rock"/>
    <n v="120.24999999999999"/>
    <x v="903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x v="162"/>
    <x v="0"/>
    <s v="music/rock"/>
    <n v="117"/>
    <x v="904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x v="133"/>
    <x v="0"/>
    <s v="music/rock"/>
    <n v="122.14285714285715"/>
    <x v="90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x v="211"/>
    <x v="0"/>
    <s v="music/rock"/>
    <n v="151.63999999999999"/>
    <x v="906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x v="75"/>
    <x v="0"/>
    <s v="music/rock"/>
    <n v="104.44"/>
    <x v="90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x v="278"/>
    <x v="0"/>
    <s v="music/rock"/>
    <n v="200.15333333333331"/>
    <x v="90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x v="142"/>
    <x v="0"/>
    <s v="music/rock"/>
    <n v="101.8"/>
    <x v="909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x v="261"/>
    <x v="0"/>
    <s v="music/rock"/>
    <n v="137.65714285714284"/>
    <x v="910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x v="279"/>
    <x v="0"/>
    <s v="music/rock"/>
    <n v="303833.2"/>
    <x v="911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x v="261"/>
    <x v="0"/>
    <s v="music/rock"/>
    <n v="198.85074626865671"/>
    <x v="91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x v="280"/>
    <x v="0"/>
    <s v="music/rock"/>
    <n v="202.36666666666667"/>
    <x v="913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x v="281"/>
    <x v="0"/>
    <s v="music/rock"/>
    <n v="117.96376666666666"/>
    <x v="91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x v="282"/>
    <x v="0"/>
    <s v="music/rock"/>
    <n v="294.72727272727275"/>
    <x v="915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x v="283"/>
    <x v="0"/>
    <s v="music/rock"/>
    <n v="213.14633333333336"/>
    <x v="916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x v="93"/>
    <x v="0"/>
    <s v="music/rock"/>
    <n v="104.24"/>
    <x v="91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x v="142"/>
    <x v="0"/>
    <s v="music/rock"/>
    <n v="113.66666666666667"/>
    <x v="918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x v="47"/>
    <x v="0"/>
    <s v="music/rock"/>
    <n v="101.25"/>
    <x v="91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x v="217"/>
    <x v="0"/>
    <s v="music/rock"/>
    <n v="125.41538461538462"/>
    <x v="920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x v="14"/>
    <x v="0"/>
    <s v="music/rock"/>
    <n v="119"/>
    <x v="92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x v="69"/>
    <x v="0"/>
    <s v="music/rock"/>
    <n v="166.46153846153845"/>
    <x v="92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x v="36"/>
    <x v="0"/>
    <s v="music/rock"/>
    <n v="119.14771428571429"/>
    <x v="92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x v="133"/>
    <x v="0"/>
    <s v="music/rock"/>
    <n v="100.47368421052632"/>
    <x v="924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x v="180"/>
    <x v="0"/>
    <s v="music/rock"/>
    <n v="101.8"/>
    <x v="92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x v="0"/>
    <x v="0"/>
    <s v="music/rock"/>
    <n v="116.66666666666667"/>
    <x v="926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x v="190"/>
    <x v="0"/>
    <s v="music/rock"/>
    <n v="108.64893617021276"/>
    <x v="927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x v="39"/>
    <x v="0"/>
    <s v="music/rock"/>
    <n v="114.72"/>
    <x v="92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x v="162"/>
    <x v="0"/>
    <s v="music/rock"/>
    <n v="101.8"/>
    <x v="9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x v="33"/>
    <x v="0"/>
    <s v="music/rock"/>
    <n v="106"/>
    <x v="930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x v="241"/>
    <x v="0"/>
    <s v="music/rock"/>
    <n v="103.49999999999999"/>
    <x v="474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x v="284"/>
    <x v="0"/>
    <s v="music/rock"/>
    <n v="154.97535999999999"/>
    <x v="931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x v="285"/>
    <x v="0"/>
    <s v="music/rock"/>
    <n v="162.14066666666668"/>
    <x v="93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x v="32"/>
    <x v="0"/>
    <s v="music/rock"/>
    <n v="104.42100000000001"/>
    <x v="933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x v="286"/>
    <x v="0"/>
    <s v="music/rock"/>
    <n v="106.12433333333333"/>
    <x v="93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x v="245"/>
    <x v="0"/>
    <s v="music/rock"/>
    <n v="154.93846153846152"/>
    <x v="93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x v="143"/>
    <x v="0"/>
    <s v="music/rock"/>
    <n v="110.77157238734421"/>
    <x v="9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x v="208"/>
    <x v="0"/>
    <s v="music/rock"/>
    <n v="110.91186666666665"/>
    <x v="937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x v="142"/>
    <x v="0"/>
    <s v="music/rock"/>
    <n v="110.71428571428572"/>
    <x v="938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x v="220"/>
    <x v="0"/>
    <s v="music/rock"/>
    <n v="123.61333333333333"/>
    <x v="939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x v="19"/>
    <x v="0"/>
    <s v="music/rock"/>
    <n v="211.05"/>
    <x v="940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x v="162"/>
    <x v="0"/>
    <s v="theater/plays"/>
    <n v="101"/>
    <x v="9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x v="287"/>
    <x v="0"/>
    <s v="theater/plays"/>
    <n v="101.64999999999999"/>
    <x v="94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x v="9"/>
    <x v="0"/>
    <s v="theater/plays"/>
    <n v="108.33333333333333"/>
    <x v="943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x v="20"/>
    <x v="0"/>
    <s v="theater/plays"/>
    <n v="242"/>
    <x v="94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x v="42"/>
    <x v="0"/>
    <s v="theater/plays"/>
    <n v="100.44999999999999"/>
    <x v="94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x v="47"/>
    <x v="0"/>
    <s v="theater/plays"/>
    <n v="125.06666666666666"/>
    <x v="94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x v="48"/>
    <x v="0"/>
    <s v="theater/plays"/>
    <n v="108.57142857142857"/>
    <x v="94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x v="288"/>
    <x v="0"/>
    <s v="theater/plays"/>
    <n v="145.70000000000002"/>
    <x v="948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x v="47"/>
    <x v="0"/>
    <s v="theater/plays"/>
    <n v="110.00000000000001"/>
    <x v="949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x v="148"/>
    <x v="0"/>
    <s v="theater/plays"/>
    <n v="102.23333333333333"/>
    <x v="950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x v="19"/>
    <x v="0"/>
    <s v="theater/plays"/>
    <n v="122"/>
    <x v="951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x v="31"/>
    <x v="0"/>
    <s v="theater/plays"/>
    <n v="101.96000000000001"/>
    <x v="952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x v="23"/>
    <x v="0"/>
    <s v="theater/plays"/>
    <n v="141.1764705882353"/>
    <x v="95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x v="146"/>
    <x v="0"/>
    <s v="theater/plays"/>
    <n v="109.52500000000001"/>
    <x v="95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x v="51"/>
    <x v="0"/>
    <s v="theater/plays"/>
    <n v="104.65"/>
    <x v="95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x v="58"/>
    <x v="0"/>
    <s v="theater/plays"/>
    <n v="124"/>
    <x v="95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x v="54"/>
    <x v="0"/>
    <s v="theater/plays"/>
    <n v="135"/>
    <x v="957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x v="60"/>
    <x v="0"/>
    <s v="theater/plays"/>
    <n v="102.75000000000001"/>
    <x v="95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x v="133"/>
    <x v="0"/>
    <s v="theater/plays"/>
    <n v="100"/>
    <x v="73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x v="52"/>
    <x v="0"/>
    <s v="theater/plays"/>
    <n v="130.26085714285716"/>
    <x v="959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x v="201"/>
    <x v="1"/>
    <s v="technology/wearables"/>
    <n v="39.627499999999998"/>
    <x v="960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x v="48"/>
    <x v="1"/>
    <s v="technology/wearables"/>
    <n v="25.976666666666663"/>
    <x v="96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x v="289"/>
    <x v="1"/>
    <s v="technology/wearables"/>
    <n v="65.24636363636364"/>
    <x v="96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x v="43"/>
    <x v="1"/>
    <s v="technology/wearables"/>
    <n v="11.514000000000001"/>
    <x v="96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x v="44"/>
    <x v="1"/>
    <s v="technology/wearables"/>
    <n v="11.360000000000001"/>
    <x v="9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x v="2"/>
    <x v="1"/>
    <s v="technology/wearables"/>
    <n v="111.99130434782609"/>
    <x v="965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x v="54"/>
    <x v="1"/>
    <s v="technology/wearables"/>
    <n v="15.5"/>
    <x v="9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x v="61"/>
    <x v="1"/>
    <s v="technology/wearables"/>
    <n v="32.027999999999999"/>
    <x v="96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x v="29"/>
    <x v="1"/>
    <s v="technology/wearables"/>
    <n v="0.60869565217391308"/>
    <x v="13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x v="259"/>
    <x v="1"/>
    <s v="technology/wearables"/>
    <n v="31.114999999999998"/>
    <x v="968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x v="202"/>
    <x v="1"/>
    <s v="technology/wearables"/>
    <n v="1.1266666666666667"/>
    <x v="969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x v="290"/>
    <x v="1"/>
    <s v="technology/wearables"/>
    <n v="40.404000000000003"/>
    <x v="970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x v="29"/>
    <x v="1"/>
    <s v="technology/wearables"/>
    <n v="1.3333333333333333E-3"/>
    <x v="12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x v="10"/>
    <x v="1"/>
    <s v="technology/wearables"/>
    <n v="5.7334999999999994"/>
    <x v="971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x v="125"/>
    <x v="1"/>
    <s v="technology/wearables"/>
    <n v="15.324999999999999"/>
    <x v="972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x v="82"/>
    <x v="1"/>
    <s v="technology/wearables"/>
    <n v="15.103448275862069"/>
    <x v="97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x v="83"/>
    <x v="1"/>
    <s v="technology/wearables"/>
    <n v="0.503"/>
    <x v="974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x v="63"/>
    <x v="1"/>
    <s v="technology/wearables"/>
    <n v="1.3028138528138529"/>
    <x v="975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x v="80"/>
    <x v="1"/>
    <s v="technology/wearables"/>
    <n v="0.30285714285714288"/>
    <x v="730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x v="34"/>
    <x v="1"/>
    <s v="technology/wearables"/>
    <n v="8.8800000000000008"/>
    <x v="976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x v="240"/>
    <x v="1"/>
    <s v="technology/wearables"/>
    <n v="9.84"/>
    <x v="97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x v="22"/>
    <x v="1"/>
    <s v="technology/wearables"/>
    <n v="2.4299999999999997"/>
    <x v="978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x v="202"/>
    <x v="1"/>
    <s v="technology/wearables"/>
    <n v="1.1299999999999999"/>
    <x v="979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x v="14"/>
    <x v="1"/>
    <s v="technology/wearables"/>
    <n v="3.5520833333333335"/>
    <x v="980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x v="41"/>
    <x v="1"/>
    <s v="technology/wearables"/>
    <n v="2.3306666666666667"/>
    <x v="981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x v="82"/>
    <x v="1"/>
    <s v="technology/wearables"/>
    <n v="0.81600000000000006"/>
    <x v="982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x v="133"/>
    <x v="1"/>
    <s v="technology/wearables"/>
    <n v="22.494285714285713"/>
    <x v="983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x v="69"/>
    <x v="1"/>
    <s v="technology/wearables"/>
    <n v="1.3668"/>
    <x v="984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x v="78"/>
    <x v="1"/>
    <s v="technology/wearables"/>
    <n v="0"/>
    <x v="121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x v="78"/>
    <x v="1"/>
    <s v="technology/wearables"/>
    <n v="0"/>
    <x v="121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x v="222"/>
    <x v="1"/>
    <s v="technology/wearables"/>
    <n v="10.754135338345865"/>
    <x v="98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x v="38"/>
    <x v="1"/>
    <s v="technology/wearables"/>
    <n v="19.759999999999998"/>
    <x v="98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x v="291"/>
    <x v="1"/>
    <s v="technology/wearables"/>
    <n v="84.946999999999989"/>
    <x v="987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x v="205"/>
    <x v="1"/>
    <s v="technology/wearables"/>
    <n v="49.381999999999998"/>
    <x v="988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x v="41"/>
    <x v="1"/>
    <s v="technology/wearables"/>
    <n v="3.3033333333333332"/>
    <x v="989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x v="77"/>
    <x v="1"/>
    <s v="technology/wearables"/>
    <n v="6.6339999999999995"/>
    <x v="9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x v="78"/>
    <x v="1"/>
    <s v="technology/wearables"/>
    <n v="0"/>
    <x v="121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x v="67"/>
    <x v="1"/>
    <s v="technology/wearables"/>
    <n v="70.36"/>
    <x v="991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x v="29"/>
    <x v="1"/>
    <s v="technology/wearables"/>
    <n v="0.2"/>
    <x v="101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x v="292"/>
    <x v="1"/>
    <s v="technology/wearables"/>
    <n v="102.298"/>
    <x v="992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x v="237"/>
    <x v="0"/>
    <s v="publishing/nonfiction"/>
    <n v="377.73333333333335"/>
    <x v="99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x v="63"/>
    <x v="0"/>
    <s v="publishing/nonfiction"/>
    <n v="125"/>
    <x v="99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x v="184"/>
    <x v="0"/>
    <s v="publishing/nonfiction"/>
    <n v="147.32653061224491"/>
    <x v="99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x v="162"/>
    <x v="0"/>
    <s v="publishing/nonfiction"/>
    <n v="102.2"/>
    <x v="996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x v="55"/>
    <x v="0"/>
    <s v="publishing/nonfiction"/>
    <n v="101.8723404255319"/>
    <x v="997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x v="293"/>
    <x v="0"/>
    <s v="publishing/nonfiction"/>
    <n v="204.2"/>
    <x v="998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x v="76"/>
    <x v="0"/>
    <s v="publishing/nonfiction"/>
    <n v="104.05"/>
    <x v="999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x v="148"/>
    <x v="0"/>
    <s v="publishing/nonfiction"/>
    <n v="101.265"/>
    <x v="1000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x v="294"/>
    <x v="0"/>
    <s v="publishing/nonfiction"/>
    <n v="136.13999999999999"/>
    <x v="1001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x v="288"/>
    <x v="0"/>
    <s v="publishing/nonfiction"/>
    <n v="133.6"/>
    <x v="100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x v="31"/>
    <x v="0"/>
    <s v="publishing/nonfiction"/>
    <n v="130.25"/>
    <x v="1003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x v="212"/>
    <x v="0"/>
    <s v="publishing/nonfiction"/>
    <n v="122.67999999999999"/>
    <x v="100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x v="45"/>
    <x v="0"/>
    <s v="publishing/nonfiction"/>
    <n v="182.81058823529412"/>
    <x v="1005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x v="71"/>
    <x v="0"/>
    <s v="publishing/nonfiction"/>
    <n v="125.29999999999998"/>
    <x v="1006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x v="72"/>
    <x v="0"/>
    <s v="publishing/nonfiction"/>
    <n v="111.66666666666667"/>
    <x v="100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x v="10"/>
    <x v="0"/>
    <s v="publishing/nonfiction"/>
    <n v="115.75757575757575"/>
    <x v="1008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x v="75"/>
    <x v="0"/>
    <s v="publishing/nonfiction"/>
    <n v="173.2"/>
    <x v="1009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x v="295"/>
    <x v="0"/>
    <s v="publishing/nonfiction"/>
    <n v="125.98333333333333"/>
    <x v="1010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x v="20"/>
    <x v="0"/>
    <s v="publishing/nonfiction"/>
    <n v="109.1"/>
    <x v="1011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x v="81"/>
    <x v="0"/>
    <s v="publishing/nonfiction"/>
    <n v="100"/>
    <x v="379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x v="296"/>
    <x v="0"/>
    <s v="music/rock"/>
    <n v="118.64285714285714"/>
    <x v="1012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x v="297"/>
    <x v="0"/>
    <s v="music/rock"/>
    <n v="100.26666666666667"/>
    <x v="1013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x v="206"/>
    <x v="0"/>
    <s v="music/rock"/>
    <n v="126.48920000000001"/>
    <x v="101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x v="240"/>
    <x v="0"/>
    <s v="music/rock"/>
    <n v="114.26"/>
    <x v="101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x v="45"/>
    <x v="0"/>
    <s v="music/rock"/>
    <n v="110.7"/>
    <x v="1016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x v="298"/>
    <x v="0"/>
    <s v="music/rock"/>
    <n v="105.34805315203954"/>
    <x v="101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x v="9"/>
    <x v="0"/>
    <s v="music/rock"/>
    <n v="103.66666666666666"/>
    <x v="101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x v="16"/>
    <x v="0"/>
    <s v="music/rock"/>
    <n v="107.08672667523933"/>
    <x v="1019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x v="38"/>
    <x v="0"/>
    <s v="music/rock"/>
    <n v="124"/>
    <x v="1020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x v="47"/>
    <x v="0"/>
    <s v="music/rock"/>
    <n v="105.01"/>
    <x v="1021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x v="36"/>
    <x v="0"/>
    <s v="music/rock"/>
    <n v="189.46666666666667"/>
    <x v="102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x v="280"/>
    <x v="0"/>
    <s v="music/rock"/>
    <n v="171.32499999999999"/>
    <x v="10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x v="129"/>
    <x v="0"/>
    <s v="music/rock"/>
    <n v="252.48648648648651"/>
    <x v="102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x v="162"/>
    <x v="0"/>
    <s v="music/rock"/>
    <n v="116.15384615384616"/>
    <x v="1025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x v="0"/>
    <x v="182"/>
    <x v="0"/>
    <s v="music/rock"/>
    <n v="203.35000000000002"/>
    <x v="1026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x v="299"/>
    <x v="0"/>
    <s v="music/rock"/>
    <n v="111.60000000000001"/>
    <x v="1027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x v="81"/>
    <x v="0"/>
    <s v="music/rock"/>
    <n v="424"/>
    <x v="1028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x v="196"/>
    <x v="0"/>
    <s v="music/rock"/>
    <n v="107.1"/>
    <x v="1029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x v="265"/>
    <x v="0"/>
    <s v="music/rock"/>
    <n v="104.3625"/>
    <x v="1030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x v="251"/>
    <x v="0"/>
    <s v="music/rock"/>
    <n v="212.40909090909091"/>
    <x v="1031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x v="287"/>
    <x v="0"/>
    <s v="music/rock"/>
    <n v="124.08571428571429"/>
    <x v="1032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x v="179"/>
    <x v="0"/>
    <s v="music/rock"/>
    <n v="110.406125"/>
    <x v="103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x v="25"/>
    <x v="0"/>
    <s v="music/rock"/>
    <n v="218.75"/>
    <x v="372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x v="76"/>
    <x v="0"/>
    <s v="music/rock"/>
    <n v="136.625"/>
    <x v="1034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x v="300"/>
    <x v="0"/>
    <s v="music/rock"/>
    <n v="134.8074"/>
    <x v="1035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x v="69"/>
    <x v="0"/>
    <s v="music/rock"/>
    <n v="145.4"/>
    <x v="1036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x v="10"/>
    <x v="0"/>
    <s v="music/rock"/>
    <n v="109.10714285714285"/>
    <x v="1037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x v="62"/>
    <x v="0"/>
    <s v="music/rock"/>
    <n v="110.2"/>
    <x v="10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x v="201"/>
    <x v="0"/>
    <s v="music/rock"/>
    <n v="113.64000000000001"/>
    <x v="1039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x v="47"/>
    <x v="0"/>
    <s v="music/rock"/>
    <n v="102.35000000000001"/>
    <x v="1040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x v="57"/>
    <x v="0"/>
    <s v="music/rock"/>
    <n v="122.13333333333334"/>
    <x v="104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x v="141"/>
    <x v="0"/>
    <s v="music/rock"/>
    <n v="111.88571428571427"/>
    <x v="1042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x v="196"/>
    <x v="0"/>
    <s v="music/rock"/>
    <n v="107.3"/>
    <x v="104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x v="150"/>
    <x v="0"/>
    <s v="music/rock"/>
    <n v="113.85000000000001"/>
    <x v="1044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x v="71"/>
    <x v="0"/>
    <s v="music/rock"/>
    <n v="109.68181818181819"/>
    <x v="10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x v="192"/>
    <x v="0"/>
    <s v="music/rock"/>
    <n v="126.14444444444443"/>
    <x v="1046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x v="69"/>
    <x v="0"/>
    <s v="music/rock"/>
    <n v="167.42857142857144"/>
    <x v="104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x v="301"/>
    <x v="0"/>
    <s v="music/rock"/>
    <n v="496.52000000000004"/>
    <x v="1048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x v="116"/>
    <x v="0"/>
    <s v="music/rock"/>
    <n v="109.16"/>
    <x v="1049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x v="36"/>
    <x v="0"/>
    <s v="music/rock"/>
    <n v="102.57499999999999"/>
    <x v="1050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x v="81"/>
    <x v="1"/>
    <s v="publishing/translations"/>
    <n v="1.6620689655172414"/>
    <x v="1051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x v="57"/>
    <x v="1"/>
    <s v="publishing/translations"/>
    <n v="0.42"/>
    <x v="1052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x v="83"/>
    <x v="1"/>
    <s v="publishing/translations"/>
    <n v="0.125"/>
    <x v="144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x v="84"/>
    <x v="1"/>
    <s v="publishing/translations"/>
    <n v="0.5"/>
    <x v="507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x v="79"/>
    <x v="1"/>
    <s v="publishing/translations"/>
    <n v="7.1999999999999993"/>
    <x v="1053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x v="78"/>
    <x v="1"/>
    <s v="publishing/translations"/>
    <n v="0"/>
    <x v="121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x v="29"/>
    <x v="1"/>
    <s v="publishing/translations"/>
    <n v="1.6666666666666666E-2"/>
    <x v="12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x v="83"/>
    <x v="1"/>
    <s v="publishing/translations"/>
    <n v="0.23333333333333336"/>
    <x v="1054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x v="62"/>
    <x v="1"/>
    <s v="publishing/translations"/>
    <n v="4.5714285714285712"/>
    <x v="105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x v="29"/>
    <x v="1"/>
    <s v="publishing/translations"/>
    <n v="5"/>
    <x v="101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x v="29"/>
    <x v="1"/>
    <s v="publishing/translations"/>
    <n v="0.2"/>
    <x v="12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x v="82"/>
    <x v="1"/>
    <s v="publishing/translations"/>
    <n v="18.181818181818183"/>
    <x v="105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x v="78"/>
    <x v="1"/>
    <s v="publishing/translations"/>
    <n v="0"/>
    <x v="121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x v="84"/>
    <x v="1"/>
    <s v="publishing/translations"/>
    <n v="1.2222222222222223"/>
    <x v="446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x v="29"/>
    <x v="1"/>
    <s v="publishing/translations"/>
    <n v="0.2"/>
    <x v="1057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x v="73"/>
    <x v="1"/>
    <s v="publishing/translations"/>
    <n v="7.0634920634920633"/>
    <x v="901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x v="83"/>
    <x v="1"/>
    <s v="publishing/translations"/>
    <n v="2.7272727272727271"/>
    <x v="120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x v="84"/>
    <x v="1"/>
    <s v="publishing/translations"/>
    <n v="0.1"/>
    <x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x v="84"/>
    <x v="1"/>
    <s v="publishing/translations"/>
    <n v="0.104"/>
    <x v="31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x v="29"/>
    <x v="1"/>
    <s v="publishing/translations"/>
    <n v="0.33333333333333337"/>
    <x v="101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x v="25"/>
    <x v="1"/>
    <s v="publishing/translations"/>
    <n v="20.36"/>
    <x v="1058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x v="78"/>
    <x v="1"/>
    <s v="publishing/translations"/>
    <n v="0"/>
    <x v="121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x v="78"/>
    <x v="1"/>
    <s v="publishing/translations"/>
    <n v="0"/>
    <x v="121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x v="80"/>
    <x v="1"/>
    <s v="publishing/translations"/>
    <n v="8.3800000000000008"/>
    <x v="1059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x v="83"/>
    <x v="1"/>
    <s v="publishing/translations"/>
    <n v="4.5"/>
    <x v="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x v="78"/>
    <x v="1"/>
    <s v="publishing/translations"/>
    <n v="0"/>
    <x v="121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x v="81"/>
    <x v="1"/>
    <s v="publishing/translations"/>
    <n v="8.06"/>
    <x v="128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x v="5"/>
    <x v="1"/>
    <s v="publishing/translations"/>
    <n v="31.94705882352941"/>
    <x v="1060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x v="78"/>
    <x v="1"/>
    <s v="publishing/translations"/>
    <n v="0"/>
    <x v="121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x v="73"/>
    <x v="1"/>
    <s v="publishing/translations"/>
    <n v="6.708333333333333"/>
    <x v="106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x v="202"/>
    <x v="1"/>
    <s v="publishing/translations"/>
    <n v="9.9878048780487809"/>
    <x v="1062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x v="84"/>
    <x v="1"/>
    <s v="publishing/translations"/>
    <n v="0.1"/>
    <x v="507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x v="84"/>
    <x v="1"/>
    <s v="publishing/translations"/>
    <n v="0.77"/>
    <x v="1063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x v="19"/>
    <x v="1"/>
    <s v="publishing/translations"/>
    <n v="26.900000000000002"/>
    <x v="1064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x v="22"/>
    <x v="1"/>
    <s v="publishing/translations"/>
    <n v="3"/>
    <x v="766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x v="79"/>
    <x v="1"/>
    <s v="publishing/translations"/>
    <n v="6.6055045871559637"/>
    <x v="18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x v="29"/>
    <x v="1"/>
    <s v="publishing/translations"/>
    <n v="7.6923076923076927E-3"/>
    <x v="12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x v="83"/>
    <x v="1"/>
    <s v="publishing/translations"/>
    <n v="1.1222222222222222"/>
    <x v="1065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x v="78"/>
    <x v="1"/>
    <s v="publishing/translations"/>
    <n v="0"/>
    <x v="121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x v="78"/>
    <x v="1"/>
    <s v="publishing/translations"/>
    <n v="0"/>
    <x v="121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x v="78"/>
    <x v="1"/>
    <s v="publishing/translations"/>
    <n v="0"/>
    <x v="121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x v="78"/>
    <x v="1"/>
    <s v="publishing/translations"/>
    <n v="0"/>
    <x v="121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x v="78"/>
    <x v="1"/>
    <s v="publishing/translations"/>
    <n v="0"/>
    <x v="121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x v="83"/>
    <x v="1"/>
    <s v="publishing/translations"/>
    <n v="1.4999999999999999E-2"/>
    <x v="384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x v="78"/>
    <x v="1"/>
    <s v="publishing/translations"/>
    <n v="0"/>
    <x v="121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x v="78"/>
    <x v="1"/>
    <s v="publishing/translations"/>
    <n v="0"/>
    <x v="121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x v="29"/>
    <x v="1"/>
    <s v="publishing/translations"/>
    <n v="1E-3"/>
    <x v="12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x v="84"/>
    <x v="1"/>
    <s v="publishing/translations"/>
    <n v="1.0554089709762533E-2"/>
    <x v="120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x v="78"/>
    <x v="1"/>
    <s v="publishing/translations"/>
    <n v="0"/>
    <x v="121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x v="78"/>
    <x v="1"/>
    <s v="publishing/translations"/>
    <n v="0"/>
    <x v="121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x v="29"/>
    <x v="1"/>
    <s v="publishing/translations"/>
    <n v="0.85714285714285721"/>
    <x v="2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x v="63"/>
    <x v="1"/>
    <s v="publishing/translations"/>
    <n v="10.5"/>
    <x v="1066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x v="83"/>
    <x v="1"/>
    <s v="publishing/translations"/>
    <n v="2.9000000000000004"/>
    <x v="1067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x v="78"/>
    <x v="1"/>
    <s v="publishing/translations"/>
    <n v="0"/>
    <x v="121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x v="78"/>
    <x v="1"/>
    <s v="publishing/translations"/>
    <n v="0"/>
    <x v="121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x v="78"/>
    <x v="1"/>
    <s v="publishing/translations"/>
    <n v="0"/>
    <x v="121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x v="78"/>
    <x v="1"/>
    <s v="publishing/translations"/>
    <n v="0"/>
    <x v="121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x v="158"/>
    <x v="0"/>
    <s v="publishing/radio &amp; podcasts"/>
    <n v="101.24459999999999"/>
    <x v="1068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x v="3"/>
    <x v="0"/>
    <s v="publishing/radio &amp; podcasts"/>
    <n v="108.5175"/>
    <x v="106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x v="20"/>
    <x v="0"/>
    <s v="publishing/radio &amp; podcasts"/>
    <n v="147.66666666666666"/>
    <x v="1070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x v="1"/>
    <x v="302"/>
    <x v="0"/>
    <s v="publishing/radio &amp; podcasts"/>
    <n v="163.19999999999999"/>
    <x v="1071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x v="303"/>
    <x v="0"/>
    <s v="publishing/radio &amp; podcasts"/>
    <n v="456.41449999999998"/>
    <x v="107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x v="290"/>
    <x v="0"/>
    <s v="publishing/radio &amp; podcasts"/>
    <n v="107.87731249999999"/>
    <x v="1073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x v="304"/>
    <x v="0"/>
    <s v="publishing/radio &amp; podcasts"/>
    <n v="115.08"/>
    <x v="1074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x v="305"/>
    <x v="0"/>
    <s v="publishing/radio &amp; podcasts"/>
    <n v="102.36842105263158"/>
    <x v="1075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x v="306"/>
    <x v="0"/>
    <s v="publishing/radio &amp; podcasts"/>
    <n v="108.42485875706214"/>
    <x v="107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x v="75"/>
    <x v="0"/>
    <s v="publishing/radio &amp; podcasts"/>
    <n v="125.13333333333334"/>
    <x v="107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x v="307"/>
    <x v="0"/>
    <s v="publishing/radio &amp; podcasts"/>
    <n v="103.840625"/>
    <x v="107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x v="226"/>
    <x v="0"/>
    <s v="publishing/radio &amp; podcasts"/>
    <n v="138.70400000000001"/>
    <x v="1079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x v="1"/>
    <x v="5"/>
    <x v="0"/>
    <s v="publishing/radio &amp; podcasts"/>
    <n v="120.51600000000001"/>
    <x v="1080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x v="88"/>
    <x v="0"/>
    <s v="publishing/radio &amp; podcasts"/>
    <n v="112.26666666666667"/>
    <x v="1081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x v="308"/>
    <x v="0"/>
    <s v="publishing/radio &amp; podcasts"/>
    <n v="188.66966666666667"/>
    <x v="1082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x v="309"/>
    <x v="0"/>
    <s v="publishing/radio &amp; podcasts"/>
    <n v="661.55466666666666"/>
    <x v="108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x v="232"/>
    <x v="0"/>
    <s v="publishing/radio &amp; podcasts"/>
    <n v="111.31"/>
    <x v="1084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x v="310"/>
    <x v="0"/>
    <s v="publishing/radio &amp; podcasts"/>
    <n v="1181.6142199999999"/>
    <x v="1085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x v="26"/>
    <x v="0"/>
    <s v="publishing/radio &amp; podcasts"/>
    <n v="137.375"/>
    <x v="108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x v="311"/>
    <x v="0"/>
    <s v="publishing/radio &amp; podcasts"/>
    <n v="117.04040000000001"/>
    <x v="1087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x v="79"/>
    <x v="1"/>
    <s v="publishing/fiction"/>
    <n v="2.1"/>
    <x v="844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x v="29"/>
    <x v="1"/>
    <s v="publishing/fiction"/>
    <n v="0.1"/>
    <x v="144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x v="84"/>
    <x v="1"/>
    <s v="publishing/fiction"/>
    <n v="0.7142857142857143"/>
    <x v="384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x v="78"/>
    <x v="1"/>
    <s v="publishing/fiction"/>
    <n v="0"/>
    <x v="121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x v="83"/>
    <x v="1"/>
    <s v="publishing/fiction"/>
    <n v="2.2388059701492535"/>
    <x v="73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x v="83"/>
    <x v="1"/>
    <s v="publishing/fiction"/>
    <n v="0.24"/>
    <x v="587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x v="78"/>
    <x v="1"/>
    <s v="publishing/fiction"/>
    <n v="0"/>
    <x v="121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x v="79"/>
    <x v="1"/>
    <s v="publishing/fiction"/>
    <n v="2.4"/>
    <x v="88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x v="78"/>
    <x v="1"/>
    <s v="publishing/fiction"/>
    <n v="0"/>
    <x v="121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x v="10"/>
    <x v="1"/>
    <s v="publishing/fiction"/>
    <n v="30.862068965517242"/>
    <x v="1088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x v="29"/>
    <x v="1"/>
    <s v="publishing/fiction"/>
    <n v="8.3333333333333321"/>
    <x v="101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x v="84"/>
    <x v="1"/>
    <s v="publishing/fiction"/>
    <n v="0.75"/>
    <x v="2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x v="78"/>
    <x v="1"/>
    <s v="publishing/fiction"/>
    <n v="0"/>
    <x v="121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x v="202"/>
    <x v="1"/>
    <s v="publishing/fiction"/>
    <n v="8.9"/>
    <x v="1089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x v="78"/>
    <x v="1"/>
    <s v="publishing/fiction"/>
    <n v="0"/>
    <x v="121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x v="78"/>
    <x v="1"/>
    <s v="publishing/fiction"/>
    <n v="0"/>
    <x v="121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x v="29"/>
    <x v="1"/>
    <s v="publishing/fiction"/>
    <n v="6.6666666666666671E-3"/>
    <x v="12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x v="83"/>
    <x v="1"/>
    <s v="publishing/fiction"/>
    <n v="1.9"/>
    <x v="109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x v="29"/>
    <x v="1"/>
    <s v="publishing/fiction"/>
    <n v="0.25"/>
    <x v="144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x v="41"/>
    <x v="1"/>
    <s v="publishing/fiction"/>
    <n v="25.035714285714285"/>
    <x v="1091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x v="312"/>
    <x v="0"/>
    <s v="photography/photobooks"/>
    <n v="166.33076923076925"/>
    <x v="1092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x v="313"/>
    <x v="0"/>
    <s v="photography/photobooks"/>
    <n v="101.44545454545455"/>
    <x v="109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x v="26"/>
    <x v="0"/>
    <s v="photography/photobooks"/>
    <n v="107.89146666666667"/>
    <x v="1094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x v="314"/>
    <x v="0"/>
    <s v="photography/photobooks"/>
    <n v="277.93846153846158"/>
    <x v="1095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x v="315"/>
    <x v="0"/>
    <s v="photography/photobooks"/>
    <n v="103.58125"/>
    <x v="1096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x v="68"/>
    <x v="0"/>
    <s v="photography/photobooks"/>
    <n v="111.4"/>
    <x v="109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x v="51"/>
    <x v="0"/>
    <s v="photography/photobooks"/>
    <n v="215"/>
    <x v="109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x v="263"/>
    <x v="0"/>
    <s v="photography/photobooks"/>
    <n v="110.76216216216217"/>
    <x v="1099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x v="193"/>
    <x v="0"/>
    <s v="photography/photobooks"/>
    <n v="123.64125714285714"/>
    <x v="110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x v="316"/>
    <x v="0"/>
    <s v="photography/photobooks"/>
    <n v="101.03500000000001"/>
    <x v="1101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x v="190"/>
    <x v="0"/>
    <s v="photography/photobooks"/>
    <n v="111.79285714285714"/>
    <x v="1102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x v="317"/>
    <x v="0"/>
    <s v="photography/photobooks"/>
    <n v="558.7714285714286"/>
    <x v="1103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x v="224"/>
    <x v="0"/>
    <s v="photography/photobooks"/>
    <n v="150.01875000000001"/>
    <x v="110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x v="282"/>
    <x v="0"/>
    <s v="photography/photobooks"/>
    <n v="106.476"/>
    <x v="110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x v="160"/>
    <x v="0"/>
    <s v="photography/photobooks"/>
    <n v="157.18899999999999"/>
    <x v="1106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x v="318"/>
    <x v="0"/>
    <s v="photography/photobooks"/>
    <n v="108.65882352941176"/>
    <x v="1107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x v="319"/>
    <x v="0"/>
    <s v="photography/photobooks"/>
    <n v="161.97999999999999"/>
    <x v="1108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x v="163"/>
    <x v="0"/>
    <s v="photography/photobooks"/>
    <n v="205.36666666666665"/>
    <x v="1109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x v="108"/>
    <x v="0"/>
    <s v="photography/photobooks"/>
    <n v="103.36388888888889"/>
    <x v="1110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x v="157"/>
    <x v="0"/>
    <s v="photography/photobooks"/>
    <n v="103.47222222222223"/>
    <x v="1111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x v="97"/>
    <x v="0"/>
    <s v="photography/photobooks"/>
    <n v="106.81333333333333"/>
    <x v="1112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x v="320"/>
    <x v="0"/>
    <s v="photography/photobooks"/>
    <n v="138.96574712643678"/>
    <x v="111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x v="198"/>
    <x v="0"/>
    <s v="photography/photobooks"/>
    <n v="124.84324324324325"/>
    <x v="1114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x v="33"/>
    <x v="0"/>
    <s v="photography/photobooks"/>
    <n v="206.99999999999997"/>
    <x v="1115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x v="205"/>
    <x v="0"/>
    <s v="photography/photobooks"/>
    <n v="174.00576923076923"/>
    <x v="1116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x v="321"/>
    <x v="0"/>
    <s v="photography/photobooks"/>
    <n v="120.32608695652173"/>
    <x v="1117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x v="16"/>
    <x v="0"/>
    <s v="photography/photobooks"/>
    <n v="110.44428571428573"/>
    <x v="1118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x v="322"/>
    <x v="0"/>
    <s v="photography/photobooks"/>
    <n v="281.56666666666666"/>
    <x v="111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x v="261"/>
    <x v="0"/>
    <s v="photography/photobooks"/>
    <n v="100.67894736842105"/>
    <x v="1120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x v="323"/>
    <x v="0"/>
    <s v="photography/photobooks"/>
    <n v="134.82571428571427"/>
    <x v="1121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x v="196"/>
    <x v="0"/>
    <s v="photography/photobooks"/>
    <n v="175.95744680851064"/>
    <x v="1122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x v="324"/>
    <x v="0"/>
    <s v="photography/photobooks"/>
    <n v="484.02000000000004"/>
    <x v="112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x v="325"/>
    <x v="0"/>
    <s v="photography/photobooks"/>
    <n v="145.14000000000001"/>
    <x v="1124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x v="232"/>
    <x v="0"/>
    <s v="photography/photobooks"/>
    <n v="417.73333333333335"/>
    <x v="112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x v="238"/>
    <x v="0"/>
    <s v="photography/photobooks"/>
    <n v="132.42499999999998"/>
    <x v="112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x v="326"/>
    <x v="0"/>
    <s v="photography/photobooks"/>
    <n v="250.30841666666666"/>
    <x v="1127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x v="291"/>
    <x v="0"/>
    <s v="photography/photobooks"/>
    <n v="179.9"/>
    <x v="112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x v="67"/>
    <x v="0"/>
    <s v="photography/photobooks"/>
    <n v="102.62857142857142"/>
    <x v="112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x v="4"/>
    <x v="0"/>
    <s v="photography/photobooks"/>
    <n v="135.98609999999999"/>
    <x v="1130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x v="15"/>
    <x v="0"/>
    <s v="photography/photobooks"/>
    <n v="117.86666666666667"/>
    <x v="113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x v="84"/>
    <x v="1"/>
    <s v="photography/nature"/>
    <n v="3.3333333333333333E-2"/>
    <x v="366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x v="29"/>
    <x v="1"/>
    <s v="photography/nature"/>
    <n v="4"/>
    <x v="13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x v="29"/>
    <x v="1"/>
    <s v="photography/nature"/>
    <n v="0.44444444444444442"/>
    <x v="119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x v="78"/>
    <x v="1"/>
    <s v="photography/nature"/>
    <n v="0"/>
    <x v="121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x v="29"/>
    <x v="1"/>
    <s v="photography/nature"/>
    <n v="3.3333333333333333E-2"/>
    <x v="12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x v="202"/>
    <x v="1"/>
    <s v="photography/nature"/>
    <n v="28.9"/>
    <x v="1132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x v="78"/>
    <x v="1"/>
    <s v="photography/nature"/>
    <n v="0"/>
    <x v="121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x v="29"/>
    <x v="1"/>
    <s v="photography/nature"/>
    <n v="8.5714285714285712"/>
    <x v="88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x v="79"/>
    <x v="1"/>
    <s v="photography/nature"/>
    <n v="34"/>
    <x v="11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x v="63"/>
    <x v="1"/>
    <s v="photography/nature"/>
    <n v="13.466666666666665"/>
    <x v="113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x v="78"/>
    <x v="1"/>
    <s v="photography/nature"/>
    <n v="0"/>
    <x v="121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x v="38"/>
    <x v="1"/>
    <s v="photography/nature"/>
    <n v="49.186046511627907"/>
    <x v="113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x v="78"/>
    <x v="1"/>
    <s v="photography/nature"/>
    <n v="0"/>
    <x v="121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x v="78"/>
    <x v="1"/>
    <s v="photography/nature"/>
    <n v="0"/>
    <x v="121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x v="78"/>
    <x v="1"/>
    <s v="photography/nature"/>
    <n v="0"/>
    <x v="121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x v="8"/>
    <x v="1"/>
    <s v="photography/nature"/>
    <n v="45.133333333333333"/>
    <x v="113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x v="29"/>
    <x v="1"/>
    <s v="photography/nature"/>
    <n v="4"/>
    <x v="101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x v="83"/>
    <x v="1"/>
    <s v="photography/nature"/>
    <n v="4.666666666666667"/>
    <x v="123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x v="29"/>
    <x v="1"/>
    <s v="photography/nature"/>
    <n v="0.33333333333333337"/>
    <x v="7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x v="80"/>
    <x v="1"/>
    <s v="photography/nature"/>
    <n v="3.7600000000000002"/>
    <x v="842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x v="29"/>
    <x v="1"/>
    <s v="publishing/art books"/>
    <n v="0.67"/>
    <x v="40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x v="78"/>
    <x v="1"/>
    <s v="publishing/art books"/>
    <n v="0"/>
    <x v="121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x v="84"/>
    <x v="1"/>
    <s v="publishing/art books"/>
    <n v="1.4166666666666665"/>
    <x v="66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x v="29"/>
    <x v="1"/>
    <s v="publishing/art books"/>
    <n v="0.1"/>
    <x v="119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x v="29"/>
    <x v="1"/>
    <s v="publishing/art books"/>
    <n v="2.5"/>
    <x v="101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x v="211"/>
    <x v="1"/>
    <s v="publishing/art books"/>
    <n v="21.25"/>
    <x v="1137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x v="62"/>
    <x v="1"/>
    <s v="publishing/art books"/>
    <n v="4.117647058823529"/>
    <x v="1138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x v="19"/>
    <x v="1"/>
    <s v="publishing/art books"/>
    <n v="13.639999999999999"/>
    <x v="1139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x v="0"/>
    <x v="78"/>
    <x v="1"/>
    <s v="publishing/art books"/>
    <n v="0"/>
    <x v="121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x v="47"/>
    <x v="1"/>
    <s v="publishing/art books"/>
    <n v="41.4"/>
    <x v="1140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x v="80"/>
    <x v="1"/>
    <s v="publishing/art books"/>
    <n v="0.66115702479338845"/>
    <x v="13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x v="83"/>
    <x v="1"/>
    <s v="publishing/art books"/>
    <n v="5"/>
    <x v="69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x v="83"/>
    <x v="1"/>
    <s v="publishing/art books"/>
    <n v="2.4777777777777779"/>
    <x v="1141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x v="79"/>
    <x v="1"/>
    <s v="publishing/art books"/>
    <n v="5.0599999999999996"/>
    <x v="1142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x v="2"/>
    <x v="1"/>
    <s v="publishing/art books"/>
    <n v="22.91"/>
    <x v="114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x v="73"/>
    <x v="1"/>
    <s v="publishing/art books"/>
    <n v="13"/>
    <x v="178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x v="84"/>
    <x v="1"/>
    <s v="publishing/art books"/>
    <n v="0.54999999999999993"/>
    <x v="446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x v="80"/>
    <x v="1"/>
    <s v="publishing/art books"/>
    <n v="10.806536636794938"/>
    <x v="2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x v="84"/>
    <x v="1"/>
    <s v="publishing/art books"/>
    <n v="0.84008400840084008"/>
    <x v="45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x v="78"/>
    <x v="1"/>
    <s v="publishing/art books"/>
    <n v="0"/>
    <x v="121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x v="29"/>
    <x v="1"/>
    <s v="photography/places"/>
    <n v="0.5"/>
    <x v="144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x v="83"/>
    <x v="1"/>
    <s v="photography/places"/>
    <n v="9.3000000000000007"/>
    <x v="1144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x v="29"/>
    <x v="1"/>
    <s v="photography/places"/>
    <n v="7.4999999999999997E-2"/>
    <x v="2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x v="78"/>
    <x v="1"/>
    <s v="photography/places"/>
    <n v="0"/>
    <x v="121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x v="8"/>
    <x v="1"/>
    <s v="photography/places"/>
    <n v="79"/>
    <x v="1145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x v="78"/>
    <x v="1"/>
    <s v="photography/places"/>
    <n v="0"/>
    <x v="121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x v="29"/>
    <x v="1"/>
    <s v="photography/places"/>
    <n v="1.3333333333333334E-2"/>
    <x v="120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x v="78"/>
    <x v="1"/>
    <s v="photography/places"/>
    <n v="0"/>
    <x v="121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x v="78"/>
    <x v="1"/>
    <s v="photography/places"/>
    <n v="0"/>
    <x v="121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x v="0"/>
    <x v="84"/>
    <x v="1"/>
    <s v="photography/places"/>
    <n v="1.7000000000000002"/>
    <x v="1146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x v="297"/>
    <x v="1"/>
    <s v="photography/places"/>
    <n v="29.228571428571428"/>
    <x v="1147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x v="78"/>
    <x v="1"/>
    <s v="photography/places"/>
    <n v="0"/>
    <x v="121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x v="83"/>
    <x v="1"/>
    <s v="photography/places"/>
    <n v="1.3636363636363637E-2"/>
    <x v="120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x v="73"/>
    <x v="1"/>
    <s v="photography/places"/>
    <n v="20.5"/>
    <x v="442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x v="63"/>
    <x v="1"/>
    <s v="photography/places"/>
    <n v="0.27999999999999997"/>
    <x v="379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x v="83"/>
    <x v="1"/>
    <s v="photography/places"/>
    <n v="2.3076923076923079"/>
    <x v="384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x v="78"/>
    <x v="1"/>
    <s v="photography/places"/>
    <n v="0"/>
    <x v="121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x v="29"/>
    <x v="1"/>
    <s v="photography/places"/>
    <n v="0.125"/>
    <x v="12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x v="78"/>
    <x v="1"/>
    <s v="photography/places"/>
    <n v="0"/>
    <x v="121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x v="82"/>
    <x v="1"/>
    <s v="photography/places"/>
    <n v="7.3400000000000007"/>
    <x v="114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x v="66"/>
    <x v="0"/>
    <s v="music/rock"/>
    <n v="108.2492"/>
    <x v="1149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x v="58"/>
    <x v="0"/>
    <s v="music/rock"/>
    <n v="100.16666666666667"/>
    <x v="1150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x v="209"/>
    <x v="0"/>
    <s v="music/rock"/>
    <n v="100.03299999999999"/>
    <x v="1151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x v="16"/>
    <x v="0"/>
    <s v="music/rock"/>
    <n v="122.10714285714286"/>
    <x v="115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x v="34"/>
    <x v="0"/>
    <s v="music/rock"/>
    <n v="100.69333333333334"/>
    <x v="115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x v="297"/>
    <x v="0"/>
    <s v="music/rock"/>
    <n v="101.004125"/>
    <x v="1154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x v="242"/>
    <x v="0"/>
    <s v="music/rock"/>
    <n v="145.11000000000001"/>
    <x v="1155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x v="23"/>
    <x v="0"/>
    <s v="music/rock"/>
    <n v="101.25"/>
    <x v="1156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x v="80"/>
    <x v="0"/>
    <s v="music/rock"/>
    <n v="118.33333333333333"/>
    <x v="1157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x v="300"/>
    <x v="0"/>
    <s v="music/rock"/>
    <n v="271.85000000000002"/>
    <x v="1158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x v="74"/>
    <x v="0"/>
    <s v="music/rock"/>
    <n v="125.125"/>
    <x v="1159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x v="202"/>
    <x v="0"/>
    <s v="music/rock"/>
    <n v="110.00000000000001"/>
    <x v="7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x v="55"/>
    <x v="0"/>
    <s v="music/rock"/>
    <n v="101.49999999999999"/>
    <x v="1160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x v="99"/>
    <x v="0"/>
    <s v="music/rock"/>
    <n v="102.69999999999999"/>
    <x v="1161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x v="327"/>
    <x v="0"/>
    <s v="music/rock"/>
    <n v="114.12500000000001"/>
    <x v="1162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x v="328"/>
    <x v="0"/>
    <s v="music/rock"/>
    <n v="104.2"/>
    <x v="1163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x v="150"/>
    <x v="0"/>
    <s v="music/rock"/>
    <n v="145.85714285714286"/>
    <x v="116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x v="74"/>
    <x v="0"/>
    <s v="music/rock"/>
    <n v="105.06666666666666"/>
    <x v="116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x v="23"/>
    <x v="0"/>
    <s v="music/rock"/>
    <n v="133.33333333333331"/>
    <x v="116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x v="57"/>
    <x v="0"/>
    <s v="music/rock"/>
    <n v="112.99999999999999"/>
    <x v="116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x v="77"/>
    <x v="0"/>
    <s v="music/rock"/>
    <n v="121.2"/>
    <x v="116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x v="71"/>
    <x v="0"/>
    <s v="music/rock"/>
    <n v="101.72463768115942"/>
    <x v="1169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x v="59"/>
    <x v="0"/>
    <s v="music/rock"/>
    <n v="101.06666666666666"/>
    <x v="1170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x v="20"/>
    <x v="0"/>
    <s v="music/rock"/>
    <n v="118"/>
    <x v="1171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x v="201"/>
    <x v="0"/>
    <s v="music/rock"/>
    <n v="155.33333333333331"/>
    <x v="117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x v="52"/>
    <x v="0"/>
    <s v="music/rock"/>
    <n v="101.18750000000001"/>
    <x v="1173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x v="44"/>
    <x v="0"/>
    <s v="music/rock"/>
    <n v="117"/>
    <x v="1174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x v="106"/>
    <x v="0"/>
    <s v="music/rock"/>
    <n v="100.925"/>
    <x v="11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x v="141"/>
    <x v="0"/>
    <s v="music/rock"/>
    <n v="103.66666666666666"/>
    <x v="11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x v="149"/>
    <x v="0"/>
    <s v="music/rock"/>
    <n v="265.25"/>
    <x v="1177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x v="182"/>
    <x v="0"/>
    <s v="music/rock"/>
    <n v="155.91"/>
    <x v="117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x v="5"/>
    <x v="0"/>
    <s v="music/rock"/>
    <n v="101.62500000000001"/>
    <x v="117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x v="6"/>
    <x v="0"/>
    <s v="music/rock"/>
    <n v="100"/>
    <x v="1180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x v="58"/>
    <x v="0"/>
    <s v="music/rock"/>
    <n v="100.49999999999999"/>
    <x v="11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x v="77"/>
    <x v="0"/>
    <s v="music/rock"/>
    <n v="125.29999999999998"/>
    <x v="118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x v="45"/>
    <x v="0"/>
    <s v="music/rock"/>
    <n v="103.55555555555556"/>
    <x v="118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x v="41"/>
    <x v="0"/>
    <s v="music/rock"/>
    <n v="103.8"/>
    <x v="1184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x v="74"/>
    <x v="0"/>
    <s v="music/rock"/>
    <n v="105"/>
    <x v="118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x v="10"/>
    <x v="0"/>
    <s v="music/rock"/>
    <n v="100"/>
    <x v="1186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x v="57"/>
    <x v="0"/>
    <s v="music/rock"/>
    <n v="169.86"/>
    <x v="118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x v="55"/>
    <x v="0"/>
    <s v="music/pop"/>
    <n v="101.4"/>
    <x v="118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x v="33"/>
    <x v="0"/>
    <s v="music/pop"/>
    <n v="100"/>
    <x v="317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x v="77"/>
    <x v="0"/>
    <s v="music/pop"/>
    <n v="124.70000000000002"/>
    <x v="118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x v="130"/>
    <x v="0"/>
    <s v="music/pop"/>
    <n v="109.5"/>
    <x v="1190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x v="73"/>
    <x v="0"/>
    <s v="music/pop"/>
    <n v="110.80000000000001"/>
    <x v="1191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x v="183"/>
    <x v="0"/>
    <s v="music/pop"/>
    <n v="110.2"/>
    <x v="119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x v="67"/>
    <x v="0"/>
    <s v="music/pop"/>
    <n v="104.71999999999998"/>
    <x v="119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x v="240"/>
    <x v="0"/>
    <s v="music/pop"/>
    <n v="125.26086956521738"/>
    <x v="1194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x v="75"/>
    <x v="0"/>
    <s v="music/pop"/>
    <n v="100.58763157894737"/>
    <x v="119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x v="58"/>
    <x v="0"/>
    <s v="music/pop"/>
    <n v="141.55000000000001"/>
    <x v="119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x v="9"/>
    <x v="0"/>
    <s v="music/pop"/>
    <n v="100.75"/>
    <x v="1197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x v="16"/>
    <x v="0"/>
    <s v="music/pop"/>
    <n v="100.66666666666666"/>
    <x v="119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x v="129"/>
    <x v="0"/>
    <s v="music/pop"/>
    <n v="174.2304"/>
    <x v="1199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x v="69"/>
    <x v="0"/>
    <s v="music/pop"/>
    <n v="119.90909090909089"/>
    <x v="1200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x v="53"/>
    <x v="0"/>
    <s v="music/pop"/>
    <n v="142.86666666666667"/>
    <x v="1201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x v="53"/>
    <x v="0"/>
    <s v="music/pop"/>
    <n v="100.33493333333334"/>
    <x v="1202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x v="170"/>
    <x v="0"/>
    <s v="music/pop"/>
    <n v="104.93380000000001"/>
    <x v="120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x v="329"/>
    <x v="0"/>
    <s v="music/pop"/>
    <n v="132.23333333333335"/>
    <x v="120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x v="43"/>
    <x v="0"/>
    <s v="music/pop"/>
    <n v="112.79999999999998"/>
    <x v="120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x v="17"/>
    <x v="0"/>
    <s v="music/pop"/>
    <n v="1253.75"/>
    <x v="120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x v="21"/>
    <x v="0"/>
    <s v="music/pop"/>
    <n v="102.50632911392405"/>
    <x v="12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x v="95"/>
    <x v="0"/>
    <s v="music/pop"/>
    <n v="102.6375"/>
    <x v="1208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x v="58"/>
    <x v="0"/>
    <s v="music/pop"/>
    <n v="108"/>
    <x v="1209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x v="30"/>
    <x v="0"/>
    <s v="music/pop"/>
    <n v="122.40879999999999"/>
    <x v="1210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x v="251"/>
    <x v="0"/>
    <s v="music/pop"/>
    <n v="119.45714285714286"/>
    <x v="1211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x v="15"/>
    <x v="0"/>
    <s v="music/pop"/>
    <n v="160.88"/>
    <x v="1212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x v="141"/>
    <x v="0"/>
    <s v="music/pop"/>
    <n v="126.85294117647059"/>
    <x v="121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x v="318"/>
    <x v="0"/>
    <s v="music/pop"/>
    <n v="102.6375"/>
    <x v="1214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x v="47"/>
    <x v="0"/>
    <s v="music/pop"/>
    <n v="139.75"/>
    <x v="40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x v="23"/>
    <x v="0"/>
    <s v="music/pop"/>
    <n v="102.60000000000001"/>
    <x v="121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x v="99"/>
    <x v="0"/>
    <s v="music/pop"/>
    <n v="100.67349999999999"/>
    <x v="121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x v="72"/>
    <x v="0"/>
    <s v="music/pop"/>
    <n v="112.94117647058823"/>
    <x v="1217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x v="211"/>
    <x v="0"/>
    <s v="music/pop"/>
    <n v="128.09523809523807"/>
    <x v="1218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x v="116"/>
    <x v="0"/>
    <s v="music/pop"/>
    <n v="201.7"/>
    <x v="121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x v="69"/>
    <x v="0"/>
    <s v="music/pop"/>
    <n v="137.416"/>
    <x v="122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x v="288"/>
    <x v="0"/>
    <s v="music/pop"/>
    <n v="115.33333333333333"/>
    <x v="122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x v="288"/>
    <x v="0"/>
    <s v="music/pop"/>
    <n v="111.66666666666667"/>
    <x v="122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x v="72"/>
    <x v="0"/>
    <s v="music/pop"/>
    <n v="118.39999999999999"/>
    <x v="122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x v="66"/>
    <x v="0"/>
    <s v="music/pop"/>
    <n v="175"/>
    <x v="372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x v="20"/>
    <x v="0"/>
    <s v="music/pop"/>
    <n v="117.5"/>
    <x v="1224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x v="330"/>
    <x v="1"/>
    <s v="music/faith"/>
    <n v="101.42212307692309"/>
    <x v="122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x v="78"/>
    <x v="1"/>
    <s v="music/faith"/>
    <n v="0"/>
    <x v="121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x v="73"/>
    <x v="1"/>
    <s v="music/faith"/>
    <n v="21.714285714285715"/>
    <x v="122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x v="21"/>
    <x v="1"/>
    <s v="music/faith"/>
    <n v="109.125"/>
    <x v="122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x v="41"/>
    <x v="1"/>
    <s v="music/faith"/>
    <n v="102.85714285714285"/>
    <x v="1228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x v="29"/>
    <x v="1"/>
    <s v="music/faith"/>
    <n v="0.36"/>
    <x v="66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x v="70"/>
    <x v="1"/>
    <s v="music/faith"/>
    <n v="31.25"/>
    <x v="1229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x v="63"/>
    <x v="1"/>
    <s v="music/faith"/>
    <n v="44.3"/>
    <x v="1230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x v="25"/>
    <x v="1"/>
    <s v="music/faith"/>
    <n v="100"/>
    <x v="123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x v="202"/>
    <x v="1"/>
    <s v="music/faith"/>
    <n v="25.4"/>
    <x v="1232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x v="44"/>
    <x v="1"/>
    <s v="music/faith"/>
    <n v="33.473333333333329"/>
    <x v="123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x v="41"/>
    <x v="1"/>
    <s v="music/faith"/>
    <n v="47.8"/>
    <x v="12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x v="22"/>
    <x v="1"/>
    <s v="music/faith"/>
    <n v="9.3333333333333339"/>
    <x v="436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x v="29"/>
    <x v="1"/>
    <s v="music/faith"/>
    <n v="0.05"/>
    <x v="144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x v="23"/>
    <x v="1"/>
    <s v="music/faith"/>
    <n v="11.708333333333334"/>
    <x v="1235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x v="78"/>
    <x v="1"/>
    <s v="music/faith"/>
    <n v="0"/>
    <x v="121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x v="19"/>
    <x v="1"/>
    <s v="music/faith"/>
    <n v="20.208000000000002"/>
    <x v="1236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x v="78"/>
    <x v="1"/>
    <s v="music/faith"/>
    <n v="0"/>
    <x v="121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x v="80"/>
    <x v="1"/>
    <s v="music/faith"/>
    <n v="4.2311459353574925"/>
    <x v="1237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x v="1"/>
    <x v="1"/>
    <s v="music/faith"/>
    <n v="26.06"/>
    <x v="1238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x v="84"/>
    <x v="1"/>
    <s v="music/faith"/>
    <n v="0.19801980198019803"/>
    <x v="144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x v="29"/>
    <x v="1"/>
    <s v="music/faith"/>
    <n v="6.0606060606060606E-3"/>
    <x v="12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x v="84"/>
    <x v="1"/>
    <s v="music/faith"/>
    <n v="1.02"/>
    <x v="157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x v="202"/>
    <x v="1"/>
    <s v="music/faith"/>
    <n v="65.100000000000009"/>
    <x v="1239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x v="78"/>
    <x v="1"/>
    <s v="music/faith"/>
    <n v="0"/>
    <x v="121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x v="78"/>
    <x v="1"/>
    <s v="music/faith"/>
    <n v="0"/>
    <x v="121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x v="82"/>
    <x v="1"/>
    <s v="music/faith"/>
    <n v="9.74"/>
    <x v="1240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x v="78"/>
    <x v="1"/>
    <s v="music/faith"/>
    <n v="0"/>
    <x v="121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x v="80"/>
    <x v="1"/>
    <s v="music/faith"/>
    <n v="4.8571428571428568"/>
    <x v="124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x v="29"/>
    <x v="1"/>
    <s v="music/faith"/>
    <n v="0.67999999999999994"/>
    <x v="447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x v="84"/>
    <x v="1"/>
    <s v="music/faith"/>
    <n v="10.5"/>
    <x v="1242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x v="78"/>
    <x v="1"/>
    <s v="music/faith"/>
    <n v="0"/>
    <x v="121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x v="29"/>
    <x v="1"/>
    <s v="music/faith"/>
    <n v="1.6666666666666667"/>
    <x v="73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x v="57"/>
    <x v="1"/>
    <s v="music/faith"/>
    <n v="7.8680000000000003"/>
    <x v="1243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x v="84"/>
    <x v="1"/>
    <s v="music/faith"/>
    <n v="0.22"/>
    <x v="148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x v="83"/>
    <x v="1"/>
    <s v="music/faith"/>
    <n v="7.5"/>
    <x v="73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x v="14"/>
    <x v="1"/>
    <s v="music/faith"/>
    <n v="42.725880551301685"/>
    <x v="124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x v="0"/>
    <x v="84"/>
    <x v="1"/>
    <s v="music/faith"/>
    <n v="0.2142857142857143"/>
    <x v="839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x v="83"/>
    <x v="1"/>
    <s v="music/faith"/>
    <n v="0.87500000000000011"/>
    <x v="12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x v="22"/>
    <x v="1"/>
    <s v="music/faith"/>
    <n v="5.625"/>
    <x v="124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x v="78"/>
    <x v="1"/>
    <s v="music/faith"/>
    <n v="0"/>
    <x v="121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x v="29"/>
    <x v="1"/>
    <s v="music/faith"/>
    <n v="3.4722222222222224E-2"/>
    <x v="12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x v="83"/>
    <x v="1"/>
    <s v="music/faith"/>
    <n v="6.5"/>
    <x v="124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x v="80"/>
    <x v="1"/>
    <s v="music/faith"/>
    <n v="0.58333333333333337"/>
    <x v="440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x v="82"/>
    <x v="1"/>
    <s v="music/faith"/>
    <n v="10.181818181818182"/>
    <x v="1247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x v="38"/>
    <x v="1"/>
    <s v="music/faith"/>
    <n v="33.784615384615385"/>
    <x v="1248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x v="29"/>
    <x v="1"/>
    <s v="music/faith"/>
    <n v="3.3333333333333333E-2"/>
    <x v="12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x v="63"/>
    <x v="1"/>
    <s v="music/faith"/>
    <n v="68.400000000000006"/>
    <x v="1249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x v="78"/>
    <x v="1"/>
    <s v="music/faith"/>
    <n v="0"/>
    <x v="121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x v="78"/>
    <x v="1"/>
    <s v="music/faith"/>
    <n v="0"/>
    <x v="121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x v="78"/>
    <x v="1"/>
    <s v="music/faith"/>
    <n v="0"/>
    <x v="121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x v="78"/>
    <x v="1"/>
    <s v="music/faith"/>
    <n v="0"/>
    <x v="121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x v="78"/>
    <x v="1"/>
    <s v="music/faith"/>
    <n v="0"/>
    <x v="121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x v="29"/>
    <x v="1"/>
    <s v="music/faith"/>
    <n v="2.2222222222222223E-2"/>
    <x v="12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x v="84"/>
    <x v="1"/>
    <s v="music/faith"/>
    <n v="11"/>
    <x v="698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x v="29"/>
    <x v="1"/>
    <s v="music/faith"/>
    <n v="0.73333333333333328"/>
    <x v="1250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x v="41"/>
    <x v="1"/>
    <s v="music/faith"/>
    <n v="21.25"/>
    <x v="98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x v="29"/>
    <x v="1"/>
    <s v="music/faith"/>
    <n v="0.4"/>
    <x v="13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x v="29"/>
    <x v="1"/>
    <s v="music/faith"/>
    <n v="0.1"/>
    <x v="12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x v="78"/>
    <x v="1"/>
    <s v="music/faith"/>
    <n v="0"/>
    <x v="121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x v="47"/>
    <x v="0"/>
    <s v="photography/photobooks"/>
    <n v="110.83333333333334"/>
    <x v="1251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x v="69"/>
    <x v="0"/>
    <s v="photography/photobooks"/>
    <n v="108.74999999999999"/>
    <x v="1252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x v="85"/>
    <x v="0"/>
    <s v="photography/photobooks"/>
    <n v="100.41666666666667"/>
    <x v="12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x v="16"/>
    <x v="0"/>
    <s v="photography/photobooks"/>
    <n v="118.45454545454545"/>
    <x v="1254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x v="30"/>
    <x v="0"/>
    <s v="photography/photobooks"/>
    <n v="114.01428571428571"/>
    <x v="125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x v="329"/>
    <x v="0"/>
    <s v="photography/photobooks"/>
    <n v="148.10000000000002"/>
    <x v="125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x v="180"/>
    <x v="0"/>
    <s v="photography/photobooks"/>
    <n v="104.95555555555556"/>
    <x v="1257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x v="331"/>
    <x v="0"/>
    <s v="photography/photobooks"/>
    <n v="129.94800000000001"/>
    <x v="1258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x v="132"/>
    <x v="0"/>
    <s v="photography/photobooks"/>
    <n v="123.48756218905473"/>
    <x v="1259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x v="207"/>
    <x v="0"/>
    <s v="photography/photobooks"/>
    <n v="201.62"/>
    <x v="1260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x v="42"/>
    <x v="0"/>
    <s v="photography/photobooks"/>
    <n v="102.89999999999999"/>
    <x v="1261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x v="240"/>
    <x v="0"/>
    <s v="photography/photobooks"/>
    <n v="260.16666666666663"/>
    <x v="1262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x v="2"/>
    <x v="0"/>
    <s v="photography/photobooks"/>
    <n v="108"/>
    <x v="12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x v="240"/>
    <x v="0"/>
    <s v="photography/photobooks"/>
    <n v="110.52941176470587"/>
    <x v="126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x v="80"/>
    <x v="0"/>
    <s v="photography/photobooks"/>
    <n v="120"/>
    <x v="507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x v="148"/>
    <x v="0"/>
    <s v="photography/photobooks"/>
    <n v="102.82909090909091"/>
    <x v="1265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x v="25"/>
    <x v="0"/>
    <s v="photography/photobooks"/>
    <n v="115.99999999999999"/>
    <x v="1266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x v="74"/>
    <x v="0"/>
    <s v="photography/photobooks"/>
    <n v="114.7"/>
    <x v="1267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x v="72"/>
    <x v="0"/>
    <s v="photography/photobooks"/>
    <n v="106.60000000000001"/>
    <x v="126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x v="332"/>
    <x v="0"/>
    <s v="photography/photobooks"/>
    <n v="165.44"/>
    <x v="1269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x v="83"/>
    <x v="0"/>
    <s v="photography/photobooks"/>
    <n v="155"/>
    <x v="1270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x v="20"/>
    <x v="0"/>
    <s v="photography/photobooks"/>
    <n v="885"/>
    <x v="1271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x v="115"/>
    <x v="0"/>
    <s v="photography/photobooks"/>
    <n v="101.90833333333333"/>
    <x v="1272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x v="70"/>
    <x v="1"/>
    <s v="photography/photobooks"/>
    <n v="19.600000000000001"/>
    <x v="1273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x v="273"/>
    <x v="1"/>
    <s v="photography/photobooks"/>
    <n v="59.467839999999995"/>
    <x v="127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x v="78"/>
    <x v="1"/>
    <s v="photography/photobooks"/>
    <n v="0"/>
    <x v="121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x v="70"/>
    <x v="1"/>
    <s v="photography/photobooks"/>
    <n v="45.72"/>
    <x v="1275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x v="41"/>
    <x v="1"/>
    <s v="photography/photobooks"/>
    <n v="3.74"/>
    <x v="1276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x v="19"/>
    <x v="1"/>
    <s v="photography/photobooks"/>
    <n v="2.7025000000000001"/>
    <x v="1277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x v="297"/>
    <x v="1"/>
    <s v="photography/photobooks"/>
    <n v="56.51428571428572"/>
    <x v="456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x v="20"/>
    <x v="1"/>
    <s v="photography/photobooks"/>
    <n v="21.30952380952381"/>
    <x v="1278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x v="10"/>
    <x v="1"/>
    <s v="photography/photobooks"/>
    <n v="15.6"/>
    <x v="1279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x v="10"/>
    <x v="1"/>
    <s v="photography/photobooks"/>
    <n v="6.2566666666666677"/>
    <x v="1280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x v="62"/>
    <x v="1"/>
    <s v="photography/photobooks"/>
    <n v="45.92"/>
    <x v="128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x v="204"/>
    <x v="1"/>
    <s v="photography/photobooks"/>
    <n v="65.101538461538468"/>
    <x v="1282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x v="80"/>
    <x v="1"/>
    <s v="photography/photobooks"/>
    <n v="6.7"/>
    <x v="33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x v="73"/>
    <x v="1"/>
    <s v="photography/photobooks"/>
    <n v="13.5625"/>
    <x v="1283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x v="41"/>
    <x v="1"/>
    <s v="photography/photobooks"/>
    <n v="1.9900000000000002"/>
    <x v="1284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x v="44"/>
    <x v="1"/>
    <s v="photography/photobooks"/>
    <n v="36.236363636363642"/>
    <x v="128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x v="215"/>
    <x v="1"/>
    <s v="photography/photobooks"/>
    <n v="39.743333333333339"/>
    <x v="1286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x v="54"/>
    <x v="1"/>
    <s v="photography/photobooks"/>
    <n v="25.763636363636365"/>
    <x v="1287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x v="88"/>
    <x v="1"/>
    <s v="photography/photobooks"/>
    <n v="15.491428571428573"/>
    <x v="1288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x v="333"/>
    <x v="1"/>
    <s v="photography/photobooks"/>
    <n v="23.692499999999999"/>
    <x v="1289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x v="51"/>
    <x v="1"/>
    <s v="photography/photobooks"/>
    <n v="39.76"/>
    <x v="129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x v="52"/>
    <x v="1"/>
    <s v="photography/photobooks"/>
    <n v="20.220833333333331"/>
    <x v="1291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x v="60"/>
    <x v="1"/>
    <s v="photography/photobooks"/>
    <n v="47.631578947368418"/>
    <x v="129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x v="54"/>
    <x v="1"/>
    <s v="photography/photobooks"/>
    <n v="15.329999999999998"/>
    <x v="1293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x v="80"/>
    <x v="1"/>
    <s v="photography/photobooks"/>
    <n v="1.3818181818181818"/>
    <x v="109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x v="80"/>
    <x v="1"/>
    <s v="photography/photobooks"/>
    <n v="0.5"/>
    <x v="119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x v="41"/>
    <x v="1"/>
    <s v="photography/photobooks"/>
    <n v="4.957575757575758"/>
    <x v="1294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x v="80"/>
    <x v="1"/>
    <s v="photography/photobooks"/>
    <n v="3.5666666666666664"/>
    <x v="129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x v="237"/>
    <x v="1"/>
    <s v="photography/photobooks"/>
    <n v="61.124000000000002"/>
    <x v="1296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x v="84"/>
    <x v="1"/>
    <s v="photography/photobooks"/>
    <n v="1.3333333333333335"/>
    <x v="135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x v="59"/>
    <x v="1"/>
    <s v="photography/photobooks"/>
    <n v="11.077777777777778"/>
    <x v="1297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x v="75"/>
    <x v="1"/>
    <s v="photography/photobooks"/>
    <n v="38.735714285714288"/>
    <x v="1298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x v="48"/>
    <x v="1"/>
    <s v="photography/photobooks"/>
    <n v="22.05263157894737"/>
    <x v="129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x v="205"/>
    <x v="1"/>
    <s v="photography/photobooks"/>
    <n v="67.55"/>
    <x v="1300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x v="77"/>
    <x v="1"/>
    <s v="photography/photobooks"/>
    <n v="13.637499999999999"/>
    <x v="1301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x v="79"/>
    <x v="1"/>
    <s v="photography/photobooks"/>
    <n v="1.7457500000000001"/>
    <x v="130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x v="116"/>
    <x v="1"/>
    <s v="photography/photobooks"/>
    <n v="20.44963251188932"/>
    <x v="1303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x v="77"/>
    <x v="1"/>
    <s v="photography/photobooks"/>
    <n v="13.852941176470587"/>
    <x v="130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x v="59"/>
    <x v="1"/>
    <s v="photography/photobooks"/>
    <n v="48.485714285714288"/>
    <x v="130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x v="11"/>
    <x v="1"/>
    <s v="photography/photobooks"/>
    <n v="30.8"/>
    <x v="130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x v="47"/>
    <x v="1"/>
    <s v="photography/photobooks"/>
    <n v="35.174193548387095"/>
    <x v="1307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x v="259"/>
    <x v="1"/>
    <s v="photography/photobooks"/>
    <n v="36.404444444444444"/>
    <x v="1308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x v="22"/>
    <x v="1"/>
    <s v="photography/photobooks"/>
    <n v="2.9550000000000001"/>
    <x v="1309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x v="22"/>
    <x v="1"/>
    <s v="photography/photobooks"/>
    <n v="11.06"/>
    <x v="1310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x v="93"/>
    <x v="1"/>
    <s v="photography/photobooks"/>
    <n v="41.407142857142858"/>
    <x v="131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x v="82"/>
    <x v="1"/>
    <s v="photography/photobooks"/>
    <n v="10.857142857142858"/>
    <x v="131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x v="84"/>
    <x v="1"/>
    <s v="photography/photobooks"/>
    <n v="3.3333333333333335"/>
    <x v="507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x v="55"/>
    <x v="1"/>
    <s v="photography/photobooks"/>
    <n v="7.407407407407407E-2"/>
    <x v="131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x v="23"/>
    <x v="1"/>
    <s v="photography/photobooks"/>
    <n v="13.307692307692307"/>
    <x v="13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x v="78"/>
    <x v="1"/>
    <s v="photography/photobooks"/>
    <n v="0"/>
    <x v="121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x v="205"/>
    <x v="1"/>
    <s v="photography/photobooks"/>
    <n v="49.183333333333337"/>
    <x v="1315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x v="78"/>
    <x v="1"/>
    <s v="photography/photobooks"/>
    <n v="0"/>
    <x v="121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x v="79"/>
    <x v="1"/>
    <s v="photography/photobooks"/>
    <n v="2.036"/>
    <x v="1316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x v="61"/>
    <x v="1"/>
    <s v="photography/photobooks"/>
    <n v="52.327777777777776"/>
    <x v="1317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x v="78"/>
    <x v="1"/>
    <s v="photography/photobooks"/>
    <n v="0"/>
    <x v="121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x v="80"/>
    <x v="1"/>
    <s v="photography/photobooks"/>
    <n v="2.083333333333333"/>
    <x v="1318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x v="22"/>
    <x v="1"/>
    <s v="photography/photobooks"/>
    <n v="6.565384615384616"/>
    <x v="1319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x v="7"/>
    <x v="0"/>
    <s v="music/rock"/>
    <n v="134.88999999999999"/>
    <x v="1320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x v="202"/>
    <x v="0"/>
    <s v="music/rock"/>
    <n v="100"/>
    <x v="50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x v="51"/>
    <x v="0"/>
    <s v="music/rock"/>
    <n v="115.85714285714286"/>
    <x v="1321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x v="0"/>
    <x v="244"/>
    <x v="0"/>
    <s v="music/rock"/>
    <n v="100.06666666666666"/>
    <x v="1322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x v="133"/>
    <x v="0"/>
    <s v="music/rock"/>
    <n v="105.05"/>
    <x v="1323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x v="44"/>
    <x v="0"/>
    <s v="music/rock"/>
    <n v="101"/>
    <x v="1324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x v="93"/>
    <x v="0"/>
    <s v="music/rock"/>
    <n v="100.66250000000001"/>
    <x v="132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x v="53"/>
    <x v="0"/>
    <s v="music/rock"/>
    <n v="100.16000000000001"/>
    <x v="132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x v="51"/>
    <x v="0"/>
    <s v="music/rock"/>
    <n v="166.68333333333334"/>
    <x v="132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x v="334"/>
    <x v="0"/>
    <s v="music/rock"/>
    <n v="101.53333333333335"/>
    <x v="132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x v="25"/>
    <x v="0"/>
    <s v="music/rock"/>
    <n v="103"/>
    <x v="132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x v="9"/>
    <x v="0"/>
    <s v="music/rock"/>
    <n v="142.85714285714286"/>
    <x v="384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x v="20"/>
    <x v="0"/>
    <s v="music/rock"/>
    <n v="262.5"/>
    <x v="840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x v="240"/>
    <x v="0"/>
    <s v="music/rock"/>
    <n v="118.05000000000001"/>
    <x v="1330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x v="202"/>
    <x v="0"/>
    <s v="music/rock"/>
    <n v="104"/>
    <x v="1331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x v="165"/>
    <x v="0"/>
    <s v="music/rock"/>
    <n v="200.34"/>
    <x v="133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x v="209"/>
    <x v="0"/>
    <s v="music/rock"/>
    <n v="306.83333333333331"/>
    <x v="1333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x v="33"/>
    <x v="0"/>
    <s v="music/rock"/>
    <n v="100.149"/>
    <x v="1334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x v="43"/>
    <x v="0"/>
    <s v="music/rock"/>
    <n v="205.29999999999998"/>
    <x v="1335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x v="62"/>
    <x v="0"/>
    <s v="music/rock"/>
    <n v="108.88888888888889"/>
    <x v="133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x v="244"/>
    <x v="0"/>
    <s v="music/rock"/>
    <n v="101.75"/>
    <x v="1337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x v="64"/>
    <x v="0"/>
    <s v="music/rock"/>
    <n v="125.25"/>
    <x v="1338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x v="179"/>
    <x v="0"/>
    <s v="music/rock"/>
    <n v="124.0061"/>
    <x v="1339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x v="9"/>
    <x v="0"/>
    <s v="music/rock"/>
    <n v="101.4"/>
    <x v="1340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x v="10"/>
    <x v="0"/>
    <s v="music/rock"/>
    <n v="100"/>
    <x v="1341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x v="335"/>
    <x v="0"/>
    <s v="music/rock"/>
    <n v="137.92666666666668"/>
    <x v="1342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x v="44"/>
    <x v="0"/>
    <s v="music/rock"/>
    <n v="120.88000000000001"/>
    <x v="134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x v="54"/>
    <x v="0"/>
    <s v="music/rock"/>
    <n v="107.36666666666667"/>
    <x v="134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x v="22"/>
    <x v="0"/>
    <s v="music/rock"/>
    <n v="100.33333333333334"/>
    <x v="134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x v="122"/>
    <x v="0"/>
    <s v="music/rock"/>
    <n v="101.52222222222223"/>
    <x v="1346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x v="55"/>
    <x v="0"/>
    <s v="music/rock"/>
    <n v="100.07692307692308"/>
    <x v="1347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x v="132"/>
    <x v="0"/>
    <s v="music/rock"/>
    <n v="116.96666666666667"/>
    <x v="1348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x v="25"/>
    <x v="0"/>
    <s v="music/rock"/>
    <n v="101.875"/>
    <x v="1349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x v="49"/>
    <x v="0"/>
    <s v="music/rock"/>
    <n v="102.12366666666665"/>
    <x v="1350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x v="277"/>
    <x v="0"/>
    <s v="music/rock"/>
    <n v="154.05897142857143"/>
    <x v="135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x v="44"/>
    <x v="0"/>
    <s v="music/rock"/>
    <n v="101.25"/>
    <x v="1352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x v="19"/>
    <x v="0"/>
    <s v="music/rock"/>
    <n v="100"/>
    <x v="1353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x v="184"/>
    <x v="0"/>
    <s v="music/rock"/>
    <n v="108.74800874800874"/>
    <x v="1354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x v="66"/>
    <x v="0"/>
    <s v="music/rock"/>
    <n v="131.83333333333334"/>
    <x v="135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x v="10"/>
    <x v="0"/>
    <s v="music/rock"/>
    <n v="133.46666666666667"/>
    <x v="1356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x v="78"/>
    <x v="1"/>
    <s v="games/mobile games"/>
    <n v="0"/>
    <x v="121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x v="38"/>
    <x v="1"/>
    <s v="games/mobile games"/>
    <n v="8.0833333333333321"/>
    <x v="1357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x v="84"/>
    <x v="1"/>
    <s v="games/mobile games"/>
    <n v="0.4"/>
    <x v="144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x v="53"/>
    <x v="1"/>
    <s v="games/mobile games"/>
    <n v="42.892307692307689"/>
    <x v="13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x v="84"/>
    <x v="1"/>
    <s v="games/mobile games"/>
    <n v="3.6363636363636364E-3"/>
    <x v="453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x v="84"/>
    <x v="1"/>
    <s v="games/mobile games"/>
    <n v="0.5"/>
    <x v="372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x v="29"/>
    <x v="1"/>
    <s v="games/mobile games"/>
    <n v="0.05"/>
    <x v="119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x v="57"/>
    <x v="1"/>
    <s v="games/mobile games"/>
    <n v="4.8680000000000003"/>
    <x v="13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x v="78"/>
    <x v="1"/>
    <s v="games/mobile games"/>
    <n v="0"/>
    <x v="121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x v="202"/>
    <x v="1"/>
    <s v="games/mobile games"/>
    <n v="10.314285714285715"/>
    <x v="1360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x v="195"/>
    <x v="1"/>
    <s v="games/mobile games"/>
    <n v="71.784615384615378"/>
    <x v="136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x v="62"/>
    <x v="1"/>
    <s v="games/mobile games"/>
    <n v="1.06"/>
    <x v="1362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x v="84"/>
    <x v="1"/>
    <s v="games/mobile games"/>
    <n v="0.44999999999999996"/>
    <x v="66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x v="84"/>
    <x v="1"/>
    <s v="games/mobile games"/>
    <n v="1.6250000000000001E-2"/>
    <x v="31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x v="83"/>
    <x v="1"/>
    <s v="games/mobile games"/>
    <n v="0.51"/>
    <x v="1363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x v="78"/>
    <x v="1"/>
    <s v="games/mobile games"/>
    <n v="0"/>
    <x v="121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x v="78"/>
    <x v="1"/>
    <s v="games/mobile games"/>
    <n v="0"/>
    <x v="121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x v="78"/>
    <x v="1"/>
    <s v="games/mobile games"/>
    <n v="0"/>
    <x v="121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x v="84"/>
    <x v="1"/>
    <s v="games/mobile games"/>
    <n v="0.12"/>
    <x v="366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x v="54"/>
    <x v="1"/>
    <s v="games/mobile games"/>
    <n v="20.080000000000002"/>
    <x v="136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x v="16"/>
    <x v="0"/>
    <s v="music/indie rock"/>
    <n v="172.68449999999999"/>
    <x v="136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x v="75"/>
    <x v="0"/>
    <s v="music/indie rock"/>
    <n v="100.8955223880597"/>
    <x v="1366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x v="58"/>
    <x v="0"/>
    <s v="music/indie rock"/>
    <n v="104.8048048048048"/>
    <x v="1367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x v="55"/>
    <x v="0"/>
    <s v="music/indie rock"/>
    <n v="135.1"/>
    <x v="1368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x v="217"/>
    <x v="0"/>
    <s v="music/indie rock"/>
    <n v="116.32786885245903"/>
    <x v="13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x v="60"/>
    <x v="0"/>
    <s v="music/indie rock"/>
    <n v="102.08333333333333"/>
    <x v="1370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x v="22"/>
    <x v="0"/>
    <s v="music/indie rock"/>
    <n v="111.16666666666666"/>
    <x v="1371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x v="30"/>
    <x v="0"/>
    <s v="music/indie rock"/>
    <n v="166.08"/>
    <x v="1372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x v="34"/>
    <x v="0"/>
    <s v="music/indie rock"/>
    <n v="106.60000000000001"/>
    <x v="137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x v="336"/>
    <x v="0"/>
    <s v="music/indie rock"/>
    <n v="144.58441666666667"/>
    <x v="1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x v="148"/>
    <x v="0"/>
    <s v="music/indie rock"/>
    <n v="105.55000000000001"/>
    <x v="137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x v="55"/>
    <x v="0"/>
    <s v="music/indie rock"/>
    <n v="136.60000000000002"/>
    <x v="137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x v="43"/>
    <x v="0"/>
    <s v="music/indie rock"/>
    <n v="104"/>
    <x v="1377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x v="9"/>
    <x v="0"/>
    <s v="music/indie rock"/>
    <n v="114.5"/>
    <x v="1378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x v="5"/>
    <x v="0"/>
    <s v="music/indie rock"/>
    <n v="101.71957671957672"/>
    <x v="137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x v="62"/>
    <x v="0"/>
    <s v="music/indie rock"/>
    <n v="123.94678492239468"/>
    <x v="1380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x v="275"/>
    <x v="0"/>
    <s v="music/indie rock"/>
    <n v="102.45669291338582"/>
    <x v="1381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x v="64"/>
    <x v="0"/>
    <s v="music/indie rock"/>
    <n v="144.5"/>
    <x v="138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x v="288"/>
    <x v="0"/>
    <s v="music/indie rock"/>
    <n v="133.33333333333331"/>
    <x v="138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x v="241"/>
    <x v="0"/>
    <s v="music/indie rock"/>
    <n v="109.3644"/>
    <x v="1384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x v="20"/>
    <x v="1"/>
    <s v="technology/gadgets"/>
    <n v="2.6969696969696968"/>
    <x v="138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x v="83"/>
    <x v="1"/>
    <s v="technology/gadgets"/>
    <n v="1.2"/>
    <x v="143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x v="14"/>
    <x v="1"/>
    <s v="technology/gadgets"/>
    <n v="46.6"/>
    <x v="1386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x v="84"/>
    <x v="1"/>
    <s v="technology/gadgets"/>
    <n v="0.1"/>
    <x v="384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x v="80"/>
    <x v="1"/>
    <s v="technology/gadgets"/>
    <n v="0.16800000000000001"/>
    <x v="689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x v="221"/>
    <x v="1"/>
    <s v="technology/gadgets"/>
    <n v="42.76"/>
    <x v="1387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x v="80"/>
    <x v="1"/>
    <s v="technology/gadgets"/>
    <n v="0.28333333333333333"/>
    <x v="124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x v="80"/>
    <x v="1"/>
    <s v="technology/gadgets"/>
    <n v="1.7319999999999998"/>
    <x v="138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x v="44"/>
    <x v="1"/>
    <s v="technology/gadgets"/>
    <n v="14.111428571428572"/>
    <x v="1389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x v="168"/>
    <x v="1"/>
    <s v="technology/gadgets"/>
    <n v="39.395294117647055"/>
    <x v="1390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x v="29"/>
    <x v="1"/>
    <s v="technology/gadgets"/>
    <n v="2.3529411764705882E-2"/>
    <x v="119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x v="288"/>
    <x v="1"/>
    <s v="technology/gadgets"/>
    <n v="59.3"/>
    <x v="139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x v="55"/>
    <x v="1"/>
    <s v="technology/gadgets"/>
    <n v="1.3270833333333334"/>
    <x v="139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x v="84"/>
    <x v="1"/>
    <s v="technology/gadgets"/>
    <n v="9.0090090090090094"/>
    <x v="18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x v="80"/>
    <x v="1"/>
    <s v="technology/gadgets"/>
    <n v="1.6"/>
    <x v="453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x v="79"/>
    <x v="1"/>
    <s v="technology/gadgets"/>
    <n v="0.51"/>
    <x v="1363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x v="16"/>
    <x v="1"/>
    <s v="technology/gadgets"/>
    <n v="52.570512820512818"/>
    <x v="13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x v="82"/>
    <x v="1"/>
    <s v="technology/gadgets"/>
    <n v="1.04"/>
    <x v="684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x v="22"/>
    <x v="1"/>
    <s v="technology/gadgets"/>
    <n v="47.4"/>
    <x v="1394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x v="217"/>
    <x v="1"/>
    <s v="technology/gadgets"/>
    <n v="43.03"/>
    <x v="1395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x v="44"/>
    <x v="0"/>
    <s v="music/indie rock"/>
    <n v="136.80000000000001"/>
    <x v="1237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x v="31"/>
    <x v="0"/>
    <s v="music/indie rock"/>
    <n v="115.55"/>
    <x v="139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x v="62"/>
    <x v="0"/>
    <s v="music/indie rock"/>
    <n v="240.79999999999998"/>
    <x v="139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x v="51"/>
    <x v="0"/>
    <s v="music/indie rock"/>
    <n v="114.39999999999999"/>
    <x v="1398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x v="47"/>
    <x v="0"/>
    <s v="music/indie rock"/>
    <n v="110.33333333333333"/>
    <x v="1399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x v="329"/>
    <x v="0"/>
    <s v="music/indie rock"/>
    <n v="195.37933333333334"/>
    <x v="1400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x v="202"/>
    <x v="0"/>
    <s v="music/indie rock"/>
    <n v="103.33333333333334"/>
    <x v="1401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x v="69"/>
    <x v="0"/>
    <s v="music/indie rock"/>
    <n v="103.1372549019608"/>
    <x v="140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x v="11"/>
    <x v="0"/>
    <s v="music/indie rock"/>
    <n v="100.3125"/>
    <x v="140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x v="55"/>
    <x v="0"/>
    <s v="music/indie rock"/>
    <n v="127"/>
    <x v="1404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x v="133"/>
    <x v="0"/>
    <s v="music/indie rock"/>
    <n v="120.601"/>
    <x v="1405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x v="144"/>
    <x v="0"/>
    <s v="music/indie rock"/>
    <n v="106.99047619047619"/>
    <x v="14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x v="238"/>
    <x v="0"/>
    <s v="music/indie rock"/>
    <n v="172.43333333333334"/>
    <x v="1407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x v="99"/>
    <x v="0"/>
    <s v="music/indie rock"/>
    <n v="123.61999999999999"/>
    <x v="1408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x v="133"/>
    <x v="0"/>
    <s v="music/indie rock"/>
    <n v="108.4"/>
    <x v="1409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x v="108"/>
    <x v="0"/>
    <s v="music/indie rock"/>
    <n v="116.52013333333333"/>
    <x v="141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x v="60"/>
    <x v="0"/>
    <s v="music/indie rock"/>
    <n v="187.245"/>
    <x v="141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x v="229"/>
    <x v="0"/>
    <s v="music/indie rock"/>
    <n v="115.93333333333334"/>
    <x v="141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x v="93"/>
    <x v="0"/>
    <s v="music/indie rock"/>
    <n v="110.7"/>
    <x v="141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x v="162"/>
    <x v="0"/>
    <s v="music/indie rock"/>
    <n v="170.92307692307693"/>
    <x v="141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x v="337"/>
    <x v="0"/>
    <s v="technology/hardware"/>
    <n v="126.11835600000001"/>
    <x v="141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x v="195"/>
    <x v="0"/>
    <s v="technology/hardware"/>
    <n v="138.44033333333334"/>
    <x v="1416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x v="338"/>
    <x v="0"/>
    <s v="technology/hardware"/>
    <n v="1705.2499999999998"/>
    <x v="1417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x v="339"/>
    <x v="0"/>
    <s v="technology/hardware"/>
    <n v="788.05550000000005"/>
    <x v="1418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x v="340"/>
    <x v="0"/>
    <s v="technology/hardware"/>
    <n v="348.01799999999997"/>
    <x v="141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x v="16"/>
    <x v="0"/>
    <s v="technology/hardware"/>
    <n v="149.74666666666667"/>
    <x v="142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x v="23"/>
    <x v="0"/>
    <s v="technology/hardware"/>
    <n v="100.63375000000001"/>
    <x v="142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x v="341"/>
    <x v="0"/>
    <s v="technology/hardware"/>
    <n v="800.21100000000001"/>
    <x v="142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x v="342"/>
    <x v="0"/>
    <s v="technology/hardware"/>
    <n v="106.00260000000002"/>
    <x v="1423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x v="343"/>
    <x v="0"/>
    <s v="technology/hardware"/>
    <n v="200.51866666666669"/>
    <x v="1424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x v="344"/>
    <x v="0"/>
    <s v="technology/hardware"/>
    <n v="212.44399999999999"/>
    <x v="1425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x v="345"/>
    <x v="0"/>
    <s v="technology/hardware"/>
    <n v="198.47237142857145"/>
    <x v="142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x v="206"/>
    <x v="0"/>
    <s v="technology/hardware"/>
    <n v="225.94666666666666"/>
    <x v="1427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x v="119"/>
    <x v="0"/>
    <s v="technology/hardware"/>
    <n v="698.94800000000009"/>
    <x v="1428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x v="126"/>
    <x v="0"/>
    <s v="technology/hardware"/>
    <n v="398.59528571428569"/>
    <x v="1429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x v="346"/>
    <x v="0"/>
    <s v="technology/hardware"/>
    <n v="294.0333333333333"/>
    <x v="1430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x v="347"/>
    <x v="0"/>
    <s v="technology/hardware"/>
    <n v="167.50470000000001"/>
    <x v="1431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x v="348"/>
    <x v="0"/>
    <s v="technology/hardware"/>
    <n v="1435.5717142857143"/>
    <x v="1432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x v="349"/>
    <x v="0"/>
    <s v="technology/hardware"/>
    <n v="156.73439999999999"/>
    <x v="1433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x v="51"/>
    <x v="0"/>
    <s v="technology/hardware"/>
    <n v="117.90285714285716"/>
    <x v="1434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x v="350"/>
    <x v="0"/>
    <s v="technology/hardware"/>
    <n v="1105.3811999999998"/>
    <x v="1435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x v="351"/>
    <x v="0"/>
    <s v="technology/hardware"/>
    <n v="192.92499999999998"/>
    <x v="1436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x v="242"/>
    <x v="0"/>
    <s v="technology/hardware"/>
    <n v="126.8842105263158"/>
    <x v="1437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x v="352"/>
    <x v="0"/>
    <s v="technology/hardware"/>
    <n v="259.57748878923763"/>
    <x v="1438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x v="273"/>
    <x v="0"/>
    <s v="technology/hardware"/>
    <n v="262.27999999999997"/>
    <x v="1439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x v="353"/>
    <x v="0"/>
    <s v="technology/hardware"/>
    <n v="206.74309000000002"/>
    <x v="1440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x v="316"/>
    <x v="0"/>
    <s v="technology/hardware"/>
    <n v="370.13"/>
    <x v="1441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x v="354"/>
    <x v="0"/>
    <s v="technology/hardware"/>
    <n v="284.96600000000001"/>
    <x v="144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x v="355"/>
    <x v="0"/>
    <s v="technology/hardware"/>
    <n v="579.08000000000004"/>
    <x v="1443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x v="356"/>
    <x v="0"/>
    <s v="technology/hardware"/>
    <n v="1131.8"/>
    <x v="1444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x v="357"/>
    <x v="0"/>
    <s v="technology/hardware"/>
    <n v="263.02771750000005"/>
    <x v="1445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x v="146"/>
    <x v="0"/>
    <s v="technology/hardware"/>
    <n v="674.48"/>
    <x v="1446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x v="358"/>
    <x v="0"/>
    <s v="technology/hardware"/>
    <n v="256.83081313131316"/>
    <x v="1447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x v="359"/>
    <x v="0"/>
    <s v="technology/hardware"/>
    <n v="375.49599999999998"/>
    <x v="1448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x v="35"/>
    <x v="0"/>
    <s v="technology/hardware"/>
    <n v="208.70837499999996"/>
    <x v="144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x v="360"/>
    <x v="0"/>
    <s v="technology/hardware"/>
    <n v="346.6"/>
    <x v="1450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x v="361"/>
    <x v="0"/>
    <s v="technology/hardware"/>
    <n v="402.33"/>
    <x v="1451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x v="362"/>
    <x v="0"/>
    <s v="technology/hardware"/>
    <n v="1026.8451399999999"/>
    <x v="1452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x v="363"/>
    <x v="0"/>
    <s v="technology/hardware"/>
    <n v="114.901155"/>
    <x v="145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x v="364"/>
    <x v="0"/>
    <s v="technology/hardware"/>
    <n v="354.82402000000002"/>
    <x v="1454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x v="8"/>
    <x v="1"/>
    <s v="photography/people"/>
    <n v="5.08"/>
    <x v="145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x v="78"/>
    <x v="1"/>
    <s v="photography/people"/>
    <n v="0"/>
    <x v="121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x v="38"/>
    <x v="1"/>
    <s v="photography/people"/>
    <n v="4.3"/>
    <x v="1456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x v="63"/>
    <x v="1"/>
    <s v="photography/people"/>
    <n v="21.146666666666665"/>
    <x v="145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x v="80"/>
    <x v="1"/>
    <s v="photography/people"/>
    <n v="3.1875"/>
    <x v="800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x v="29"/>
    <x v="1"/>
    <s v="photography/people"/>
    <n v="0.05"/>
    <x v="120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x v="33"/>
    <x v="1"/>
    <s v="photography/people"/>
    <n v="42.472727272727276"/>
    <x v="1458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x v="0"/>
    <x v="29"/>
    <x v="1"/>
    <s v="photography/people"/>
    <n v="0.41666666666666669"/>
    <x v="384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x v="29"/>
    <x v="1"/>
    <s v="photography/people"/>
    <n v="1"/>
    <x v="73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x v="81"/>
    <x v="1"/>
    <s v="photography/people"/>
    <n v="16.966666666666665"/>
    <x v="1459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x v="83"/>
    <x v="1"/>
    <s v="photography/people"/>
    <n v="7.0000000000000009"/>
    <x v="1460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x v="84"/>
    <x v="1"/>
    <s v="photography/people"/>
    <n v="0.13333333333333333"/>
    <x v="12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x v="78"/>
    <x v="1"/>
    <s v="photography/people"/>
    <n v="0"/>
    <x v="121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x v="78"/>
    <x v="1"/>
    <s v="photography/people"/>
    <n v="0"/>
    <x v="121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x v="83"/>
    <x v="1"/>
    <s v="photography/people"/>
    <n v="7.8"/>
    <x v="438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x v="78"/>
    <x v="1"/>
    <s v="photography/people"/>
    <n v="0"/>
    <x v="121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x v="78"/>
    <x v="1"/>
    <s v="photography/people"/>
    <n v="0"/>
    <x v="121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x v="83"/>
    <x v="1"/>
    <s v="photography/people"/>
    <n v="26.200000000000003"/>
    <x v="1461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x v="63"/>
    <x v="1"/>
    <s v="photography/people"/>
    <n v="0.76129032258064511"/>
    <x v="1462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x v="20"/>
    <x v="1"/>
    <s v="photography/people"/>
    <n v="12.5"/>
    <x v="384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x v="365"/>
    <x v="0"/>
    <s v="technology/hardware"/>
    <n v="382.12909090909091"/>
    <x v="1463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x v="366"/>
    <x v="0"/>
    <s v="technology/hardware"/>
    <n v="216.79422000000002"/>
    <x v="1464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x v="57"/>
    <x v="0"/>
    <s v="technology/hardware"/>
    <n v="312"/>
    <x v="1465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x v="178"/>
    <x v="0"/>
    <s v="technology/hardware"/>
    <n v="234.42048"/>
    <x v="146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x v="277"/>
    <x v="0"/>
    <s v="technology/hardware"/>
    <n v="123.68010000000001"/>
    <x v="1467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x v="175"/>
    <x v="0"/>
    <s v="technology/hardware"/>
    <n v="247.84"/>
    <x v="146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x v="89"/>
    <x v="0"/>
    <s v="technology/hardware"/>
    <n v="115.7092"/>
    <x v="1469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x v="14"/>
    <x v="0"/>
    <s v="technology/hardware"/>
    <n v="117.07484768810599"/>
    <x v="1470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x v="367"/>
    <x v="0"/>
    <s v="technology/hardware"/>
    <n v="305.15800000000002"/>
    <x v="1471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x v="368"/>
    <x v="0"/>
    <s v="technology/hardware"/>
    <n v="320.05299999999994"/>
    <x v="1472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x v="369"/>
    <x v="0"/>
    <s v="technology/hardware"/>
    <n v="819.56399999999996"/>
    <x v="147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x v="275"/>
    <x v="0"/>
    <s v="technology/hardware"/>
    <n v="234.90000000000003"/>
    <x v="147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x v="370"/>
    <x v="0"/>
    <s v="technology/hardware"/>
    <n v="494.91374999999999"/>
    <x v="1475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x v="371"/>
    <x v="0"/>
    <s v="technology/hardware"/>
    <n v="7813.7822333333334"/>
    <x v="147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x v="372"/>
    <x v="0"/>
    <s v="technology/hardware"/>
    <n v="113.00013888888888"/>
    <x v="1477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x v="373"/>
    <x v="0"/>
    <s v="technology/hardware"/>
    <n v="921.54219999999998"/>
    <x v="147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x v="374"/>
    <x v="0"/>
    <s v="technology/hardware"/>
    <n v="125.10239999999999"/>
    <x v="1479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x v="375"/>
    <x v="0"/>
    <s v="technology/hardware"/>
    <n v="102.24343076923077"/>
    <x v="1480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x v="376"/>
    <x v="0"/>
    <s v="technology/hardware"/>
    <n v="484.90975000000003"/>
    <x v="148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x v="259"/>
    <x v="0"/>
    <s v="technology/hardware"/>
    <n v="192.33333333333334"/>
    <x v="1482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x v="195"/>
    <x v="0"/>
    <s v="technology/hardware"/>
    <n v="281.10000000000002"/>
    <x v="148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x v="166"/>
    <x v="0"/>
    <s v="technology/hardware"/>
    <n v="125.13700000000001"/>
    <x v="148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x v="377"/>
    <x v="0"/>
    <s v="technology/hardware"/>
    <n v="161.459"/>
    <x v="1485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x v="217"/>
    <x v="0"/>
    <s v="technology/hardware"/>
    <n v="585.35"/>
    <x v="1486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x v="378"/>
    <x v="0"/>
    <s v="technology/hardware"/>
    <n v="201.14999999999998"/>
    <x v="1487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x v="379"/>
    <x v="0"/>
    <s v="technology/hardware"/>
    <n v="133.48307999999997"/>
    <x v="1488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x v="380"/>
    <x v="0"/>
    <s v="technology/hardware"/>
    <n v="120.24900000000001"/>
    <x v="1489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x v="1"/>
    <x v="0"/>
    <s v="technology/hardware"/>
    <n v="126.16666666666667"/>
    <x v="1490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x v="225"/>
    <x v="0"/>
    <s v="technology/hardware"/>
    <n v="361.2"/>
    <x v="1491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x v="381"/>
    <x v="0"/>
    <s v="technology/hardware"/>
    <n v="226.239013671875"/>
    <x v="1492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x v="278"/>
    <x v="0"/>
    <s v="technology/hardware"/>
    <n v="120.35"/>
    <x v="1493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x v="382"/>
    <x v="0"/>
    <s v="technology/hardware"/>
    <n v="304.18799999999999"/>
    <x v="1494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x v="150"/>
    <x v="0"/>
    <s v="technology/hardware"/>
    <n v="178.67599999999999"/>
    <x v="1495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x v="278"/>
    <x v="0"/>
    <s v="technology/hardware"/>
    <n v="386.81998717948721"/>
    <x v="1496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x v="383"/>
    <x v="0"/>
    <s v="technology/hardware"/>
    <n v="211.03642500000004"/>
    <x v="149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x v="384"/>
    <x v="0"/>
    <s v="technology/hardware"/>
    <n v="131.66833333333335"/>
    <x v="149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x v="385"/>
    <x v="0"/>
    <s v="technology/hardware"/>
    <n v="300.47639999999996"/>
    <x v="1499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x v="386"/>
    <x v="0"/>
    <s v="technology/hardware"/>
    <n v="420.51249999999999"/>
    <x v="1500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x v="169"/>
    <x v="0"/>
    <s v="technology/hardware"/>
    <n v="136.21680000000001"/>
    <x v="1501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x v="197"/>
    <x v="0"/>
    <s v="technology/hardware"/>
    <n v="248.17133333333334"/>
    <x v="1502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x v="148"/>
    <x v="0"/>
    <s v="technology/hardware"/>
    <n v="181.86315789473684"/>
    <x v="1503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x v="205"/>
    <x v="0"/>
    <s v="technology/hardware"/>
    <n v="123.53"/>
    <x v="150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x v="189"/>
    <x v="0"/>
    <s v="technology/hardware"/>
    <n v="506.20938628158842"/>
    <x v="1505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x v="387"/>
    <x v="0"/>
    <s v="technology/hardware"/>
    <n v="108.21333333333334"/>
    <x v="150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x v="40"/>
    <x v="0"/>
    <s v="technology/hardware"/>
    <n v="819.18387755102037"/>
    <x v="1507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x v="37"/>
    <x v="0"/>
    <s v="technology/hardware"/>
    <n v="121.10000000000001"/>
    <x v="1508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x v="388"/>
    <x v="0"/>
    <s v="technology/hardware"/>
    <n v="102.99897959183673"/>
    <x v="1509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x v="389"/>
    <x v="0"/>
    <s v="technology/hardware"/>
    <n v="148.33229411764705"/>
    <x v="1510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x v="390"/>
    <x v="0"/>
    <s v="technology/hardware"/>
    <n v="120.19070000000001"/>
    <x v="151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x v="203"/>
    <x v="0"/>
    <s v="technology/hardware"/>
    <n v="473.27000000000004"/>
    <x v="1512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x v="391"/>
    <x v="0"/>
    <s v="technology/hardware"/>
    <n v="130.36250000000001"/>
    <x v="151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x v="392"/>
    <x v="0"/>
    <s v="technology/hardware"/>
    <n v="353.048"/>
    <x v="1514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x v="212"/>
    <x v="0"/>
    <s v="technology/hardware"/>
    <n v="101.02"/>
    <x v="1515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x v="393"/>
    <x v="0"/>
    <s v="technology/hardware"/>
    <n v="113.59142857142857"/>
    <x v="1516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x v="21"/>
    <x v="0"/>
    <s v="technology/hardware"/>
    <n v="167.41666666666666"/>
    <x v="1517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x v="394"/>
    <x v="0"/>
    <s v="technology/hardware"/>
    <n v="153.452"/>
    <x v="151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x v="395"/>
    <x v="0"/>
    <s v="technology/hardware"/>
    <n v="202.23220000000001"/>
    <x v="1519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x v="396"/>
    <x v="0"/>
    <s v="technology/hardware"/>
    <n v="168.28125"/>
    <x v="1520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x v="269"/>
    <x v="0"/>
    <s v="technology/hardware"/>
    <n v="143.45666666666668"/>
    <x v="1521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x v="397"/>
    <x v="0"/>
    <s v="technology/hardware"/>
    <n v="196.4"/>
    <x v="1522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x v="2"/>
    <x v="0"/>
    <s v="technology/hardware"/>
    <n v="107.91999999999999"/>
    <x v="1523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x v="398"/>
    <x v="0"/>
    <s v="technology/hardware"/>
    <n v="114.97699999999999"/>
    <x v="1524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x v="72"/>
    <x v="0"/>
    <s v="technology/hardware"/>
    <n v="148.04999999999998"/>
    <x v="1525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x v="399"/>
    <x v="0"/>
    <s v="technology/hardware"/>
    <n v="191.16676082790633"/>
    <x v="152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x v="400"/>
    <x v="0"/>
    <s v="technology/hardware"/>
    <n v="199.215125"/>
    <x v="1527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x v="71"/>
    <x v="0"/>
    <s v="technology/hardware"/>
    <n v="218.6"/>
    <x v="1528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x v="73"/>
    <x v="0"/>
    <s v="technology/hardware"/>
    <n v="126.86868686868686"/>
    <x v="1529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x v="88"/>
    <x v="0"/>
    <s v="technology/hardware"/>
    <n v="105.22388000000001"/>
    <x v="1530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x v="40"/>
    <x v="0"/>
    <s v="technology/hardware"/>
    <n v="128.40666000000002"/>
    <x v="153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x v="401"/>
    <x v="0"/>
    <s v="technology/hardware"/>
    <n v="317.3272"/>
    <x v="1532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x v="402"/>
    <x v="0"/>
    <s v="technology/hardware"/>
    <n v="280.73"/>
    <x v="1533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x v="403"/>
    <x v="0"/>
    <s v="technology/hardware"/>
    <n v="110.73146853146854"/>
    <x v="1534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x v="404"/>
    <x v="0"/>
    <s v="technology/hardware"/>
    <n v="152.60429999999999"/>
    <x v="153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x v="83"/>
    <x v="0"/>
    <s v="technology/hardware"/>
    <n v="102.49999999999999"/>
    <x v="1536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x v="405"/>
    <x v="0"/>
    <s v="technology/hardware"/>
    <n v="1678.3738373837384"/>
    <x v="153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x v="406"/>
    <x v="0"/>
    <s v="technology/hardware"/>
    <n v="543.349156424581"/>
    <x v="1538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x v="101"/>
    <x v="0"/>
    <s v="technology/hardware"/>
    <n v="115.50800000000001"/>
    <x v="1539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x v="53"/>
    <x v="0"/>
    <s v="technology/hardware"/>
    <n v="131.20499999999998"/>
    <x v="1540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x v="407"/>
    <x v="0"/>
    <s v="technology/hardware"/>
    <n v="288.17"/>
    <x v="1541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x v="133"/>
    <x v="0"/>
    <s v="technology/hardware"/>
    <n v="507.8"/>
    <x v="154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x v="165"/>
    <x v="0"/>
    <s v="music/indie rock"/>
    <n v="114.57142857142857"/>
    <x v="154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x v="44"/>
    <x v="0"/>
    <s v="music/indie rock"/>
    <n v="110.73333333333333"/>
    <x v="15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x v="20"/>
    <x v="0"/>
    <s v="music/indie rock"/>
    <n v="113.33333333333333"/>
    <x v="447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x v="67"/>
    <x v="0"/>
    <s v="music/indie rock"/>
    <n v="108.33333333333333"/>
    <x v="154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x v="183"/>
    <x v="0"/>
    <s v="music/indie rock"/>
    <n v="123.53333333333335"/>
    <x v="1546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x v="2"/>
    <x v="0"/>
    <s v="music/indie rock"/>
    <n v="100.69999999999999"/>
    <x v="1547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x v="20"/>
    <x v="0"/>
    <s v="music/indie rock"/>
    <n v="103.53333333333335"/>
    <x v="1548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x v="11"/>
    <x v="0"/>
    <s v="music/indie rock"/>
    <n v="115.51066666666668"/>
    <x v="154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x v="95"/>
    <x v="0"/>
    <s v="music/indie rock"/>
    <n v="120.4004"/>
    <x v="1550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x v="322"/>
    <x v="0"/>
    <s v="music/indie rock"/>
    <n v="115.040375"/>
    <x v="1551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x v="336"/>
    <x v="0"/>
    <s v="music/indie rock"/>
    <n v="120.46777777777777"/>
    <x v="1552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x v="165"/>
    <x v="0"/>
    <s v="music/indie rock"/>
    <n v="101.28333333333333"/>
    <x v="1553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x v="23"/>
    <x v="0"/>
    <s v="music/indie rock"/>
    <n v="102.46666666666667"/>
    <x v="1554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x v="250"/>
    <x v="0"/>
    <s v="music/indie rock"/>
    <n v="120.54285714285714"/>
    <x v="155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x v="19"/>
    <x v="0"/>
    <s v="music/indie rock"/>
    <n v="100"/>
    <x v="386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x v="25"/>
    <x v="0"/>
    <s v="music/indie rock"/>
    <n v="101.66666666666666"/>
    <x v="1556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x v="44"/>
    <x v="0"/>
    <s v="music/indie rock"/>
    <n v="100"/>
    <x v="1557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x v="58"/>
    <x v="0"/>
    <s v="music/indie rock"/>
    <n v="100.33333333333334"/>
    <x v="155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x v="0"/>
    <x v="287"/>
    <x v="0"/>
    <s v="music/indie rock"/>
    <n v="132.36666666666667"/>
    <x v="1559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x v="74"/>
    <x v="0"/>
    <s v="music/indie rock"/>
    <n v="136.66666666666666"/>
    <x v="156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x v="34"/>
    <x v="0"/>
    <s v="music/indie rock"/>
    <n v="113.25"/>
    <x v="156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x v="44"/>
    <x v="0"/>
    <s v="music/indie rock"/>
    <n v="136"/>
    <x v="1562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x v="248"/>
    <x v="0"/>
    <s v="music/indie rock"/>
    <n v="146.12318374694613"/>
    <x v="1563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x v="77"/>
    <x v="0"/>
    <s v="music/indie rock"/>
    <n v="129.5"/>
    <x v="13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x v="221"/>
    <x v="0"/>
    <s v="music/indie rock"/>
    <n v="254"/>
    <x v="1564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x v="34"/>
    <x v="0"/>
    <s v="music/indie rock"/>
    <n v="107.04545454545456"/>
    <x v="156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x v="6"/>
    <x v="0"/>
    <s v="music/indie rock"/>
    <n v="107.73299999999999"/>
    <x v="1566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x v="277"/>
    <x v="0"/>
    <s v="music/indie rock"/>
    <n v="107.31250000000001"/>
    <x v="1567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x v="244"/>
    <x v="0"/>
    <s v="music/indie rock"/>
    <n v="106.52500000000001"/>
    <x v="1568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x v="44"/>
    <x v="0"/>
    <s v="music/indie rock"/>
    <n v="100.35000000000001"/>
    <x v="1569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x v="70"/>
    <x v="0"/>
    <s v="music/indie rock"/>
    <n v="106.5"/>
    <x v="1570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x v="202"/>
    <x v="0"/>
    <s v="music/indie rock"/>
    <n v="100"/>
    <x v="50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x v="329"/>
    <x v="0"/>
    <s v="music/indie rock"/>
    <n v="104.85714285714285"/>
    <x v="1571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x v="206"/>
    <x v="0"/>
    <s v="music/indie rock"/>
    <n v="104.69999999999999"/>
    <x v="1572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x v="17"/>
    <x v="0"/>
    <s v="music/indie rock"/>
    <n v="225.66666666666669"/>
    <x v="157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x v="297"/>
    <x v="0"/>
    <s v="music/indie rock"/>
    <n v="100.90416666666667"/>
    <x v="1574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x v="2"/>
    <x v="0"/>
    <s v="music/indie rock"/>
    <n v="147.75"/>
    <x v="157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x v="57"/>
    <x v="0"/>
    <s v="music/indie rock"/>
    <n v="134.61099999999999"/>
    <x v="1576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x v="19"/>
    <x v="0"/>
    <s v="music/indie rock"/>
    <n v="100.75"/>
    <x v="1577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x v="50"/>
    <x v="0"/>
    <s v="music/indie rock"/>
    <n v="100.880375"/>
    <x v="1578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x v="73"/>
    <x v="1"/>
    <s v="games/video games"/>
    <n v="0.56800000000000006"/>
    <x v="1579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x v="83"/>
    <x v="1"/>
    <s v="games/video games"/>
    <n v="0.38750000000000001"/>
    <x v="1580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x v="81"/>
    <x v="1"/>
    <s v="games/video games"/>
    <n v="10"/>
    <x v="119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x v="81"/>
    <x v="1"/>
    <s v="games/video games"/>
    <n v="10.454545454545453"/>
    <x v="1581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x v="74"/>
    <x v="1"/>
    <s v="games/video games"/>
    <n v="1.4200000000000002"/>
    <x v="158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x v="84"/>
    <x v="1"/>
    <s v="games/video games"/>
    <n v="0.05"/>
    <x v="144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x v="163"/>
    <x v="1"/>
    <s v="games/video games"/>
    <n v="28.842857142857142"/>
    <x v="1583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x v="29"/>
    <x v="1"/>
    <s v="games/video games"/>
    <n v="0.16666666666666669"/>
    <x v="384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x v="8"/>
    <x v="1"/>
    <s v="games/video games"/>
    <n v="11.799999999999999"/>
    <x v="1584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x v="80"/>
    <x v="1"/>
    <s v="games/video games"/>
    <n v="0.20238095238095236"/>
    <x v="124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x v="83"/>
    <x v="1"/>
    <s v="games/video games"/>
    <n v="5"/>
    <x v="158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x v="221"/>
    <x v="1"/>
    <s v="games/video games"/>
    <n v="2.1129899999999995"/>
    <x v="158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x v="83"/>
    <x v="1"/>
    <s v="games/video games"/>
    <n v="1.6"/>
    <x v="1587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x v="83"/>
    <x v="1"/>
    <s v="games/video games"/>
    <n v="1.7333333333333332"/>
    <x v="1588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x v="19"/>
    <x v="1"/>
    <s v="games/video games"/>
    <n v="9.56"/>
    <x v="1589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x v="80"/>
    <x v="1"/>
    <s v="games/video games"/>
    <n v="5.9612499999999999E-2"/>
    <x v="1590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x v="408"/>
    <x v="1"/>
    <s v="games/video games"/>
    <n v="28.405999999999999"/>
    <x v="1591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x v="8"/>
    <x v="1"/>
    <s v="games/video games"/>
    <n v="12.8"/>
    <x v="1592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x v="66"/>
    <x v="1"/>
    <s v="games/video games"/>
    <n v="5.42"/>
    <x v="159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x v="202"/>
    <x v="1"/>
    <s v="games/video games"/>
    <n v="0.11199999999999999"/>
    <x v="1594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x v="78"/>
    <x v="1"/>
    <s v="games/video games"/>
    <n v="0"/>
    <x v="121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x v="8"/>
    <x v="1"/>
    <s v="games/video games"/>
    <n v="5.7238095238095239"/>
    <x v="159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x v="81"/>
    <x v="1"/>
    <s v="games/video games"/>
    <n v="11.25"/>
    <x v="834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x v="54"/>
    <x v="1"/>
    <s v="games/video games"/>
    <n v="1.7098591549295776"/>
    <x v="159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x v="30"/>
    <x v="1"/>
    <s v="games/video games"/>
    <n v="30.433333333333334"/>
    <x v="1597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x v="29"/>
    <x v="1"/>
    <s v="games/video games"/>
    <n v="0.02"/>
    <x v="120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x v="165"/>
    <x v="1"/>
    <s v="games/video games"/>
    <n v="0.69641025641025645"/>
    <x v="159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x v="84"/>
    <x v="1"/>
    <s v="games/video games"/>
    <n v="2"/>
    <x v="12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x v="78"/>
    <x v="1"/>
    <s v="games/video games"/>
    <n v="0"/>
    <x v="121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x v="0"/>
    <x v="80"/>
    <x v="1"/>
    <s v="games/video games"/>
    <n v="0.80999999999999994"/>
    <x v="1599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x v="79"/>
    <x v="1"/>
    <s v="games/video games"/>
    <n v="0.26222222222222225"/>
    <x v="1584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x v="80"/>
    <x v="1"/>
    <s v="games/video games"/>
    <n v="0.16666666666666669"/>
    <x v="38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x v="80"/>
    <x v="1"/>
    <s v="games/video games"/>
    <n v="9.124454880912446E-3"/>
    <x v="43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x v="84"/>
    <x v="1"/>
    <s v="games/video games"/>
    <n v="0.8"/>
    <x v="120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x v="81"/>
    <x v="1"/>
    <s v="games/video games"/>
    <n v="2.2999999999999998"/>
    <x v="1581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x v="183"/>
    <x v="1"/>
    <s v="games/video games"/>
    <n v="2.6660714285714282"/>
    <x v="1600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x v="7"/>
    <x v="1"/>
    <s v="games/video games"/>
    <n v="28.192"/>
    <x v="160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x v="409"/>
    <x v="1"/>
    <s v="games/video games"/>
    <n v="6.5900366666666672"/>
    <x v="160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x v="84"/>
    <x v="1"/>
    <s v="games/video games"/>
    <n v="0.72222222222222221"/>
    <x v="31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x v="38"/>
    <x v="1"/>
    <s v="games/video games"/>
    <n v="0.85000000000000009"/>
    <x v="1603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x v="62"/>
    <x v="0"/>
    <s v="music/rock"/>
    <n v="115.75"/>
    <x v="1604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x v="6"/>
    <x v="0"/>
    <s v="music/rock"/>
    <n v="112.26666666666667"/>
    <x v="1605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x v="34"/>
    <x v="0"/>
    <s v="music/rock"/>
    <n v="132.20000000000002"/>
    <x v="160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x v="183"/>
    <x v="0"/>
    <s v="music/rock"/>
    <n v="102.63636363636364"/>
    <x v="1607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x v="27"/>
    <x v="0"/>
    <s v="music/rock"/>
    <n v="138.64000000000001"/>
    <x v="1608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x v="58"/>
    <x v="0"/>
    <s v="music/rock"/>
    <n v="146.6"/>
    <x v="1609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x v="22"/>
    <x v="0"/>
    <s v="music/rock"/>
    <n v="120"/>
    <x v="381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x v="158"/>
    <x v="0"/>
    <s v="music/rock"/>
    <n v="121.5816111111111"/>
    <x v="1610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x v="63"/>
    <x v="0"/>
    <s v="music/rock"/>
    <n v="100"/>
    <x v="1611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x v="10"/>
    <x v="0"/>
    <s v="music/rock"/>
    <n v="180.85714285714286"/>
    <x v="16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x v="5"/>
    <x v="0"/>
    <s v="music/rock"/>
    <n v="106.075"/>
    <x v="1613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x v="62"/>
    <x v="0"/>
    <s v="music/rock"/>
    <n v="100"/>
    <x v="926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x v="240"/>
    <x v="0"/>
    <s v="music/rock"/>
    <n v="126.92857142857143"/>
    <x v="161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x v="287"/>
    <x v="0"/>
    <s v="music/rock"/>
    <n v="102.97499999999999"/>
    <x v="161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x v="55"/>
    <x v="0"/>
    <s v="music/rock"/>
    <n v="250"/>
    <x v="1616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x v="26"/>
    <x v="0"/>
    <s v="music/rock"/>
    <n v="126.02"/>
    <x v="1617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x v="44"/>
    <x v="0"/>
    <s v="music/rock"/>
    <n v="100.12"/>
    <x v="1618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x v="410"/>
    <x v="0"/>
    <s v="music/rock"/>
    <n v="138.64000000000001"/>
    <x v="1619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x v="64"/>
    <x v="0"/>
    <s v="music/rock"/>
    <n v="161.4"/>
    <x v="1620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x v="76"/>
    <x v="0"/>
    <s v="music/rock"/>
    <n v="107.18419999999999"/>
    <x v="1621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x v="28"/>
    <x v="0"/>
    <s v="games/tabletop games"/>
    <n v="153.1"/>
    <x v="1622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x v="289"/>
    <x v="0"/>
    <s v="games/tabletop games"/>
    <n v="524.16666666666663"/>
    <x v="1623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x v="411"/>
    <x v="0"/>
    <s v="games/tabletop games"/>
    <n v="489.27777777777777"/>
    <x v="1624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x v="161"/>
    <x v="0"/>
    <s v="games/tabletop games"/>
    <n v="284.74"/>
    <x v="162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x v="412"/>
    <x v="0"/>
    <s v="games/tabletop games"/>
    <n v="1856.97"/>
    <x v="162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x v="413"/>
    <x v="0"/>
    <s v="games/tabletop games"/>
    <n v="109.67499999999998"/>
    <x v="16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x v="414"/>
    <x v="0"/>
    <s v="games/tabletop games"/>
    <n v="1014.6425"/>
    <x v="162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x v="415"/>
    <x v="0"/>
    <s v="games/tabletop games"/>
    <n v="412.17692027666544"/>
    <x v="1629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x v="106"/>
    <x v="0"/>
    <s v="games/tabletop games"/>
    <n v="503.25"/>
    <x v="1630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x v="416"/>
    <x v="0"/>
    <s v="games/tabletop games"/>
    <n v="184.61052631578946"/>
    <x v="1631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x v="20"/>
    <x v="0"/>
    <s v="games/tabletop games"/>
    <n v="119.73333333333333"/>
    <x v="163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x v="417"/>
    <x v="0"/>
    <s v="games/tabletop games"/>
    <n v="1081.2401666666667"/>
    <x v="1633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x v="418"/>
    <x v="0"/>
    <s v="games/tabletop games"/>
    <n v="452.37333333333333"/>
    <x v="163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x v="419"/>
    <x v="0"/>
    <s v="games/tabletop games"/>
    <n v="537.37"/>
    <x v="163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x v="248"/>
    <x v="0"/>
    <s v="games/tabletop games"/>
    <n v="120.32608695652173"/>
    <x v="1636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x v="302"/>
    <x v="0"/>
    <s v="games/tabletop games"/>
    <n v="113.83571428571429"/>
    <x v="1637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x v="420"/>
    <x v="0"/>
    <s v="games/tabletop games"/>
    <n v="951.03109999999992"/>
    <x v="1638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x v="421"/>
    <x v="0"/>
    <s v="games/tabletop games"/>
    <n v="132.89249999999998"/>
    <x v="1639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x v="140"/>
    <x v="0"/>
    <s v="games/tabletop games"/>
    <n v="146.97777777777779"/>
    <x v="164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x v="40"/>
    <x v="0"/>
    <s v="games/tabletop games"/>
    <n v="542.15"/>
    <x v="16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x v="33"/>
    <x v="0"/>
    <s v="music/electronic music"/>
    <n v="382.71818181818185"/>
    <x v="16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x v="422"/>
    <x v="0"/>
    <s v="music/electronic music"/>
    <n v="704.18124999999998"/>
    <x v="1643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x v="133"/>
    <x v="0"/>
    <s v="music/electronic music"/>
    <n v="109.55"/>
    <x v="16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x v="196"/>
    <x v="0"/>
    <s v="music/electronic music"/>
    <n v="132.86666666666667"/>
    <x v="1645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x v="74"/>
    <x v="0"/>
    <s v="music/electronic music"/>
    <n v="152"/>
    <x v="131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x v="69"/>
    <x v="0"/>
    <s v="music/electronic music"/>
    <n v="102.72727272727273"/>
    <x v="1646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x v="63"/>
    <x v="0"/>
    <s v="music/electronic music"/>
    <n v="100"/>
    <x v="1647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x v="54"/>
    <x v="0"/>
    <s v="music/electronic music"/>
    <n v="101.6"/>
    <x v="1648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x v="41"/>
    <x v="0"/>
    <s v="music/electronic music"/>
    <n v="150.80000000000001"/>
    <x v="1649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x v="250"/>
    <x v="0"/>
    <s v="music/electronic music"/>
    <n v="111.425"/>
    <x v="1650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x v="148"/>
    <x v="0"/>
    <s v="music/electronic music"/>
    <n v="195.6"/>
    <x v="610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x v="252"/>
    <x v="0"/>
    <s v="music/electronic music"/>
    <n v="114.38333333333333"/>
    <x v="1651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x v="29"/>
    <x v="0"/>
    <s v="music/electronic music"/>
    <n v="200"/>
    <x v="119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x v="54"/>
    <x v="0"/>
    <s v="music/electronic music"/>
    <n v="292.50166666666667"/>
    <x v="1652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x v="51"/>
    <x v="0"/>
    <s v="music/electronic music"/>
    <n v="156.36363636363637"/>
    <x v="1653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x v="25"/>
    <x v="0"/>
    <s v="music/electronic music"/>
    <n v="105.66666666666666"/>
    <x v="165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x v="82"/>
    <x v="0"/>
    <s v="music/electronic music"/>
    <n v="101.19047619047619"/>
    <x v="1655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x v="88"/>
    <x v="0"/>
    <s v="music/electronic music"/>
    <n v="122.833"/>
    <x v="1656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x v="10"/>
    <x v="0"/>
    <s v="music/electronic music"/>
    <n v="101.49999999999999"/>
    <x v="1657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x v="50"/>
    <x v="0"/>
    <s v="music/electronic music"/>
    <n v="101.14285714285714"/>
    <x v="1658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x v="423"/>
    <x v="0"/>
    <s v="games/tabletop games"/>
    <n v="108.11999999999999"/>
    <x v="165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x v="209"/>
    <x v="0"/>
    <s v="games/tabletop games"/>
    <n v="162.6"/>
    <x v="1660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x v="61"/>
    <x v="0"/>
    <s v="games/tabletop games"/>
    <n v="105.80000000000001"/>
    <x v="166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x v="228"/>
    <x v="0"/>
    <s v="games/tabletop games"/>
    <n v="243.15000000000003"/>
    <x v="166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x v="424"/>
    <x v="0"/>
    <s v="games/tabletop games"/>
    <n v="944.83338095238094"/>
    <x v="166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x v="306"/>
    <x v="0"/>
    <s v="games/tabletop games"/>
    <n v="108.46283333333334"/>
    <x v="1664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x v="425"/>
    <x v="0"/>
    <s v="games/tabletop games"/>
    <n v="157.37692307692308"/>
    <x v="1665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x v="296"/>
    <x v="0"/>
    <s v="games/tabletop games"/>
    <n v="1174.49"/>
    <x v="166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x v="380"/>
    <x v="0"/>
    <s v="games/tabletop games"/>
    <n v="171.04755366949576"/>
    <x v="1667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x v="156"/>
    <x v="0"/>
    <s v="games/tabletop games"/>
    <n v="125.95294117647057"/>
    <x v="1668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x v="426"/>
    <x v="0"/>
    <s v="games/tabletop games"/>
    <n v="1212.1296000000002"/>
    <x v="1669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x v="427"/>
    <x v="0"/>
    <s v="games/tabletop games"/>
    <n v="495.8"/>
    <x v="1670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x v="428"/>
    <x v="0"/>
    <s v="games/tabletop games"/>
    <n v="332.03999999999996"/>
    <x v="167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x v="33"/>
    <x v="0"/>
    <s v="games/tabletop games"/>
    <n v="1165"/>
    <x v="167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x v="206"/>
    <x v="0"/>
    <s v="games/tabletop games"/>
    <n v="153.3153846153846"/>
    <x v="1673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x v="340"/>
    <x v="0"/>
    <s v="games/tabletop games"/>
    <n v="537.10714285714289"/>
    <x v="1674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x v="429"/>
    <x v="0"/>
    <s v="games/tabletop games"/>
    <n v="352.92777777777775"/>
    <x v="167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x v="1"/>
    <x v="0"/>
    <s v="games/tabletop games"/>
    <n v="137.4"/>
    <x v="1676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x v="374"/>
    <x v="0"/>
    <s v="games/tabletop games"/>
    <n v="128.02668"/>
    <x v="1677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x v="93"/>
    <x v="0"/>
    <s v="games/tabletop games"/>
    <n v="270.68"/>
    <x v="1678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x v="430"/>
    <x v="0"/>
    <s v="games/tabletop games"/>
    <n v="806.4"/>
    <x v="167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x v="431"/>
    <x v="0"/>
    <s v="games/tabletop games"/>
    <n v="1360.0976000000001"/>
    <x v="1680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x v="432"/>
    <x v="0"/>
    <s v="games/tabletop games"/>
    <n v="930250"/>
    <x v="1681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x v="126"/>
    <x v="0"/>
    <s v="games/tabletop games"/>
    <n v="377.02"/>
    <x v="1682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x v="433"/>
    <x v="0"/>
    <s v="games/tabletop games"/>
    <n v="2647.0250000000001"/>
    <x v="168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x v="7"/>
    <x v="0"/>
    <s v="games/tabletop games"/>
    <n v="100.12"/>
    <x v="168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x v="434"/>
    <x v="0"/>
    <s v="games/tabletop games"/>
    <n v="104.45405405405405"/>
    <x v="16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x v="130"/>
    <x v="0"/>
    <s v="games/tabletop games"/>
    <n v="107.21428571428571"/>
    <x v="1686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x v="387"/>
    <x v="0"/>
    <s v="games/tabletop games"/>
    <n v="168.77142857142857"/>
    <x v="168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x v="435"/>
    <x v="0"/>
    <s v="games/tabletop games"/>
    <n v="975.11200000000008"/>
    <x v="1688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x v="436"/>
    <x v="0"/>
    <s v="games/tabletop games"/>
    <n v="134.44929411764704"/>
    <x v="168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x v="437"/>
    <x v="0"/>
    <s v="games/tabletop games"/>
    <n v="272.27777777777777"/>
    <x v="1690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x v="87"/>
    <x v="0"/>
    <s v="games/tabletop games"/>
    <n v="112.6875"/>
    <x v="1691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x v="438"/>
    <x v="0"/>
    <s v="games/tabletop games"/>
    <n v="459.8"/>
    <x v="169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x v="197"/>
    <x v="0"/>
    <s v="games/tabletop games"/>
    <n v="286.65822784810126"/>
    <x v="1693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x v="133"/>
    <x v="0"/>
    <s v="games/tabletop games"/>
    <n v="222.70833333333334"/>
    <x v="1694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x v="39"/>
    <x v="0"/>
    <s v="games/tabletop games"/>
    <n v="636.14"/>
    <x v="169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x v="242"/>
    <x v="0"/>
    <s v="games/tabletop games"/>
    <n v="146.5"/>
    <x v="16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x v="190"/>
    <x v="0"/>
    <s v="games/tabletop games"/>
    <n v="1867.1"/>
    <x v="1697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x v="87"/>
    <x v="0"/>
    <s v="games/tabletop games"/>
    <n v="326.92"/>
    <x v="1698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x v="439"/>
    <x v="0"/>
    <s v="games/tabletop games"/>
    <n v="779.5"/>
    <x v="1699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x v="331"/>
    <x v="0"/>
    <s v="games/tabletop games"/>
    <n v="154.15151515151516"/>
    <x v="1700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x v="65"/>
    <x v="0"/>
    <s v="games/tabletop games"/>
    <n v="115.54666666666667"/>
    <x v="1701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x v="440"/>
    <x v="0"/>
    <s v="games/tabletop games"/>
    <n v="180.03333333333333"/>
    <x v="1702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x v="57"/>
    <x v="0"/>
    <s v="games/tabletop games"/>
    <n v="298.5"/>
    <x v="1703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x v="441"/>
    <x v="0"/>
    <s v="games/tabletop games"/>
    <n v="320.26666666666665"/>
    <x v="1704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x v="442"/>
    <x v="0"/>
    <s v="games/tabletop games"/>
    <n v="380.52499999999998"/>
    <x v="170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x v="441"/>
    <x v="0"/>
    <s v="games/tabletop games"/>
    <n v="102.60000000000001"/>
    <x v="1706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x v="443"/>
    <x v="0"/>
    <s v="games/tabletop games"/>
    <n v="1801.64"/>
    <x v="1707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x v="444"/>
    <x v="0"/>
    <s v="games/tabletop games"/>
    <n v="720.24800000000005"/>
    <x v="17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x v="445"/>
    <x v="0"/>
    <s v="games/tabletop games"/>
    <n v="283.09000000000003"/>
    <x v="1709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x v="446"/>
    <x v="0"/>
    <s v="games/tabletop games"/>
    <n v="1356.6000000000001"/>
    <x v="1710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x v="206"/>
    <x v="0"/>
    <s v="games/tabletop games"/>
    <n v="220.35999999999999"/>
    <x v="1711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x v="221"/>
    <x v="0"/>
    <s v="games/tabletop games"/>
    <n v="119.6"/>
    <x v="171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x v="1"/>
    <x v="0"/>
    <s v="games/tabletop games"/>
    <n v="407.76923076923077"/>
    <x v="1713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x v="11"/>
    <x v="0"/>
    <s v="games/tabletop games"/>
    <n v="105.81826105905425"/>
    <x v="1714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x v="447"/>
    <x v="0"/>
    <s v="games/tabletop games"/>
    <n v="141.08235294117648"/>
    <x v="171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x v="332"/>
    <x v="0"/>
    <s v="games/tabletop games"/>
    <n v="270.7"/>
    <x v="1716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x v="58"/>
    <x v="0"/>
    <s v="games/tabletop games"/>
    <n v="153.80000000000001"/>
    <x v="1717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x v="436"/>
    <x v="0"/>
    <s v="games/tabletop games"/>
    <n v="403.57653061224488"/>
    <x v="171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x v="202"/>
    <x v="0"/>
    <s v="music/rock"/>
    <n v="185"/>
    <x v="1719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x v="8"/>
    <x v="0"/>
    <s v="music/rock"/>
    <n v="185.33333333333331"/>
    <x v="1720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x v="53"/>
    <x v="0"/>
    <s v="music/rock"/>
    <n v="100.85533333333332"/>
    <x v="1721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x v="211"/>
    <x v="0"/>
    <s v="music/rock"/>
    <n v="106.22116666666668"/>
    <x v="172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x v="1"/>
    <x v="0"/>
    <s v="music/rock"/>
    <n v="121.36666666666667"/>
    <x v="1723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x v="25"/>
    <x v="0"/>
    <s v="music/rock"/>
    <n v="100.06666666666666"/>
    <x v="1724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x v="448"/>
    <x v="0"/>
    <s v="music/rock"/>
    <n v="119.97755555555555"/>
    <x v="1725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x v="20"/>
    <x v="0"/>
    <s v="music/rock"/>
    <n v="100.1"/>
    <x v="1726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x v="20"/>
    <x v="0"/>
    <s v="music/rock"/>
    <n v="107.4"/>
    <x v="1727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x v="60"/>
    <x v="0"/>
    <s v="music/rock"/>
    <n v="104.06666666666666"/>
    <x v="1728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x v="68"/>
    <x v="0"/>
    <s v="music/rock"/>
    <n v="172.8"/>
    <x v="1729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x v="67"/>
    <x v="0"/>
    <s v="music/rock"/>
    <n v="107.2505"/>
    <x v="1730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x v="74"/>
    <x v="0"/>
    <s v="music/rock"/>
    <n v="108.23529411764706"/>
    <x v="1731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x v="300"/>
    <x v="0"/>
    <s v="music/rock"/>
    <n v="146.08079999999998"/>
    <x v="173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x v="69"/>
    <x v="0"/>
    <s v="music/rock"/>
    <n v="125.25"/>
    <x v="1733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x v="108"/>
    <x v="0"/>
    <s v="music/rock"/>
    <n v="149.07142857142856"/>
    <x v="1734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x v="10"/>
    <x v="0"/>
    <s v="music/rock"/>
    <n v="100.6"/>
    <x v="173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x v="449"/>
    <x v="0"/>
    <s v="music/rock"/>
    <n v="105.07333333333332"/>
    <x v="1736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x v="25"/>
    <x v="0"/>
    <s v="music/rock"/>
    <n v="350.16666666666663"/>
    <x v="1737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x v="63"/>
    <x v="0"/>
    <s v="music/rock"/>
    <n v="101.25"/>
    <x v="1738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x v="263"/>
    <x v="0"/>
    <s v="music/indie rock"/>
    <n v="133.6044"/>
    <x v="1739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x v="268"/>
    <x v="0"/>
    <s v="music/indie rock"/>
    <n v="170.65217391304347"/>
    <x v="1740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x v="273"/>
    <x v="0"/>
    <s v="music/indie rock"/>
    <n v="109.35829457364341"/>
    <x v="1741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x v="116"/>
    <x v="0"/>
    <s v="music/indie rock"/>
    <n v="100.70033333333335"/>
    <x v="1742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x v="157"/>
    <x v="0"/>
    <s v="music/indie rock"/>
    <n v="101.22777777777779"/>
    <x v="174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x v="196"/>
    <x v="0"/>
    <s v="music/indie rock"/>
    <n v="106.75857142857143"/>
    <x v="1744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x v="11"/>
    <x v="0"/>
    <s v="music/indie rock"/>
    <n v="106.65777537961894"/>
    <x v="1745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x v="450"/>
    <x v="0"/>
    <s v="music/indie rock"/>
    <n v="101.30622"/>
    <x v="1746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x v="329"/>
    <x v="0"/>
    <s v="music/indie rock"/>
    <n v="106.67450000000001"/>
    <x v="1747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x v="451"/>
    <x v="0"/>
    <s v="music/indie rock"/>
    <n v="428.83978378378379"/>
    <x v="174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x v="201"/>
    <x v="0"/>
    <s v="music/indie rock"/>
    <n v="104.11111111111111"/>
    <x v="1749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x v="1"/>
    <x v="0"/>
    <s v="music/indie rock"/>
    <n v="107.86666666666666"/>
    <x v="1750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x v="328"/>
    <x v="0"/>
    <s v="music/indie rock"/>
    <n v="175.84040000000002"/>
    <x v="175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x v="133"/>
    <x v="0"/>
    <s v="music/indie rock"/>
    <n v="156.97"/>
    <x v="175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x v="31"/>
    <x v="0"/>
    <s v="music/indie rock"/>
    <n v="102.60000000000001"/>
    <x v="1753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x v="452"/>
    <x v="0"/>
    <s v="music/indie rock"/>
    <n v="104.04266666666666"/>
    <x v="1754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x v="19"/>
    <x v="0"/>
    <s v="music/indie rock"/>
    <n v="104"/>
    <x v="1755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x v="430"/>
    <x v="0"/>
    <s v="music/indie rock"/>
    <n v="121.05999999999999"/>
    <x v="1756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x v="99"/>
    <x v="0"/>
    <s v="music/indie rock"/>
    <n v="107.69999999999999"/>
    <x v="1757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x v="30"/>
    <x v="0"/>
    <s v="music/indie rock"/>
    <n v="108.66"/>
    <x v="1758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x v="31"/>
    <x v="1"/>
    <s v="food/small batch"/>
    <n v="39.120962394619681"/>
    <x v="1759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x v="80"/>
    <x v="1"/>
    <s v="food/small batch"/>
    <n v="3.1481481481481479"/>
    <x v="124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x v="80"/>
    <x v="1"/>
    <s v="food/small batch"/>
    <n v="48"/>
    <x v="18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x v="42"/>
    <x v="1"/>
    <s v="food/small batch"/>
    <n v="20.733333333333334"/>
    <x v="1760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x v="63"/>
    <x v="1"/>
    <s v="food/small batch"/>
    <n v="8"/>
    <x v="176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x v="29"/>
    <x v="1"/>
    <s v="food/small batch"/>
    <n v="0.72"/>
    <x v="1762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x v="453"/>
    <x v="0"/>
    <s v="food/small batch"/>
    <n v="526.09431428571429"/>
    <x v="1763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x v="416"/>
    <x v="0"/>
    <s v="food/small batch"/>
    <n v="254.45000000000002"/>
    <x v="1764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x v="207"/>
    <x v="0"/>
    <s v="food/small batch"/>
    <n v="105.91999999999999"/>
    <x v="1765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x v="430"/>
    <x v="0"/>
    <s v="food/small batch"/>
    <n v="102.42285714285715"/>
    <x v="1766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x v="454"/>
    <x v="0"/>
    <s v="food/small batch"/>
    <n v="144.31375"/>
    <x v="176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x v="455"/>
    <x v="0"/>
    <s v="food/small batch"/>
    <n v="106.30800000000001"/>
    <x v="1768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x v="225"/>
    <x v="0"/>
    <s v="food/small batch"/>
    <n v="212.16666666666666"/>
    <x v="1769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x v="85"/>
    <x v="0"/>
    <s v="food/small batch"/>
    <n v="101.95"/>
    <x v="1770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x v="170"/>
    <x v="0"/>
    <s v="food/small batch"/>
    <n v="102.27200000000001"/>
    <x v="1771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x v="456"/>
    <x v="0"/>
    <s v="food/small batch"/>
    <n v="520.73254999999995"/>
    <x v="1772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x v="122"/>
    <x v="0"/>
    <s v="food/small batch"/>
    <n v="110.65833333333333"/>
    <x v="1773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x v="252"/>
    <x v="0"/>
    <s v="food/small batch"/>
    <n v="101.14333333333335"/>
    <x v="177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x v="457"/>
    <x v="0"/>
    <s v="food/small batch"/>
    <n v="294.20799999999997"/>
    <x v="1775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x v="458"/>
    <x v="0"/>
    <s v="food/small batch"/>
    <n v="105.77749999999999"/>
    <x v="1776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x v="78"/>
    <x v="1"/>
    <s v="technology/web"/>
    <n v="0"/>
    <x v="121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x v="78"/>
    <x v="1"/>
    <s v="technology/web"/>
    <n v="0"/>
    <x v="121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x v="29"/>
    <x v="1"/>
    <s v="technology/web"/>
    <n v="3"/>
    <x v="468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x v="29"/>
    <x v="1"/>
    <s v="technology/web"/>
    <n v="0.1"/>
    <x v="12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x v="78"/>
    <x v="1"/>
    <s v="technology/web"/>
    <n v="0"/>
    <x v="121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x v="83"/>
    <x v="1"/>
    <s v="technology/web"/>
    <n v="6.5000000000000002E-2"/>
    <x v="3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x v="29"/>
    <x v="1"/>
    <s v="technology/web"/>
    <n v="1.5"/>
    <x v="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x v="81"/>
    <x v="1"/>
    <s v="technology/web"/>
    <n v="0.38571428571428573"/>
    <x v="1237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x v="78"/>
    <x v="1"/>
    <s v="technology/web"/>
    <n v="0"/>
    <x v="121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x v="78"/>
    <x v="1"/>
    <s v="technology/web"/>
    <n v="0"/>
    <x v="121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x v="63"/>
    <x v="1"/>
    <s v="technology/web"/>
    <n v="0.5714285714285714"/>
    <x v="1777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x v="78"/>
    <x v="1"/>
    <s v="technology/web"/>
    <n v="0"/>
    <x v="121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x v="78"/>
    <x v="1"/>
    <s v="technology/web"/>
    <n v="0"/>
    <x v="121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x v="29"/>
    <x v="1"/>
    <s v="technology/web"/>
    <n v="7.1428571428571425E-2"/>
    <x v="384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x v="84"/>
    <x v="1"/>
    <s v="technology/web"/>
    <n v="0.6875"/>
    <x v="446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x v="78"/>
    <x v="1"/>
    <s v="technology/web"/>
    <n v="0"/>
    <x v="121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x v="78"/>
    <x v="1"/>
    <s v="technology/web"/>
    <n v="0"/>
    <x v="121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x v="78"/>
    <x v="1"/>
    <s v="technology/web"/>
    <n v="0"/>
    <x v="121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x v="83"/>
    <x v="1"/>
    <s v="technology/web"/>
    <n v="14.680000000000001"/>
    <x v="1778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x v="29"/>
    <x v="1"/>
    <s v="technology/web"/>
    <n v="0.04"/>
    <x v="453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x v="78"/>
    <x v="1"/>
    <s v="technology/web"/>
    <n v="0"/>
    <x v="121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x v="84"/>
    <x v="1"/>
    <s v="technology/web"/>
    <n v="28.571428571428569"/>
    <x v="88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x v="78"/>
    <x v="1"/>
    <s v="technology/web"/>
    <n v="0"/>
    <x v="121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x v="78"/>
    <x v="1"/>
    <s v="technology/web"/>
    <n v="0"/>
    <x v="121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x v="78"/>
    <x v="1"/>
    <s v="technology/web"/>
    <n v="0"/>
    <x v="121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x v="74"/>
    <x v="1"/>
    <s v="technology/web"/>
    <n v="10.52"/>
    <x v="1779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x v="25"/>
    <x v="1"/>
    <s v="technology/web"/>
    <n v="1.34"/>
    <x v="1780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x v="84"/>
    <x v="1"/>
    <s v="technology/web"/>
    <n v="0.25"/>
    <x v="73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x v="78"/>
    <x v="1"/>
    <s v="technology/web"/>
    <n v="0"/>
    <x v="121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x v="80"/>
    <x v="1"/>
    <s v="technology/web"/>
    <n v="0.32800000000000001"/>
    <x v="442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x v="78"/>
    <x v="1"/>
    <s v="technology/web"/>
    <n v="0"/>
    <x v="121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x v="79"/>
    <x v="1"/>
    <s v="technology/web"/>
    <n v="3.2727272727272729"/>
    <x v="18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x v="29"/>
    <x v="1"/>
    <s v="technology/web"/>
    <n v="5.8823529411764705E-3"/>
    <x v="73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x v="29"/>
    <x v="1"/>
    <s v="technology/web"/>
    <n v="4.5454545454545456E-2"/>
    <x v="119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x v="78"/>
    <x v="1"/>
    <s v="technology/web"/>
    <n v="0"/>
    <x v="121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x v="80"/>
    <x v="1"/>
    <s v="technology/web"/>
    <n v="10.877666666666666"/>
    <x v="1781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x v="78"/>
    <x v="1"/>
    <s v="technology/web"/>
    <n v="0"/>
    <x v="121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x v="78"/>
    <x v="1"/>
    <s v="technology/web"/>
    <n v="0"/>
    <x v="121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x v="78"/>
    <x v="1"/>
    <s v="technology/web"/>
    <n v="0"/>
    <x v="121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x v="83"/>
    <x v="1"/>
    <s v="technology/web"/>
    <n v="0.36666666666666664"/>
    <x v="178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x v="63"/>
    <x v="1"/>
    <s v="technology/web"/>
    <n v="1.8193398957730169"/>
    <x v="178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x v="84"/>
    <x v="1"/>
    <s v="technology/web"/>
    <n v="2.5"/>
    <x v="839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x v="83"/>
    <x v="1"/>
    <s v="technology/web"/>
    <n v="4.3499999999999996"/>
    <x v="1784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x v="22"/>
    <x v="1"/>
    <s v="technology/web"/>
    <n v="0.8"/>
    <x v="120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x v="63"/>
    <x v="1"/>
    <s v="technology/web"/>
    <n v="1.2123076923076923"/>
    <x v="1785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x v="78"/>
    <x v="1"/>
    <s v="technology/web"/>
    <n v="0"/>
    <x v="121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x v="83"/>
    <x v="1"/>
    <s v="technology/web"/>
    <n v="0.68399999999999994"/>
    <x v="1786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x v="22"/>
    <x v="1"/>
    <s v="technology/web"/>
    <n v="1.2513513513513512"/>
    <x v="1787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x v="29"/>
    <x v="1"/>
    <s v="technology/web"/>
    <n v="0.1875"/>
    <x v="18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x v="78"/>
    <x v="1"/>
    <s v="technology/web"/>
    <n v="0"/>
    <x v="121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x v="29"/>
    <x v="1"/>
    <s v="technology/web"/>
    <n v="0.125"/>
    <x v="384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x v="78"/>
    <x v="1"/>
    <s v="technology/web"/>
    <n v="0"/>
    <x v="121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x v="29"/>
    <x v="1"/>
    <s v="technology/web"/>
    <n v="0.05"/>
    <x v="73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x v="84"/>
    <x v="1"/>
    <s v="technology/web"/>
    <n v="0.06"/>
    <x v="1788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x v="78"/>
    <x v="1"/>
    <s v="technology/web"/>
    <n v="0"/>
    <x v="121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x v="29"/>
    <x v="1"/>
    <s v="technology/web"/>
    <n v="0.2"/>
    <x v="119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x v="78"/>
    <x v="1"/>
    <s v="technology/web"/>
    <n v="0"/>
    <x v="121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x v="78"/>
    <x v="1"/>
    <s v="technology/web"/>
    <n v="0"/>
    <x v="121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x v="78"/>
    <x v="1"/>
    <s v="technology/web"/>
    <n v="0"/>
    <x v="121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x v="78"/>
    <x v="1"/>
    <s v="technology/web"/>
    <n v="0"/>
    <x v="121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x v="82"/>
    <x v="1"/>
    <s v="food/food trucks"/>
    <n v="0.71785714285714286"/>
    <x v="1789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x v="29"/>
    <x v="1"/>
    <s v="food/food trucks"/>
    <n v="0.43333333333333329"/>
    <x v="368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x v="8"/>
    <x v="1"/>
    <s v="food/food trucks"/>
    <n v="16.833333333333332"/>
    <x v="1790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x v="78"/>
    <x v="1"/>
    <s v="food/food trucks"/>
    <n v="0"/>
    <x v="121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x v="9"/>
    <x v="1"/>
    <s v="food/food trucks"/>
    <n v="22.52"/>
    <x v="1791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x v="38"/>
    <x v="1"/>
    <s v="food/food trucks"/>
    <n v="41.384615384615387"/>
    <x v="1792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x v="51"/>
    <x v="1"/>
    <s v="food/food trucks"/>
    <n v="25.259090909090908"/>
    <x v="1793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x v="84"/>
    <x v="1"/>
    <s v="food/food trucks"/>
    <n v="0.2"/>
    <x v="2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x v="79"/>
    <x v="1"/>
    <s v="food/food trucks"/>
    <n v="1.8399999999999999"/>
    <x v="474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x v="78"/>
    <x v="1"/>
    <s v="food/food trucks"/>
    <n v="0"/>
    <x v="121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x v="83"/>
    <x v="1"/>
    <s v="food/food trucks"/>
    <n v="0.60399999999999998"/>
    <x v="69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x v="78"/>
    <x v="1"/>
    <s v="food/food trucks"/>
    <n v="0"/>
    <x v="121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x v="83"/>
    <x v="1"/>
    <s v="food/food trucks"/>
    <n v="0.83333333333333337"/>
    <x v="1585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x v="62"/>
    <x v="1"/>
    <s v="food/food trucks"/>
    <n v="3.0666666666666664"/>
    <x v="1794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x v="79"/>
    <x v="1"/>
    <s v="food/food trucks"/>
    <n v="0.55833333333333335"/>
    <x v="179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x v="29"/>
    <x v="1"/>
    <s v="food/food trucks"/>
    <n v="2.5000000000000001E-2"/>
    <x v="144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x v="78"/>
    <x v="1"/>
    <s v="food/food trucks"/>
    <n v="0"/>
    <x v="121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x v="0"/>
    <x v="81"/>
    <x v="1"/>
    <s v="food/food trucks"/>
    <n v="0.02"/>
    <x v="12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x v="78"/>
    <x v="1"/>
    <s v="food/food trucks"/>
    <n v="0"/>
    <x v="121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x v="17"/>
    <x v="1"/>
    <s v="food/food trucks"/>
    <n v="14.825133372851216"/>
    <x v="1796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x v="29"/>
    <x v="1"/>
    <s v="food/food trucks"/>
    <n v="1.6666666666666666E-2"/>
    <x v="120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x v="29"/>
    <x v="1"/>
    <s v="food/food trucks"/>
    <n v="0.2"/>
    <x v="120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x v="29"/>
    <x v="1"/>
    <s v="food/food trucks"/>
    <n v="1.3333333333333334E-2"/>
    <x v="1797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x v="82"/>
    <x v="1"/>
    <s v="food/food trucks"/>
    <n v="1.24"/>
    <x v="1798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x v="29"/>
    <x v="1"/>
    <s v="food/food trucks"/>
    <n v="2.8571428571428574E-2"/>
    <x v="12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x v="78"/>
    <x v="1"/>
    <s v="food/food trucks"/>
    <n v="0"/>
    <x v="121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x v="29"/>
    <x v="1"/>
    <s v="food/food trucks"/>
    <n v="2E-3"/>
    <x v="120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x v="29"/>
    <x v="1"/>
    <s v="food/food trucks"/>
    <n v="2.8571428571428571E-3"/>
    <x v="12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x v="80"/>
    <x v="1"/>
    <s v="food/food trucks"/>
    <n v="1.4321428571428572"/>
    <x v="1799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x v="84"/>
    <x v="1"/>
    <s v="food/food trucks"/>
    <n v="0.70000000000000007"/>
    <x v="689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x v="84"/>
    <x v="1"/>
    <s v="food/food trucks"/>
    <n v="2E-3"/>
    <x v="12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x v="84"/>
    <x v="1"/>
    <s v="food/food trucks"/>
    <n v="1.4285714285714287E-2"/>
    <x v="12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x v="78"/>
    <x v="1"/>
    <s v="food/food trucks"/>
    <n v="0"/>
    <x v="121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x v="84"/>
    <x v="1"/>
    <s v="food/food trucks"/>
    <n v="0.13"/>
    <x v="31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x v="80"/>
    <x v="1"/>
    <s v="food/food trucks"/>
    <n v="0.48960000000000004"/>
    <x v="1800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x v="84"/>
    <x v="1"/>
    <s v="food/food trucks"/>
    <n v="3.8461538461538464E-2"/>
    <x v="381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x v="78"/>
    <x v="1"/>
    <s v="food/food trucks"/>
    <n v="0"/>
    <x v="121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x v="29"/>
    <x v="1"/>
    <s v="food/food trucks"/>
    <n v="0.33333333333333337"/>
    <x v="73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x v="78"/>
    <x v="1"/>
    <s v="food/food trucks"/>
    <n v="0"/>
    <x v="121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x v="84"/>
    <x v="1"/>
    <s v="food/food trucks"/>
    <n v="0.2"/>
    <x v="144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x v="280"/>
    <x v="0"/>
    <s v="food/small batch"/>
    <n v="107.88"/>
    <x v="1801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x v="459"/>
    <x v="0"/>
    <s v="food/small batch"/>
    <n v="125.94166666666666"/>
    <x v="1802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x v="409"/>
    <x v="0"/>
    <s v="food/small batch"/>
    <n v="202.51495"/>
    <x v="1803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x v="42"/>
    <x v="0"/>
    <s v="food/small batch"/>
    <n v="108.60000000000001"/>
    <x v="180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x v="248"/>
    <x v="0"/>
    <s v="food/small batch"/>
    <n v="172.8"/>
    <x v="180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x v="112"/>
    <x v="0"/>
    <s v="food/small batch"/>
    <n v="167.98"/>
    <x v="180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x v="152"/>
    <x v="0"/>
    <s v="food/small batch"/>
    <n v="427.20000000000005"/>
    <x v="1807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x v="82"/>
    <x v="0"/>
    <s v="food/small batch"/>
    <n v="107.5"/>
    <x v="180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x v="148"/>
    <x v="0"/>
    <s v="food/small batch"/>
    <n v="108"/>
    <x v="472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x v="332"/>
    <x v="0"/>
    <s v="food/small batch"/>
    <n v="101.53353333333335"/>
    <x v="180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x v="153"/>
    <x v="0"/>
    <s v="food/small batch"/>
    <n v="115.45"/>
    <x v="1810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x v="41"/>
    <x v="0"/>
    <s v="food/small batch"/>
    <n v="133.5"/>
    <x v="1811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x v="85"/>
    <x v="0"/>
    <s v="food/small batch"/>
    <n v="154.69999999999999"/>
    <x v="1812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x v="208"/>
    <x v="0"/>
    <s v="food/small batch"/>
    <n v="100.84571428571429"/>
    <x v="181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x v="38"/>
    <x v="0"/>
    <s v="food/small batch"/>
    <n v="182"/>
    <x v="181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x v="85"/>
    <x v="0"/>
    <s v="food/small batch"/>
    <n v="180.86666666666667"/>
    <x v="1815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x v="204"/>
    <x v="0"/>
    <s v="food/small batch"/>
    <n v="102.30434782608695"/>
    <x v="181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x v="144"/>
    <x v="0"/>
    <s v="food/small batch"/>
    <n v="110.17999999999999"/>
    <x v="181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x v="460"/>
    <x v="0"/>
    <s v="food/small batch"/>
    <n v="102.25"/>
    <x v="181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x v="32"/>
    <x v="0"/>
    <s v="food/small batch"/>
    <n v="100.78823529411764"/>
    <x v="181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x v="48"/>
    <x v="0"/>
    <s v="music/indie rock"/>
    <n v="103.8"/>
    <x v="1820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x v="248"/>
    <x v="0"/>
    <s v="music/indie rock"/>
    <n v="110.70833333333334"/>
    <x v="1821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x v="11"/>
    <x v="0"/>
    <s v="music/indie rock"/>
    <n v="116.25000000000001"/>
    <x v="1144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x v="68"/>
    <x v="0"/>
    <s v="music/indie rock"/>
    <n v="111.1"/>
    <x v="182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x v="53"/>
    <x v="0"/>
    <s v="music/indie rock"/>
    <n v="180.14285714285714"/>
    <x v="1823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x v="47"/>
    <x v="0"/>
    <s v="music/indie rock"/>
    <n v="100"/>
    <x v="1824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x v="68"/>
    <x v="0"/>
    <s v="music/indie rock"/>
    <n v="118.5"/>
    <x v="1825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x v="6"/>
    <x v="0"/>
    <s v="music/indie rock"/>
    <n v="107.21700000000001"/>
    <x v="1826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x v="5"/>
    <x v="0"/>
    <s v="music/indie rock"/>
    <n v="113.66666666666667"/>
    <x v="1827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x v="17"/>
    <x v="0"/>
    <s v="music/indie rock"/>
    <n v="103.16400000000002"/>
    <x v="1828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x v="57"/>
    <x v="0"/>
    <s v="music/indie rock"/>
    <n v="128"/>
    <x v="1829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x v="201"/>
    <x v="0"/>
    <s v="music/indie rock"/>
    <n v="135.76026666666667"/>
    <x v="1830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x v="5"/>
    <x v="0"/>
    <s v="music/indie rock"/>
    <n v="100"/>
    <x v="183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x v="44"/>
    <x v="0"/>
    <s v="music/indie rock"/>
    <n v="100.00360000000002"/>
    <x v="18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x v="75"/>
    <x v="0"/>
    <s v="music/indie rock"/>
    <n v="104.71999999999998"/>
    <x v="1833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x v="165"/>
    <x v="0"/>
    <s v="music/indie rock"/>
    <n v="105.02249999999999"/>
    <x v="1834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x v="14"/>
    <x v="0"/>
    <s v="music/indie rock"/>
    <n v="171.33333333333334"/>
    <x v="183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x v="1"/>
    <x v="0"/>
    <s v="music/indie rock"/>
    <n v="127.49999999999999"/>
    <x v="1836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x v="38"/>
    <x v="0"/>
    <s v="music/indie rock"/>
    <n v="133.44333333333333"/>
    <x v="1837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x v="22"/>
    <x v="0"/>
    <s v="music/indie rock"/>
    <n v="100"/>
    <x v="409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x v="195"/>
    <x v="0"/>
    <s v="music/indie rock"/>
    <n v="112.91099999999999"/>
    <x v="183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x v="20"/>
    <x v="0"/>
    <s v="music/indie rock"/>
    <n v="100.1"/>
    <x v="1726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x v="10"/>
    <x v="0"/>
    <s v="music/indie rock"/>
    <n v="113.72727272727272"/>
    <x v="183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x v="240"/>
    <x v="0"/>
    <s v="music/indie rock"/>
    <n v="119.31742857142855"/>
    <x v="1840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x v="14"/>
    <x v="0"/>
    <s v="music/indie rock"/>
    <n v="103.25"/>
    <x v="1841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x v="209"/>
    <x v="0"/>
    <s v="music/indie rock"/>
    <n v="265.66666666666669"/>
    <x v="1842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x v="44"/>
    <x v="0"/>
    <s v="music/indie rock"/>
    <n v="100.05066666666667"/>
    <x v="1843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x v="71"/>
    <x v="0"/>
    <s v="music/indie rock"/>
    <n v="106.69999999999999"/>
    <x v="1844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x v="11"/>
    <x v="0"/>
    <s v="music/indie rock"/>
    <n v="133.67142857142858"/>
    <x v="184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x v="38"/>
    <x v="0"/>
    <s v="music/indie rock"/>
    <n v="121.39999999999999"/>
    <x v="1846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x v="73"/>
    <x v="0"/>
    <s v="music/indie rock"/>
    <n v="103.2"/>
    <x v="1847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x v="74"/>
    <x v="0"/>
    <s v="music/indie rock"/>
    <n v="125"/>
    <x v="184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x v="461"/>
    <x v="0"/>
    <s v="music/indie rock"/>
    <n v="128.69999999999999"/>
    <x v="184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x v="70"/>
    <x v="0"/>
    <s v="music/indie rock"/>
    <n v="101.00533333333333"/>
    <x v="1850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x v="288"/>
    <x v="0"/>
    <s v="music/indie rock"/>
    <n v="127.53666666666665"/>
    <x v="1851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x v="73"/>
    <x v="0"/>
    <s v="music/indie rock"/>
    <n v="100"/>
    <x v="1852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x v="66"/>
    <x v="0"/>
    <s v="music/indie rock"/>
    <n v="112.7715"/>
    <x v="1853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x v="9"/>
    <x v="0"/>
    <s v="music/indie rock"/>
    <n v="105.60000000000001"/>
    <x v="1854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x v="203"/>
    <x v="0"/>
    <s v="music/indie rock"/>
    <n v="202.625"/>
    <x v="185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x v="60"/>
    <x v="0"/>
    <s v="music/indie rock"/>
    <n v="113.33333333333333"/>
    <x v="1856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x v="63"/>
    <x v="1"/>
    <s v="food/restaurants"/>
    <n v="2.5545454545454547"/>
    <x v="1857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x v="81"/>
    <x v="1"/>
    <s v="food/restaurants"/>
    <n v="7.8181818181818186E-2"/>
    <x v="1858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x v="78"/>
    <x v="1"/>
    <s v="food/restaurants"/>
    <n v="0"/>
    <x v="121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x v="78"/>
    <x v="1"/>
    <s v="food/restaurants"/>
    <n v="0"/>
    <x v="121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x v="78"/>
    <x v="1"/>
    <s v="food/restaurants"/>
    <n v="0"/>
    <x v="121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x v="84"/>
    <x v="1"/>
    <s v="food/restaurants"/>
    <n v="0.6"/>
    <x v="2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x v="78"/>
    <x v="1"/>
    <s v="food/restaurants"/>
    <n v="0"/>
    <x v="121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x v="78"/>
    <x v="1"/>
    <s v="food/restaurants"/>
    <n v="0"/>
    <x v="121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x v="33"/>
    <x v="1"/>
    <s v="food/restaurants"/>
    <n v="1.0526315789473684"/>
    <x v="680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x v="84"/>
    <x v="1"/>
    <s v="food/restaurants"/>
    <n v="0.15"/>
    <x v="839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x v="78"/>
    <x v="1"/>
    <s v="food/restaurants"/>
    <n v="0"/>
    <x v="121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x v="78"/>
    <x v="1"/>
    <s v="food/restaurants"/>
    <n v="0"/>
    <x v="121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x v="78"/>
    <x v="1"/>
    <s v="food/restaurants"/>
    <n v="0"/>
    <x v="121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x v="80"/>
    <x v="1"/>
    <s v="food/restaurants"/>
    <n v="1.7500000000000002"/>
    <x v="1859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x v="8"/>
    <x v="1"/>
    <s v="food/restaurants"/>
    <n v="18.600000000000001"/>
    <x v="1860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x v="78"/>
    <x v="1"/>
    <s v="food/restaurants"/>
    <n v="0"/>
    <x v="121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x v="51"/>
    <x v="1"/>
    <s v="food/restaurants"/>
    <n v="9.8166666666666664"/>
    <x v="1861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x v="78"/>
    <x v="1"/>
    <s v="food/restaurants"/>
    <n v="0"/>
    <x v="121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x v="80"/>
    <x v="1"/>
    <s v="food/restaurants"/>
    <n v="4.3333333333333335E-2"/>
    <x v="1862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x v="78"/>
    <x v="1"/>
    <s v="food/restaurants"/>
    <n v="0"/>
    <x v="121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x v="462"/>
    <x v="0"/>
    <s v="music/classical music"/>
    <n v="109.48792"/>
    <x v="186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x v="74"/>
    <x v="0"/>
    <s v="music/classical music"/>
    <n v="100"/>
    <x v="1864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x v="55"/>
    <x v="0"/>
    <s v="music/classical music"/>
    <n v="156.44444444444446"/>
    <x v="186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x v="68"/>
    <x v="0"/>
    <s v="music/classical music"/>
    <n v="101.6"/>
    <x v="1866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x v="144"/>
    <x v="0"/>
    <s v="music/classical music"/>
    <n v="100.325"/>
    <x v="1867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x v="51"/>
    <x v="0"/>
    <s v="music/classical music"/>
    <n v="112.94999999999999"/>
    <x v="1868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x v="26"/>
    <x v="0"/>
    <s v="music/classical music"/>
    <n v="102.125"/>
    <x v="1869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x v="75"/>
    <x v="0"/>
    <s v="music/classical music"/>
    <n v="107.24974999999999"/>
    <x v="1870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x v="88"/>
    <x v="0"/>
    <s v="music/classical music"/>
    <n v="104.28333333333333"/>
    <x v="1871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x v="53"/>
    <x v="0"/>
    <s v="music/classical music"/>
    <n v="100"/>
    <x v="1872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x v="42"/>
    <x v="0"/>
    <s v="music/classical music"/>
    <n v="100.4"/>
    <x v="187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x v="65"/>
    <x v="0"/>
    <s v="music/classical music"/>
    <n v="126.125"/>
    <x v="187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x v="327"/>
    <x v="0"/>
    <s v="music/classical music"/>
    <n v="110.66666666666667"/>
    <x v="1875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x v="25"/>
    <x v="0"/>
    <s v="music/classical music"/>
    <n v="105"/>
    <x v="1876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x v="76"/>
    <x v="0"/>
    <s v="music/classical music"/>
    <n v="103.77499999999999"/>
    <x v="187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x v="80"/>
    <x v="0"/>
    <s v="music/classical music"/>
    <n v="115.99999999999999"/>
    <x v="1878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x v="202"/>
    <x v="0"/>
    <s v="music/classical music"/>
    <n v="110.00000000000001"/>
    <x v="101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x v="333"/>
    <x v="0"/>
    <s v="music/classical music"/>
    <n v="113.01761111111111"/>
    <x v="187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x v="211"/>
    <x v="0"/>
    <s v="music/classical music"/>
    <n v="100.25"/>
    <x v="188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x v="74"/>
    <x v="0"/>
    <s v="music/classical music"/>
    <n v="103.4"/>
    <x v="1881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x v="287"/>
    <x v="0"/>
    <s v="music/classical music"/>
    <n v="107.02857142857142"/>
    <x v="188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x v="62"/>
    <x v="0"/>
    <s v="music/classical music"/>
    <n v="103.57142857142858"/>
    <x v="1883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x v="62"/>
    <x v="0"/>
    <s v="music/classical music"/>
    <n v="156.4"/>
    <x v="1884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x v="7"/>
    <x v="0"/>
    <s v="music/classical music"/>
    <n v="100.82"/>
    <x v="1885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x v="42"/>
    <x v="0"/>
    <s v="music/classical music"/>
    <n v="195.3"/>
    <x v="188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x v="71"/>
    <x v="0"/>
    <s v="music/classical music"/>
    <n v="111.71428571428572"/>
    <x v="1887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x v="179"/>
    <x v="0"/>
    <s v="music/classical music"/>
    <n v="119.85454545454546"/>
    <x v="1888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x v="77"/>
    <x v="0"/>
    <s v="music/classical music"/>
    <n v="101.85"/>
    <x v="1889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x v="77"/>
    <x v="0"/>
    <s v="music/classical music"/>
    <n v="102.80254777070064"/>
    <x v="1890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x v="3"/>
    <x v="0"/>
    <s v="music/classical music"/>
    <n v="100.84615384615385"/>
    <x v="1891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x v="66"/>
    <x v="0"/>
    <s v="music/classical music"/>
    <n v="102.73469387755102"/>
    <x v="189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x v="59"/>
    <x v="0"/>
    <s v="music/classical music"/>
    <n v="106.5"/>
    <x v="1893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x v="65"/>
    <x v="0"/>
    <s v="music/classical music"/>
    <n v="155.53333333333333"/>
    <x v="1894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x v="85"/>
    <x v="0"/>
    <s v="music/classical music"/>
    <n v="122.8"/>
    <x v="189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x v="2"/>
    <x v="0"/>
    <s v="music/classical music"/>
    <n v="107.35"/>
    <x v="1896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x v="69"/>
    <x v="0"/>
    <s v="music/classical music"/>
    <n v="105.50335570469798"/>
    <x v="1897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x v="17"/>
    <x v="0"/>
    <s v="music/classical music"/>
    <n v="118.44444444444444"/>
    <x v="1898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x v="59"/>
    <x v="0"/>
    <s v="music/classical music"/>
    <n v="108.88"/>
    <x v="1899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x v="20"/>
    <x v="0"/>
    <s v="music/classical music"/>
    <n v="111.25"/>
    <x v="1900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x v="64"/>
    <x v="0"/>
    <s v="music/classical music"/>
    <n v="100.1"/>
    <x v="1901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x v="78"/>
    <x v="1"/>
    <s v="food/food trucks"/>
    <n v="0"/>
    <x v="121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x v="83"/>
    <x v="1"/>
    <s v="food/food trucks"/>
    <n v="0.75"/>
    <x v="384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x v="78"/>
    <x v="1"/>
    <s v="food/food trucks"/>
    <n v="0"/>
    <x v="121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x v="78"/>
    <x v="1"/>
    <s v="food/food trucks"/>
    <n v="0"/>
    <x v="121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x v="29"/>
    <x v="1"/>
    <s v="food/food trucks"/>
    <n v="1"/>
    <x v="1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x v="78"/>
    <x v="1"/>
    <s v="food/food trucks"/>
    <n v="0"/>
    <x v="121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x v="84"/>
    <x v="1"/>
    <s v="food/food trucks"/>
    <n v="0.26666666666666666"/>
    <x v="88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x v="29"/>
    <x v="1"/>
    <s v="food/food trucks"/>
    <n v="0.5"/>
    <x v="73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x v="84"/>
    <x v="1"/>
    <s v="food/food trucks"/>
    <n v="2.2307692307692308"/>
    <x v="1902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x v="84"/>
    <x v="1"/>
    <s v="food/food trucks"/>
    <n v="0.84285714285714297"/>
    <x v="1903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x v="80"/>
    <x v="1"/>
    <s v="food/food trucks"/>
    <n v="0.25"/>
    <x v="372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x v="78"/>
    <x v="1"/>
    <s v="food/food trucks"/>
    <n v="0"/>
    <x v="121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x v="78"/>
    <x v="1"/>
    <s v="food/food trucks"/>
    <n v="0"/>
    <x v="121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x v="78"/>
    <x v="1"/>
    <s v="food/food trucks"/>
    <n v="0"/>
    <x v="121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x v="78"/>
    <x v="1"/>
    <s v="food/food trucks"/>
    <n v="0"/>
    <x v="121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x v="78"/>
    <x v="1"/>
    <s v="food/food trucks"/>
    <n v="0"/>
    <x v="121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x v="78"/>
    <x v="1"/>
    <s v="food/food trucks"/>
    <n v="0"/>
    <x v="121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x v="78"/>
    <x v="1"/>
    <s v="food/food trucks"/>
    <n v="0"/>
    <x v="121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x v="8"/>
    <x v="1"/>
    <s v="food/food trucks"/>
    <n v="0.13849999999999998"/>
    <x v="1904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x v="84"/>
    <x v="1"/>
    <s v="food/food trucks"/>
    <n v="0.6"/>
    <x v="157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x v="202"/>
    <x v="1"/>
    <s v="food/food trucks"/>
    <n v="10.6"/>
    <x v="1905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x v="29"/>
    <x v="1"/>
    <s v="food/food trucks"/>
    <n v="1.1111111111111111E-3"/>
    <x v="12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x v="81"/>
    <x v="1"/>
    <s v="food/food trucks"/>
    <n v="0.5"/>
    <x v="12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x v="78"/>
    <x v="1"/>
    <s v="food/food trucks"/>
    <n v="0"/>
    <x v="121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x v="29"/>
    <x v="1"/>
    <s v="food/food trucks"/>
    <n v="0.16666666666666669"/>
    <x v="73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x v="29"/>
    <x v="1"/>
    <s v="food/food trucks"/>
    <n v="0.16666666666666669"/>
    <x v="144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x v="79"/>
    <x v="1"/>
    <s v="food/food trucks"/>
    <n v="2.4340000000000002"/>
    <x v="1906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x v="22"/>
    <x v="1"/>
    <s v="food/food trucks"/>
    <n v="3.8833333333333329"/>
    <x v="1907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x v="29"/>
    <x v="1"/>
    <s v="food/food trucks"/>
    <n v="0.01"/>
    <x v="144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x v="78"/>
    <x v="1"/>
    <s v="food/food trucks"/>
    <n v="0"/>
    <x v="121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x v="84"/>
    <x v="1"/>
    <s v="food/food trucks"/>
    <n v="1.7333333333333332"/>
    <x v="31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x v="29"/>
    <x v="1"/>
    <s v="food/food trucks"/>
    <n v="0.16666666666666669"/>
    <x v="73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x v="78"/>
    <x v="1"/>
    <s v="food/food trucks"/>
    <n v="0"/>
    <x v="121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x v="29"/>
    <x v="1"/>
    <s v="food/food trucks"/>
    <n v="1.25E-3"/>
    <x v="120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x v="10"/>
    <x v="1"/>
    <s v="food/food trucks"/>
    <n v="12.166666666666668"/>
    <x v="1908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x v="74"/>
    <x v="1"/>
    <s v="food/food trucks"/>
    <n v="23.588571428571427"/>
    <x v="1909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x v="63"/>
    <x v="1"/>
    <s v="food/food trucks"/>
    <n v="5.6666666666666661"/>
    <x v="1910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x v="25"/>
    <x v="1"/>
    <s v="food/food trucks"/>
    <n v="39"/>
    <x v="1911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x v="81"/>
    <x v="1"/>
    <s v="food/food trucks"/>
    <n v="0.99546510341776351"/>
    <x v="666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x v="209"/>
    <x v="1"/>
    <s v="food/food trucks"/>
    <n v="6.9320000000000004"/>
    <x v="1912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x v="299"/>
    <x v="0"/>
    <s v="technology/space exploration"/>
    <n v="661.4"/>
    <x v="1913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x v="463"/>
    <x v="0"/>
    <s v="technology/space exploration"/>
    <n v="326.0916666666667"/>
    <x v="1914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x v="133"/>
    <x v="0"/>
    <s v="technology/space exploration"/>
    <n v="101.48571428571429"/>
    <x v="1915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x v="306"/>
    <x v="0"/>
    <s v="technology/space exploration"/>
    <n v="104.21799999999999"/>
    <x v="1916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x v="464"/>
    <x v="0"/>
    <s v="technology/space exploration"/>
    <n v="107.42157000000002"/>
    <x v="191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x v="465"/>
    <x v="0"/>
    <s v="technology/space exploration"/>
    <n v="110.05454545454545"/>
    <x v="1918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x v="367"/>
    <x v="0"/>
    <s v="technology/space exploration"/>
    <n v="407.7"/>
    <x v="1919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x v="466"/>
    <x v="0"/>
    <s v="technology/space exploration"/>
    <n v="223.92500000000001"/>
    <x v="1920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x v="467"/>
    <x v="0"/>
    <s v="technology/space exploration"/>
    <n v="303.80111428571428"/>
    <x v="1921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x v="468"/>
    <x v="0"/>
    <s v="technology/space exploration"/>
    <n v="141.3251043268175"/>
    <x v="1922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x v="469"/>
    <x v="0"/>
    <s v="technology/space exploration"/>
    <n v="2790.6363636363635"/>
    <x v="1923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x v="324"/>
    <x v="0"/>
    <s v="technology/space exploration"/>
    <n v="171.76130000000001"/>
    <x v="1924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x v="33"/>
    <x v="0"/>
    <s v="technology/space exploration"/>
    <n v="101.01333333333334"/>
    <x v="1925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x v="61"/>
    <x v="0"/>
    <s v="technology/space exploration"/>
    <n v="102"/>
    <x v="1926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x v="250"/>
    <x v="0"/>
    <s v="technology/space exploration"/>
    <n v="169.76511744127936"/>
    <x v="192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x v="146"/>
    <x v="0"/>
    <s v="technology/space exploration"/>
    <n v="114.53400000000001"/>
    <x v="1928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x v="180"/>
    <x v="0"/>
    <s v="technology/space exploration"/>
    <n v="877.6"/>
    <x v="1929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x v="99"/>
    <x v="0"/>
    <s v="technology/space exploration"/>
    <n v="105.38666666666667"/>
    <x v="1930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x v="28"/>
    <x v="0"/>
    <s v="technology/space exploration"/>
    <n v="188.39999999999998"/>
    <x v="1931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x v="470"/>
    <x v="0"/>
    <s v="technology/space exploration"/>
    <n v="143.65230769230772"/>
    <x v="1932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x v="471"/>
    <x v="0"/>
    <s v="technology/space exploration"/>
    <n v="145.88"/>
    <x v="1933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x v="142"/>
    <x v="0"/>
    <s v="technology/space exploration"/>
    <n v="131.184"/>
    <x v="1934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x v="95"/>
    <x v="0"/>
    <s v="technology/space exploration"/>
    <n v="113.99999999999999"/>
    <x v="1935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x v="472"/>
    <x v="0"/>
    <s v="technology/space exploration"/>
    <n v="1379.4206249999997"/>
    <x v="1936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x v="47"/>
    <x v="0"/>
    <s v="technology/space exploration"/>
    <n v="956"/>
    <x v="193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x v="133"/>
    <x v="0"/>
    <s v="technology/space exploration"/>
    <n v="112.00000000000001"/>
    <x v="15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x v="43"/>
    <x v="0"/>
    <s v="technology/space exploration"/>
    <n v="646.66666666666663"/>
    <x v="1938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x v="64"/>
    <x v="0"/>
    <s v="technology/space exploration"/>
    <n v="110.36948748510132"/>
    <x v="1939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x v="61"/>
    <x v="0"/>
    <s v="technology/space exploration"/>
    <n v="127.74000000000001"/>
    <x v="1940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x v="75"/>
    <x v="0"/>
    <s v="technology/space exploration"/>
    <n v="157.9"/>
    <x v="1941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x v="172"/>
    <x v="0"/>
    <s v="technology/space exploration"/>
    <n v="114.66525000000001"/>
    <x v="1942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x v="288"/>
    <x v="0"/>
    <s v="technology/space exploration"/>
    <n v="137.00934579439252"/>
    <x v="1943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x v="473"/>
    <x v="0"/>
    <s v="technology/space exploration"/>
    <n v="354.62"/>
    <x v="1944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x v="20"/>
    <x v="0"/>
    <s v="technology/space exploration"/>
    <n v="106.02150537634409"/>
    <x v="1945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x v="87"/>
    <x v="0"/>
    <s v="technology/space exploration"/>
    <n v="100"/>
    <x v="1946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x v="133"/>
    <x v="0"/>
    <s v="technology/space exploration"/>
    <n v="187.3"/>
    <x v="194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x v="55"/>
    <x v="0"/>
    <s v="technology/space exploration"/>
    <n v="166.2"/>
    <x v="1948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x v="25"/>
    <x v="0"/>
    <s v="technology/space exploration"/>
    <n v="101.72910662824208"/>
    <x v="1949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x v="72"/>
    <x v="0"/>
    <s v="technology/space exploration"/>
    <n v="164"/>
    <x v="195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x v="50"/>
    <x v="0"/>
    <s v="technology/space exploration"/>
    <n v="105.66666666666666"/>
    <x v="1951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x v="29"/>
    <x v="1"/>
    <s v="technology/space exploration"/>
    <n v="1"/>
    <x v="2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x v="78"/>
    <x v="1"/>
    <s v="technology/space exploration"/>
    <n v="0"/>
    <x v="121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x v="474"/>
    <x v="1"/>
    <s v="technology/space exploration"/>
    <n v="33.559730999999999"/>
    <x v="1952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x v="47"/>
    <x v="1"/>
    <s v="technology/space exploration"/>
    <n v="2.0529999999999999"/>
    <x v="1953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x v="23"/>
    <x v="1"/>
    <s v="technology/space exploration"/>
    <n v="10.5"/>
    <x v="1954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x v="475"/>
    <x v="1"/>
    <s v="technology/space exploration"/>
    <n v="8.4172840000000004"/>
    <x v="1955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x v="83"/>
    <x v="1"/>
    <s v="technology/space exploration"/>
    <n v="1.44"/>
    <x v="1053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x v="79"/>
    <x v="1"/>
    <s v="technology/space exploration"/>
    <n v="0.88333333333333341"/>
    <x v="195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x v="83"/>
    <x v="1"/>
    <s v="technology/space exploration"/>
    <n v="9.920000000000001E-2"/>
    <x v="1957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x v="81"/>
    <x v="1"/>
    <s v="technology/space exploration"/>
    <n v="0.59666666666666668"/>
    <x v="1958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x v="57"/>
    <x v="1"/>
    <s v="technology/space exploration"/>
    <n v="1.8689285714285715"/>
    <x v="1959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x v="202"/>
    <x v="1"/>
    <s v="technology/space exploration"/>
    <n v="0.88500000000000001"/>
    <x v="196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x v="16"/>
    <x v="1"/>
    <s v="technology/space exploration"/>
    <n v="11.52156862745098"/>
    <x v="1961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x v="79"/>
    <x v="1"/>
    <s v="technology/space exploration"/>
    <n v="5.1000000000000004E-2"/>
    <x v="43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x v="0"/>
    <x v="68"/>
    <x v="1"/>
    <s v="technology/space exploration"/>
    <n v="21.033333333333335"/>
    <x v="1962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x v="215"/>
    <x v="1"/>
    <s v="technology/space exploration"/>
    <n v="11.436666666666667"/>
    <x v="196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x v="211"/>
    <x v="1"/>
    <s v="technology/space exploration"/>
    <n v="18.737933333333334"/>
    <x v="1964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x v="80"/>
    <x v="1"/>
    <s v="technology/space exploration"/>
    <n v="9.285714285714286E-2"/>
    <x v="196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x v="0"/>
    <x v="73"/>
    <x v="1"/>
    <s v="technology/space exploration"/>
    <n v="2.7204081632653061"/>
    <x v="1966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x v="81"/>
    <x v="1"/>
    <s v="technology/space exploration"/>
    <n v="9.5000000000000001E-2"/>
    <x v="1967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x v="65"/>
    <x v="0"/>
    <s v="technology/makerspaces"/>
    <n v="102.89999999999999"/>
    <x v="1968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x v="144"/>
    <x v="0"/>
    <s v="technology/makerspaces"/>
    <n v="106.80000000000001"/>
    <x v="1969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x v="66"/>
    <x v="0"/>
    <s v="technology/makerspaces"/>
    <n v="104.59625"/>
    <x v="1970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x v="201"/>
    <x v="0"/>
    <s v="technology/makerspaces"/>
    <n v="103.42857142857143"/>
    <x v="1971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x v="67"/>
    <x v="0"/>
    <s v="technology/makerspaces"/>
    <n v="123.14285714285715"/>
    <x v="1972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x v="190"/>
    <x v="0"/>
    <s v="technology/makerspaces"/>
    <n v="159.29509999999999"/>
    <x v="197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x v="59"/>
    <x v="0"/>
    <s v="technology/makerspaces"/>
    <n v="110.66666666666667"/>
    <x v="1974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x v="33"/>
    <x v="0"/>
    <s v="technology/makerspaces"/>
    <n v="170.70000000000002"/>
    <x v="197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x v="202"/>
    <x v="0"/>
    <s v="technology/makerspaces"/>
    <n v="125.125"/>
    <x v="197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x v="65"/>
    <x v="1"/>
    <s v="technology/makerspaces"/>
    <n v="6.4158609339642041"/>
    <x v="1977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x v="87"/>
    <x v="1"/>
    <s v="technology/makerspaces"/>
    <n v="11.343999999999999"/>
    <x v="1978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x v="5"/>
    <x v="1"/>
    <s v="technology/makerspaces"/>
    <n v="33.19"/>
    <x v="1979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x v="36"/>
    <x v="1"/>
    <s v="technology/makerspaces"/>
    <n v="27.58"/>
    <x v="1980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x v="199"/>
    <x v="1"/>
    <s v="technology/makerspaces"/>
    <n v="62.839999999999996"/>
    <x v="1981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x v="60"/>
    <x v="1"/>
    <s v="technology/makerspaces"/>
    <n v="7.5880000000000001"/>
    <x v="1982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x v="82"/>
    <x v="1"/>
    <s v="technology/makerspaces"/>
    <n v="50.38095238095238"/>
    <x v="1983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x v="74"/>
    <x v="1"/>
    <s v="technology/makerspaces"/>
    <n v="17.512820512820511"/>
    <x v="1984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x v="84"/>
    <x v="1"/>
    <s v="technology/makerspaces"/>
    <n v="1.375E-2"/>
    <x v="1985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x v="83"/>
    <x v="1"/>
    <s v="technology/makerspaces"/>
    <n v="0.33"/>
    <x v="895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x v="0"/>
    <x v="80"/>
    <x v="1"/>
    <s v="technology/makerspaces"/>
    <n v="0.86250000000000004"/>
    <x v="16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x v="84"/>
    <x v="1"/>
    <s v="food/food trucks"/>
    <n v="0.6875"/>
    <x v="446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x v="9"/>
    <x v="1"/>
    <s v="food/food trucks"/>
    <n v="28.299999999999997"/>
    <x v="1986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x v="83"/>
    <x v="1"/>
    <s v="food/food trucks"/>
    <n v="0.24"/>
    <x v="1053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x v="80"/>
    <x v="1"/>
    <s v="food/food trucks"/>
    <n v="1.1428571428571428"/>
    <x v="444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x v="29"/>
    <x v="1"/>
    <s v="food/food trucks"/>
    <n v="0.02"/>
    <x v="119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x v="78"/>
    <x v="1"/>
    <s v="food/food trucks"/>
    <n v="0"/>
    <x v="121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x v="78"/>
    <x v="1"/>
    <s v="food/food trucks"/>
    <n v="0"/>
    <x v="121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x v="25"/>
    <x v="1"/>
    <s v="food/food trucks"/>
    <n v="0.14799999999999999"/>
    <x v="1987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x v="29"/>
    <x v="1"/>
    <s v="food/food trucks"/>
    <n v="2.8571428571428571E-3"/>
    <x v="12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x v="115"/>
    <x v="1"/>
    <s v="food/food trucks"/>
    <n v="10.7325"/>
    <x v="1988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x v="84"/>
    <x v="1"/>
    <s v="food/food trucks"/>
    <n v="5.3846153846153842E-2"/>
    <x v="844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x v="29"/>
    <x v="1"/>
    <s v="food/food trucks"/>
    <n v="0.7142857142857143"/>
    <x v="384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x v="83"/>
    <x v="1"/>
    <s v="food/food trucks"/>
    <n v="0.8"/>
    <x v="140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x v="29"/>
    <x v="1"/>
    <s v="food/food trucks"/>
    <n v="3.3333333333333335E-3"/>
    <x v="120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x v="83"/>
    <x v="1"/>
    <s v="food/food trucks"/>
    <n v="0.47333333333333333"/>
    <x v="1989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x v="44"/>
    <x v="1"/>
    <s v="food/food trucks"/>
    <n v="5.65"/>
    <x v="1990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x v="47"/>
    <x v="1"/>
    <s v="food/food trucks"/>
    <n v="26.35217391304348"/>
    <x v="199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x v="84"/>
    <x v="1"/>
    <s v="food/food trucks"/>
    <n v="0.325125"/>
    <x v="1992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x v="78"/>
    <x v="1"/>
    <s v="food/food trucks"/>
    <n v="0"/>
    <x v="121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x v="80"/>
    <x v="1"/>
    <s v="food/food trucks"/>
    <n v="0.7000700070007001"/>
    <x v="844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x v="67"/>
    <x v="1"/>
    <s v="theater/spaces"/>
    <n v="46.176470588235297"/>
    <x v="199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x v="55"/>
    <x v="1"/>
    <s v="theater/spaces"/>
    <n v="34.410000000000004"/>
    <x v="199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x v="43"/>
    <x v="1"/>
    <s v="theater/spaces"/>
    <n v="103.75000000000001"/>
    <x v="1995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x v="63"/>
    <x v="1"/>
    <s v="theater/spaces"/>
    <n v="6.0263157894736841"/>
    <x v="1996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x v="22"/>
    <x v="1"/>
    <s v="theater/spaces"/>
    <n v="10.539393939393939"/>
    <x v="199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x v="40"/>
    <x v="0"/>
    <s v="theater/spaces"/>
    <n v="112.29714285714284"/>
    <x v="1998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x v="476"/>
    <x v="0"/>
    <s v="theater/spaces"/>
    <n v="350.84462500000001"/>
    <x v="1999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x v="477"/>
    <x v="0"/>
    <s v="theater/spaces"/>
    <n v="233.21535"/>
    <x v="2000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x v="478"/>
    <x v="0"/>
    <s v="theater/spaces"/>
    <n v="101.60599999999999"/>
    <x v="2001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x v="479"/>
    <x v="0"/>
    <s v="theater/spaces"/>
    <n v="153.90035000000003"/>
    <x v="2002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x v="196"/>
    <x v="0"/>
    <s v="theater/spaces"/>
    <n v="100.7161125319693"/>
    <x v="2003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x v="235"/>
    <x v="0"/>
    <s v="theater/spaces"/>
    <n v="131.38181818181818"/>
    <x v="2004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x v="480"/>
    <x v="0"/>
    <s v="theater/spaces"/>
    <n v="102.24133333333334"/>
    <x v="2005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x v="120"/>
    <x v="0"/>
    <s v="theater/spaces"/>
    <n v="116.35599999999999"/>
    <x v="200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x v="481"/>
    <x v="0"/>
    <s v="theater/spaces"/>
    <n v="264.62241666666665"/>
    <x v="2007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x v="482"/>
    <x v="0"/>
    <s v="theater/spaces"/>
    <n v="119.98010000000001"/>
    <x v="2008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x v="166"/>
    <x v="0"/>
    <s v="theater/spaces"/>
    <n v="120.10400000000001"/>
    <x v="200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x v="265"/>
    <x v="0"/>
    <s v="theater/spaces"/>
    <n v="103.58333333333334"/>
    <x v="2010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x v="50"/>
    <x v="0"/>
    <s v="theater/spaces"/>
    <n v="108.83333333333334"/>
    <x v="2011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x v="210"/>
    <x v="0"/>
    <s v="theater/spaces"/>
    <n v="118.12400000000001"/>
    <x v="201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x v="314"/>
    <x v="0"/>
    <s v="technology/hardware"/>
    <n v="1462"/>
    <x v="2013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x v="333"/>
    <x v="0"/>
    <s v="technology/hardware"/>
    <n v="252.54"/>
    <x v="2014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x v="282"/>
    <x v="0"/>
    <s v="technology/hardware"/>
    <n v="140.05000000000001"/>
    <x v="201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x v="483"/>
    <x v="0"/>
    <s v="technology/hardware"/>
    <n v="296.87520259319291"/>
    <x v="2016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x v="116"/>
    <x v="0"/>
    <s v="technology/hardware"/>
    <n v="144.54249999999999"/>
    <x v="2017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x v="442"/>
    <x v="0"/>
    <s v="technology/hardware"/>
    <n v="105.745"/>
    <x v="2018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x v="484"/>
    <x v="0"/>
    <s v="technology/hardware"/>
    <n v="493.21000000000004"/>
    <x v="2019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x v="413"/>
    <x v="0"/>
    <s v="technology/hardware"/>
    <n v="201.82666666666668"/>
    <x v="2020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x v="23"/>
    <x v="0"/>
    <s v="technology/hardware"/>
    <n v="104.44"/>
    <x v="202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x v="345"/>
    <x v="0"/>
    <s v="technology/hardware"/>
    <n v="170.29262962962963"/>
    <x v="202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x v="77"/>
    <x v="0"/>
    <s v="technology/hardware"/>
    <n v="104.30333333333333"/>
    <x v="2023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x v="96"/>
    <x v="0"/>
    <s v="technology/hardware"/>
    <n v="118.25000000000001"/>
    <x v="2024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x v="46"/>
    <x v="0"/>
    <s v="technology/hardware"/>
    <n v="107.538"/>
    <x v="2025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x v="430"/>
    <x v="0"/>
    <s v="technology/hardware"/>
    <n v="2260300"/>
    <x v="2026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x v="485"/>
    <x v="0"/>
    <s v="technology/hardware"/>
    <n v="978.13466666666682"/>
    <x v="2027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x v="6"/>
    <x v="0"/>
    <s v="technology/hardware"/>
    <n v="122.9"/>
    <x v="2028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x v="231"/>
    <x v="0"/>
    <s v="technology/hardware"/>
    <n v="246.0608"/>
    <x v="2029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x v="41"/>
    <x v="0"/>
    <s v="technology/hardware"/>
    <n v="147.94"/>
    <x v="2030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x v="277"/>
    <x v="0"/>
    <s v="technology/hardware"/>
    <n v="384.09090909090907"/>
    <x v="2031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x v="57"/>
    <x v="0"/>
    <s v="technology/hardware"/>
    <n v="103.33333333333334"/>
    <x v="2032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x v="80"/>
    <x v="1"/>
    <s v="publishing/children's books"/>
    <n v="0.43750000000000006"/>
    <x v="440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x v="59"/>
    <x v="1"/>
    <s v="publishing/children's books"/>
    <n v="29.24"/>
    <x v="2033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x v="78"/>
    <x v="1"/>
    <s v="publishing/children's books"/>
    <n v="0"/>
    <x v="121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x v="19"/>
    <x v="1"/>
    <s v="publishing/children's books"/>
    <n v="5.21875"/>
    <x v="2034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x v="72"/>
    <x v="1"/>
    <s v="publishing/children's books"/>
    <n v="21.887499999999999"/>
    <x v="2035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x v="10"/>
    <x v="1"/>
    <s v="publishing/children's books"/>
    <n v="26.700000000000003"/>
    <x v="203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x v="80"/>
    <x v="1"/>
    <s v="publishing/children's books"/>
    <n v="28.000000000000004"/>
    <x v="436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x v="80"/>
    <x v="1"/>
    <s v="publishing/children's books"/>
    <n v="1.06"/>
    <x v="514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x v="84"/>
    <x v="1"/>
    <s v="publishing/children's books"/>
    <n v="1.0999999999999999"/>
    <x v="698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x v="78"/>
    <x v="1"/>
    <s v="publishing/children's books"/>
    <n v="0"/>
    <x v="121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x v="78"/>
    <x v="1"/>
    <s v="publishing/children's books"/>
    <n v="0"/>
    <x v="121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x v="25"/>
    <x v="1"/>
    <s v="publishing/children's books"/>
    <n v="11.458333333333332"/>
    <x v="2037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x v="22"/>
    <x v="1"/>
    <s v="publishing/children's books"/>
    <n v="19"/>
    <x v="12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x v="78"/>
    <x v="1"/>
    <s v="publishing/children's books"/>
    <n v="0"/>
    <x v="121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x v="41"/>
    <x v="1"/>
    <s v="publishing/children's books"/>
    <n v="52"/>
    <x v="203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x v="51"/>
    <x v="1"/>
    <s v="publishing/children's books"/>
    <n v="10.48"/>
    <x v="2039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x v="84"/>
    <x v="1"/>
    <s v="publishing/children's books"/>
    <n v="0.66666666666666674"/>
    <x v="144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x v="79"/>
    <x v="1"/>
    <s v="publishing/children's books"/>
    <n v="11.700000000000001"/>
    <x v="498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x v="84"/>
    <x v="1"/>
    <s v="publishing/children's books"/>
    <n v="10.5"/>
    <x v="1859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x v="78"/>
    <x v="1"/>
    <s v="publishing/children's books"/>
    <n v="0"/>
    <x v="121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x v="80"/>
    <x v="1"/>
    <s v="publishing/children's books"/>
    <n v="0.72"/>
    <x v="377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x v="29"/>
    <x v="1"/>
    <s v="publishing/children's books"/>
    <n v="0.76923076923076927"/>
    <x v="384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x v="83"/>
    <x v="1"/>
    <s v="publishing/children's books"/>
    <n v="0.22842639593908631"/>
    <x v="18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x v="80"/>
    <x v="1"/>
    <s v="publishing/children's books"/>
    <n v="1.125"/>
    <x v="798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x v="78"/>
    <x v="1"/>
    <s v="publishing/children's books"/>
    <n v="0"/>
    <x v="121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x v="80"/>
    <x v="1"/>
    <s v="publishing/children's books"/>
    <n v="2"/>
    <x v="384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x v="83"/>
    <x v="1"/>
    <s v="publishing/children's books"/>
    <n v="0.85000000000000009"/>
    <x v="2040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x v="69"/>
    <x v="1"/>
    <s v="publishing/children's books"/>
    <n v="14.314285714285715"/>
    <x v="2041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x v="84"/>
    <x v="1"/>
    <s v="publishing/children's books"/>
    <n v="0.25"/>
    <x v="12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x v="51"/>
    <x v="1"/>
    <s v="publishing/children's books"/>
    <n v="10.411249999999999"/>
    <x v="2042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x v="78"/>
    <x v="1"/>
    <s v="publishing/children's books"/>
    <n v="0"/>
    <x v="121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x v="78"/>
    <x v="1"/>
    <s v="publishing/children's books"/>
    <n v="0"/>
    <x v="121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x v="29"/>
    <x v="1"/>
    <s v="publishing/children's books"/>
    <n v="0.18867924528301888"/>
    <x v="12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x v="62"/>
    <x v="1"/>
    <s v="publishing/children's books"/>
    <n v="14.249999999999998"/>
    <x v="2043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x v="84"/>
    <x v="1"/>
    <s v="publishing/children's books"/>
    <n v="3"/>
    <x v="76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x v="17"/>
    <x v="1"/>
    <s v="publishing/children's books"/>
    <n v="7.8809523809523814"/>
    <x v="2044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x v="29"/>
    <x v="1"/>
    <s v="publishing/children's books"/>
    <n v="0.33333333333333337"/>
    <x v="119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x v="41"/>
    <x v="1"/>
    <s v="publishing/children's books"/>
    <n v="25.545454545454543"/>
    <x v="2045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x v="29"/>
    <x v="1"/>
    <s v="publishing/children's books"/>
    <n v="2.12"/>
    <x v="450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x v="78"/>
    <x v="1"/>
    <s v="publishing/children's books"/>
    <n v="0"/>
    <x v="121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x v="33"/>
    <x v="0"/>
    <s v="theater/plays"/>
    <n v="105.28"/>
    <x v="1224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x v="59"/>
    <x v="0"/>
    <s v="theater/plays"/>
    <n v="120"/>
    <x v="590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x v="42"/>
    <x v="0"/>
    <s v="theater/plays"/>
    <n v="114.5"/>
    <x v="2046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x v="52"/>
    <x v="0"/>
    <s v="theater/plays"/>
    <n v="119"/>
    <x v="2047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x v="136"/>
    <x v="0"/>
    <s v="theater/plays"/>
    <n v="104.67999999999999"/>
    <x v="2048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x v="142"/>
    <x v="0"/>
    <s v="theater/plays"/>
    <n v="117.83999999999999"/>
    <x v="2049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x v="44"/>
    <x v="0"/>
    <s v="theater/plays"/>
    <n v="119.7"/>
    <x v="2050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x v="9"/>
    <x v="0"/>
    <s v="theater/plays"/>
    <n v="102.49999999999999"/>
    <x v="594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x v="54"/>
    <x v="0"/>
    <s v="theater/plays"/>
    <n v="101.16666666666667"/>
    <x v="2051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x v="36"/>
    <x v="0"/>
    <s v="theater/plays"/>
    <n v="105.33333333333333"/>
    <x v="2052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x v="33"/>
    <x v="0"/>
    <s v="theater/plays"/>
    <n v="102.49999999999999"/>
    <x v="205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x v="54"/>
    <x v="0"/>
    <s v="theater/plays"/>
    <n v="107.60000000000001"/>
    <x v="2054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x v="196"/>
    <x v="0"/>
    <s v="theater/plays"/>
    <n v="110.5675"/>
    <x v="205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x v="83"/>
    <x v="0"/>
    <s v="theater/plays"/>
    <n v="150"/>
    <x v="384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x v="9"/>
    <x v="0"/>
    <s v="theater/plays"/>
    <n v="104.28571428571429"/>
    <x v="2056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x v="64"/>
    <x v="0"/>
    <s v="theater/plays"/>
    <n v="115.5"/>
    <x v="89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x v="225"/>
    <x v="0"/>
    <s v="theater/plays"/>
    <n v="102.64512500000001"/>
    <x v="205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x v="237"/>
    <x v="0"/>
    <s v="theater/plays"/>
    <n v="101.4"/>
    <x v="2058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x v="208"/>
    <x v="0"/>
    <s v="theater/plays"/>
    <n v="116.6348"/>
    <x v="2059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x v="162"/>
    <x v="0"/>
    <s v="theater/plays"/>
    <n v="133"/>
    <x v="2060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x v="62"/>
    <x v="0"/>
    <s v="theater/plays"/>
    <n v="133.20000000000002"/>
    <x v="206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x v="240"/>
    <x v="0"/>
    <s v="theater/plays"/>
    <n v="101.83333333333333"/>
    <x v="2062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x v="261"/>
    <x v="0"/>
    <s v="theater/plays"/>
    <n v="127.95"/>
    <x v="206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x v="23"/>
    <x v="0"/>
    <s v="theater/plays"/>
    <n v="114.99999999999999"/>
    <x v="73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x v="59"/>
    <x v="0"/>
    <s v="theater/plays"/>
    <n v="110.00000000000001"/>
    <x v="206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x v="88"/>
    <x v="0"/>
    <s v="theater/plays"/>
    <n v="112.1"/>
    <x v="206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x v="251"/>
    <x v="0"/>
    <s v="theater/plays"/>
    <n v="126"/>
    <x v="206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x v="50"/>
    <x v="0"/>
    <s v="theater/plays"/>
    <n v="100.24444444444444"/>
    <x v="2067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x v="64"/>
    <x v="0"/>
    <s v="theater/plays"/>
    <n v="102.4"/>
    <x v="2068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x v="7"/>
    <x v="0"/>
    <s v="theater/plays"/>
    <n v="108.2"/>
    <x v="2069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x v="52"/>
    <x v="0"/>
    <s v="theater/plays"/>
    <n v="100.27"/>
    <x v="2070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x v="183"/>
    <x v="0"/>
    <s v="theater/plays"/>
    <n v="113.3"/>
    <x v="2071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x v="93"/>
    <x v="0"/>
    <s v="theater/plays"/>
    <n v="127.57571428571428"/>
    <x v="2072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x v="31"/>
    <x v="0"/>
    <s v="theater/plays"/>
    <n v="107.73333333333332"/>
    <x v="2073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x v="25"/>
    <x v="0"/>
    <s v="theater/plays"/>
    <n v="242"/>
    <x v="2074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x v="39"/>
    <x v="0"/>
    <s v="theater/plays"/>
    <n v="141.56666666666666"/>
    <x v="207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x v="51"/>
    <x v="0"/>
    <s v="theater/plays"/>
    <n v="130"/>
    <x v="2076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x v="332"/>
    <x v="0"/>
    <s v="theater/plays"/>
    <n v="106.03"/>
    <x v="2077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x v="201"/>
    <x v="0"/>
    <s v="theater/plays"/>
    <n v="104.80000000000001"/>
    <x v="207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x v="9"/>
    <x v="0"/>
    <s v="theater/plays"/>
    <n v="136"/>
    <x v="2079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x v="2"/>
    <x v="0"/>
    <s v="theater/plays"/>
    <n v="100"/>
    <x v="138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x v="225"/>
    <x v="0"/>
    <s v="theater/plays"/>
    <n v="100"/>
    <x v="2080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x v="25"/>
    <x v="0"/>
    <s v="theater/plays"/>
    <n v="124"/>
    <x v="2081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x v="41"/>
    <x v="0"/>
    <s v="theater/plays"/>
    <n v="116.92307692307693"/>
    <x v="70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x v="13"/>
    <x v="0"/>
    <s v="theater/plays"/>
    <n v="103.33333333333334"/>
    <x v="2082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x v="10"/>
    <x v="0"/>
    <s v="theater/plays"/>
    <n v="107.74999999999999"/>
    <x v="208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x v="23"/>
    <x v="0"/>
    <s v="theater/plays"/>
    <n v="120.24999999999999"/>
    <x v="208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x v="174"/>
    <x v="0"/>
    <s v="theater/plays"/>
    <n v="100.37894736842105"/>
    <x v="2085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x v="88"/>
    <x v="0"/>
    <s v="theater/plays"/>
    <n v="106.52"/>
    <x v="2086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x v="202"/>
    <x v="0"/>
    <s v="theater/plays"/>
    <n v="100"/>
    <x v="2087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x v="47"/>
    <x v="0"/>
    <s v="theater/plays"/>
    <n v="110.66666666666667"/>
    <x v="2088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x v="195"/>
    <x v="0"/>
    <s v="theater/plays"/>
    <n v="114.71959999999999"/>
    <x v="208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x v="0"/>
    <x v="2"/>
    <x v="0"/>
    <s v="theater/plays"/>
    <n v="108.25925925925925"/>
    <x v="2090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x v="64"/>
    <x v="0"/>
    <s v="theater/plays"/>
    <n v="170"/>
    <x v="2091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x v="251"/>
    <x v="0"/>
    <s v="theater/plays"/>
    <n v="187.09899999999999"/>
    <x v="209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x v="202"/>
    <x v="0"/>
    <s v="theater/plays"/>
    <n v="107.77777777777777"/>
    <x v="2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x v="64"/>
    <x v="0"/>
    <s v="theater/plays"/>
    <n v="100"/>
    <x v="799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x v="241"/>
    <x v="0"/>
    <s v="theater/plays"/>
    <n v="120.24999999999999"/>
    <x v="209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x v="162"/>
    <x v="0"/>
    <s v="theater/plays"/>
    <n v="111.42857142857143"/>
    <x v="2095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x v="462"/>
    <x v="0"/>
    <s v="theater/plays"/>
    <n v="104"/>
    <x v="209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x v="29"/>
    <x v="1"/>
    <s v="theater/plays"/>
    <n v="1"/>
    <x v="119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x v="78"/>
    <x v="1"/>
    <s v="theater/plays"/>
    <n v="0"/>
    <x v="121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x v="78"/>
    <x v="1"/>
    <s v="theater/plays"/>
    <n v="0"/>
    <x v="121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x v="29"/>
    <x v="1"/>
    <s v="theater/plays"/>
    <n v="5.4545454545454541"/>
    <x v="18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x v="70"/>
    <x v="1"/>
    <s v="theater/plays"/>
    <n v="31.546666666666667"/>
    <x v="209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x v="78"/>
    <x v="1"/>
    <s v="theater/plays"/>
    <n v="0"/>
    <x v="121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x v="78"/>
    <x v="1"/>
    <s v="theater/plays"/>
    <n v="0"/>
    <x v="121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x v="83"/>
    <x v="1"/>
    <s v="theater/plays"/>
    <n v="0.2"/>
    <x v="46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x v="29"/>
    <x v="1"/>
    <s v="theater/plays"/>
    <n v="1"/>
    <x v="144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x v="62"/>
    <x v="1"/>
    <s v="theater/plays"/>
    <n v="3.8875000000000002"/>
    <x v="2098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x v="78"/>
    <x v="1"/>
    <s v="theater/plays"/>
    <n v="0"/>
    <x v="121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x v="79"/>
    <x v="1"/>
    <s v="theater/plays"/>
    <n v="1.9"/>
    <x v="2099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x v="78"/>
    <x v="1"/>
    <s v="theater/plays"/>
    <n v="0"/>
    <x v="121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x v="25"/>
    <x v="1"/>
    <s v="theater/plays"/>
    <n v="41.699999999999996"/>
    <x v="210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x v="81"/>
    <x v="1"/>
    <s v="theater/plays"/>
    <n v="50"/>
    <x v="88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x v="79"/>
    <x v="1"/>
    <s v="theater/plays"/>
    <n v="4.8666666666666663"/>
    <x v="838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x v="41"/>
    <x v="1"/>
    <s v="theater/plays"/>
    <n v="19.736842105263158"/>
    <x v="13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x v="78"/>
    <x v="1"/>
    <s v="theater/plays"/>
    <n v="0"/>
    <x v="121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x v="29"/>
    <x v="1"/>
    <s v="theater/plays"/>
    <n v="1.7500000000000002"/>
    <x v="436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x v="82"/>
    <x v="1"/>
    <s v="theater/plays"/>
    <n v="6.65"/>
    <x v="2101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x v="83"/>
    <x v="1"/>
    <s v="theater/plays"/>
    <n v="32"/>
    <x v="2102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x v="83"/>
    <x v="1"/>
    <s v="theater/plays"/>
    <n v="0.43307086614173229"/>
    <x v="178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x v="29"/>
    <x v="1"/>
    <s v="theater/plays"/>
    <n v="0.04"/>
    <x v="135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x v="83"/>
    <x v="1"/>
    <s v="theater/plays"/>
    <n v="1.6"/>
    <x v="140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x v="78"/>
    <x v="1"/>
    <s v="theater/plays"/>
    <n v="0"/>
    <x v="121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x v="84"/>
    <x v="1"/>
    <s v="theater/plays"/>
    <n v="0.89999999999999991"/>
    <x v="381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x v="73"/>
    <x v="1"/>
    <s v="theater/plays"/>
    <n v="20.16"/>
    <x v="2103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x v="65"/>
    <x v="1"/>
    <s v="theater/plays"/>
    <n v="42.011733333333332"/>
    <x v="210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x v="81"/>
    <x v="1"/>
    <s v="theater/plays"/>
    <n v="0.88500000000000001"/>
    <x v="1271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x v="82"/>
    <x v="1"/>
    <s v="theater/plays"/>
    <n v="15"/>
    <x v="161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x v="62"/>
    <x v="1"/>
    <s v="theater/plays"/>
    <n v="4.67"/>
    <x v="2105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x v="78"/>
    <x v="1"/>
    <s v="theater/plays"/>
    <n v="0"/>
    <x v="121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x v="22"/>
    <x v="1"/>
    <s v="theater/plays"/>
    <n v="38.119999999999997"/>
    <x v="2106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x v="83"/>
    <x v="1"/>
    <s v="theater/plays"/>
    <n v="5.42"/>
    <x v="2107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x v="83"/>
    <x v="1"/>
    <s v="theater/plays"/>
    <n v="3.4999999999999996E-2"/>
    <x v="1054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x v="78"/>
    <x v="1"/>
    <s v="theater/plays"/>
    <n v="0"/>
    <x v="121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x v="79"/>
    <x v="1"/>
    <s v="theater/plays"/>
    <n v="10.833333333333334"/>
    <x v="149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x v="80"/>
    <x v="1"/>
    <s v="theater/plays"/>
    <n v="2.1"/>
    <x v="2108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x v="29"/>
    <x v="1"/>
    <s v="theater/plays"/>
    <n v="0.2589285714285714"/>
    <x v="210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x v="60"/>
    <x v="1"/>
    <s v="theater/plays"/>
    <n v="23.333333333333332"/>
    <x v="2110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x v="78"/>
    <x v="1"/>
    <s v="theater/plays"/>
    <n v="0"/>
    <x v="121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x v="80"/>
    <x v="1"/>
    <s v="theater/plays"/>
    <n v="33.6"/>
    <x v="2111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x v="81"/>
    <x v="1"/>
    <s v="theater/plays"/>
    <n v="19.079999999999998"/>
    <x v="211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x v="80"/>
    <x v="1"/>
    <s v="theater/plays"/>
    <n v="0.41111111111111115"/>
    <x v="2113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x v="81"/>
    <x v="1"/>
    <s v="theater/plays"/>
    <n v="32.5"/>
    <x v="438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x v="29"/>
    <x v="1"/>
    <s v="theater/plays"/>
    <n v="5"/>
    <x v="119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x v="29"/>
    <x v="1"/>
    <s v="theater/plays"/>
    <n v="0.16666666666666669"/>
    <x v="144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x v="78"/>
    <x v="1"/>
    <s v="theater/plays"/>
    <n v="0"/>
    <x v="121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x v="25"/>
    <x v="1"/>
    <s v="theater/plays"/>
    <n v="38.066666666666663"/>
    <x v="2114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x v="83"/>
    <x v="1"/>
    <s v="theater/plays"/>
    <n v="1.05"/>
    <x v="589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x v="73"/>
    <x v="1"/>
    <s v="theater/plays"/>
    <n v="2.73"/>
    <x v="211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x v="57"/>
    <x v="1"/>
    <s v="theater/plays"/>
    <n v="9.0909090909090917"/>
    <x v="2116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x v="84"/>
    <x v="1"/>
    <s v="theater/plays"/>
    <n v="0.5"/>
    <x v="38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x v="78"/>
    <x v="1"/>
    <s v="theater/plays"/>
    <n v="0"/>
    <x v="121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x v="80"/>
    <x v="1"/>
    <s v="theater/plays"/>
    <n v="4.5999999999999996"/>
    <x v="2117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x v="8"/>
    <x v="1"/>
    <s v="theater/plays"/>
    <n v="20.833333333333336"/>
    <x v="211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x v="83"/>
    <x v="1"/>
    <s v="theater/plays"/>
    <n v="4.583333333333333"/>
    <x v="2119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x v="8"/>
    <x v="1"/>
    <s v="theater/plays"/>
    <n v="4.2133333333333338"/>
    <x v="2120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x v="78"/>
    <x v="1"/>
    <s v="theater/plays"/>
    <n v="0"/>
    <x v="121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x v="63"/>
    <x v="1"/>
    <s v="theater/plays"/>
    <n v="61.909090909090914"/>
    <x v="2121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x v="84"/>
    <x v="1"/>
    <s v="theater/plays"/>
    <n v="0.8"/>
    <x v="366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x v="29"/>
    <x v="1"/>
    <s v="theater/plays"/>
    <n v="1.6666666666666666E-2"/>
    <x v="384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x v="80"/>
    <x v="1"/>
    <s v="theater/plays"/>
    <n v="0.77999999999999992"/>
    <x v="2122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x v="80"/>
    <x v="1"/>
    <s v="theater/plays"/>
    <n v="5"/>
    <x v="654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x v="57"/>
    <x v="1"/>
    <s v="theater/plays"/>
    <n v="17.771428571428572"/>
    <x v="212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x v="63"/>
    <x v="1"/>
    <s v="theater/plays"/>
    <n v="9.4166666666666661"/>
    <x v="212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x v="84"/>
    <x v="1"/>
    <s v="theater/plays"/>
    <n v="0.08"/>
    <x v="12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x v="81"/>
    <x v="1"/>
    <s v="theater/plays"/>
    <n v="2.75"/>
    <x v="1854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x v="29"/>
    <x v="1"/>
    <s v="theater/plays"/>
    <n v="1.1111111111111112E-2"/>
    <x v="13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x v="29"/>
    <x v="1"/>
    <s v="theater/plays"/>
    <n v="3.3333333333333335E-3"/>
    <x v="12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x v="25"/>
    <x v="1"/>
    <s v="theater/plays"/>
    <n v="36.5"/>
    <x v="2125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x v="55"/>
    <x v="1"/>
    <s v="theater/plays"/>
    <n v="14.058171745152354"/>
    <x v="2126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x v="84"/>
    <x v="1"/>
    <s v="theater/plays"/>
    <n v="0.02"/>
    <x v="120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x v="29"/>
    <x v="1"/>
    <s v="theater/plays"/>
    <n v="4.0000000000000001E-3"/>
    <x v="12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x v="83"/>
    <x v="1"/>
    <s v="theater/plays"/>
    <n v="61.1"/>
    <x v="212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x v="63"/>
    <x v="1"/>
    <s v="theater/plays"/>
    <n v="7.8378378378378386"/>
    <x v="2128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x v="82"/>
    <x v="1"/>
    <s v="theater/plays"/>
    <n v="21.85"/>
    <x v="212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x v="9"/>
    <x v="1"/>
    <s v="theater/plays"/>
    <n v="27.24"/>
    <x v="2130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x v="79"/>
    <x v="1"/>
    <s v="theater/plays"/>
    <n v="8.5"/>
    <x v="43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x v="62"/>
    <x v="1"/>
    <s v="theater/plays"/>
    <n v="26.840000000000003"/>
    <x v="2131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x v="83"/>
    <x v="0"/>
    <s v="theater/musical"/>
    <n v="129"/>
    <x v="1380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x v="79"/>
    <x v="0"/>
    <s v="theater/musical"/>
    <n v="100"/>
    <x v="161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x v="73"/>
    <x v="0"/>
    <s v="theater/musical"/>
    <n v="100"/>
    <x v="18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x v="206"/>
    <x v="0"/>
    <s v="theater/musical"/>
    <n v="103.2"/>
    <x v="2132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x v="473"/>
    <x v="0"/>
    <s v="theater/musical"/>
    <n v="102.44597777777777"/>
    <x v="2133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x v="133"/>
    <x v="0"/>
    <s v="theater/musical"/>
    <n v="125"/>
    <x v="766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x v="64"/>
    <x v="0"/>
    <s v="theater/musical"/>
    <n v="130.83333333333334"/>
    <x v="213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x v="54"/>
    <x v="0"/>
    <s v="theater/musical"/>
    <n v="100"/>
    <x v="69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x v="58"/>
    <x v="0"/>
    <s v="theater/musical"/>
    <n v="102.06937499999999"/>
    <x v="213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x v="95"/>
    <x v="0"/>
    <s v="theater/musical"/>
    <n v="100.92000000000002"/>
    <x v="2136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x v="82"/>
    <x v="0"/>
    <s v="theater/musical"/>
    <n v="106"/>
    <x v="2137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x v="44"/>
    <x v="0"/>
    <s v="theater/musical"/>
    <n v="105.0967741935484"/>
    <x v="2138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x v="241"/>
    <x v="0"/>
    <s v="theater/musical"/>
    <n v="102.76"/>
    <x v="2139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x v="77"/>
    <x v="0"/>
    <s v="theater/musical"/>
    <n v="108"/>
    <x v="2140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x v="70"/>
    <x v="0"/>
    <s v="theater/musical"/>
    <n v="100.88571428571429"/>
    <x v="214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x v="69"/>
    <x v="0"/>
    <s v="theater/musical"/>
    <n v="128"/>
    <x v="1829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x v="165"/>
    <x v="0"/>
    <s v="theater/musical"/>
    <n v="133.33333333333331"/>
    <x v="2142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x v="58"/>
    <x v="0"/>
    <s v="theater/musical"/>
    <n v="101.375"/>
    <x v="2143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x v="20"/>
    <x v="0"/>
    <s v="theater/musical"/>
    <n v="102.875"/>
    <x v="2144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x v="51"/>
    <x v="0"/>
    <s v="theater/musical"/>
    <n v="107.24000000000001"/>
    <x v="214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x v="29"/>
    <x v="1"/>
    <s v="theater/spaces"/>
    <n v="4.0000000000000001E-3"/>
    <x v="12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x v="91"/>
    <x v="1"/>
    <s v="theater/spaces"/>
    <n v="20.424999999999997"/>
    <x v="214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x v="78"/>
    <x v="1"/>
    <s v="theater/spaces"/>
    <n v="0"/>
    <x v="121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x v="29"/>
    <x v="1"/>
    <s v="theater/spaces"/>
    <n v="1"/>
    <x v="10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x v="78"/>
    <x v="1"/>
    <s v="theater/spaces"/>
    <n v="0"/>
    <x v="121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x v="84"/>
    <x v="1"/>
    <s v="theater/spaces"/>
    <n v="0.1"/>
    <x v="12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x v="62"/>
    <x v="1"/>
    <s v="theater/spaces"/>
    <n v="4.2880000000000003"/>
    <x v="214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x v="82"/>
    <x v="1"/>
    <s v="theater/spaces"/>
    <n v="4.8000000000000004E-3"/>
    <x v="2148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x v="84"/>
    <x v="1"/>
    <s v="theater/spaces"/>
    <n v="2.5"/>
    <x v="38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x v="78"/>
    <x v="1"/>
    <s v="theater/spaces"/>
    <n v="0"/>
    <x v="121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x v="6"/>
    <x v="1"/>
    <s v="theater/spaces"/>
    <n v="2.1919999999999997"/>
    <x v="214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x v="22"/>
    <x v="1"/>
    <s v="theater/spaces"/>
    <n v="8.0250000000000004"/>
    <x v="2150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x v="83"/>
    <x v="1"/>
    <s v="theater/spaces"/>
    <n v="0.15125"/>
    <x v="2151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x v="78"/>
    <x v="1"/>
    <s v="theater/spaces"/>
    <n v="0"/>
    <x v="121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x v="202"/>
    <x v="1"/>
    <s v="theater/spaces"/>
    <n v="59.583333333333336"/>
    <x v="178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x v="9"/>
    <x v="1"/>
    <s v="theater/spaces"/>
    <n v="16.734177215189874"/>
    <x v="2152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x v="83"/>
    <x v="1"/>
    <s v="theater/spaces"/>
    <n v="1.8666666666666669"/>
    <x v="736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x v="78"/>
    <x v="1"/>
    <s v="theater/spaces"/>
    <n v="0"/>
    <x v="121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x v="78"/>
    <x v="1"/>
    <s v="theater/spaces"/>
    <n v="0"/>
    <x v="121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x v="78"/>
    <x v="1"/>
    <s v="theater/spaces"/>
    <n v="0"/>
    <x v="121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x v="52"/>
    <x v="0"/>
    <s v="theater/plays"/>
    <n v="109.62"/>
    <x v="2153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x v="9"/>
    <x v="0"/>
    <s v="theater/plays"/>
    <n v="121.8"/>
    <x v="2154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x v="15"/>
    <x v="0"/>
    <s v="theater/plays"/>
    <n v="106.85"/>
    <x v="215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x v="193"/>
    <x v="0"/>
    <s v="theater/plays"/>
    <n v="100.71379999999999"/>
    <x v="215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x v="70"/>
    <x v="0"/>
    <s v="theater/plays"/>
    <n v="109.00000000000001"/>
    <x v="2157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x v="130"/>
    <x v="0"/>
    <s v="theater/plays"/>
    <n v="113.63000000000001"/>
    <x v="2158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x v="26"/>
    <x v="0"/>
    <s v="theater/plays"/>
    <n v="113.92"/>
    <x v="2159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x v="5"/>
    <x v="0"/>
    <s v="theater/plays"/>
    <n v="106"/>
    <x v="2160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x v="57"/>
    <x v="0"/>
    <s v="theater/plays"/>
    <n v="162.5"/>
    <x v="2161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x v="110"/>
    <x v="0"/>
    <s v="theater/plays"/>
    <n v="106"/>
    <x v="2162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x v="68"/>
    <x v="0"/>
    <s v="theater/plays"/>
    <n v="100.15624999999999"/>
    <x v="216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x v="57"/>
    <x v="0"/>
    <s v="theater/plays"/>
    <n v="105.35000000000001"/>
    <x v="216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x v="51"/>
    <x v="0"/>
    <s v="theater/plays"/>
    <n v="174.8"/>
    <x v="21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x v="45"/>
    <x v="0"/>
    <s v="theater/plays"/>
    <n v="102"/>
    <x v="2166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x v="116"/>
    <x v="0"/>
    <s v="theater/plays"/>
    <n v="100.125"/>
    <x v="2167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x v="25"/>
    <x v="0"/>
    <s v="theater/plays"/>
    <n v="171.42857142857142"/>
    <x v="2168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x v="209"/>
    <x v="0"/>
    <s v="theater/plays"/>
    <n v="113.56666666666666"/>
    <x v="801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x v="38"/>
    <x v="0"/>
    <s v="theater/plays"/>
    <n v="129.46666666666667"/>
    <x v="21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x v="67"/>
    <x v="0"/>
    <s v="theater/plays"/>
    <n v="101.4"/>
    <x v="217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x v="54"/>
    <x v="0"/>
    <s v="theater/plays"/>
    <n v="109.16666666666666"/>
    <x v="2171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x v="174"/>
    <x v="0"/>
    <s v="theater/spaces"/>
    <n v="128.92500000000001"/>
    <x v="2172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x v="211"/>
    <x v="0"/>
    <s v="theater/spaces"/>
    <n v="102.06"/>
    <x v="2173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x v="486"/>
    <x v="0"/>
    <s v="theater/spaces"/>
    <n v="146.53957758620692"/>
    <x v="21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x v="423"/>
    <x v="0"/>
    <s v="theater/spaces"/>
    <n v="100.352"/>
    <x v="217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x v="112"/>
    <x v="0"/>
    <s v="theater/spaces"/>
    <n v="121.64999999999999"/>
    <x v="217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x v="66"/>
    <x v="0"/>
    <s v="theater/spaces"/>
    <n v="105.5"/>
    <x v="2177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x v="236"/>
    <x v="0"/>
    <s v="theater/spaces"/>
    <n v="110.4008"/>
    <x v="2178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x v="33"/>
    <x v="0"/>
    <s v="theater/spaces"/>
    <n v="100"/>
    <x v="680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x v="487"/>
    <x v="0"/>
    <s v="theater/spaces"/>
    <n v="176.535"/>
    <x v="2179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x v="74"/>
    <x v="0"/>
    <s v="theater/spaces"/>
    <n v="100"/>
    <x v="218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x v="251"/>
    <x v="0"/>
    <s v="theater/spaces"/>
    <n v="103.29411764705883"/>
    <x v="218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x v="31"/>
    <x v="0"/>
    <s v="theater/spaces"/>
    <n v="104.5"/>
    <x v="2182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x v="19"/>
    <x v="0"/>
    <s v="theater/spaces"/>
    <n v="100.29999999999998"/>
    <x v="218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x v="211"/>
    <x v="0"/>
    <s v="theater/spaces"/>
    <n v="457.74666666666673"/>
    <x v="218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x v="437"/>
    <x v="0"/>
    <s v="theater/spaces"/>
    <n v="104.96000000000001"/>
    <x v="2185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x v="413"/>
    <x v="0"/>
    <s v="theater/spaces"/>
    <n v="171.94285714285715"/>
    <x v="218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x v="248"/>
    <x v="0"/>
    <s v="theater/spaces"/>
    <n v="103.73000000000002"/>
    <x v="2187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x v="488"/>
    <x v="0"/>
    <s v="theater/spaces"/>
    <n v="103.029"/>
    <x v="2188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x v="9"/>
    <x v="0"/>
    <s v="theater/spaces"/>
    <n v="118.88888888888889"/>
    <x v="2189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x v="22"/>
    <x v="0"/>
    <s v="theater/spaces"/>
    <n v="100"/>
    <x v="372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x v="489"/>
    <x v="0"/>
    <s v="theater/spaces"/>
    <n v="318.69988910451895"/>
    <x v="2190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x v="201"/>
    <x v="0"/>
    <s v="theater/spaces"/>
    <n v="108.50614285714286"/>
    <x v="2191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x v="57"/>
    <x v="0"/>
    <s v="theater/spaces"/>
    <n v="101.16666666666667"/>
    <x v="2192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x v="490"/>
    <x v="0"/>
    <s v="theater/spaces"/>
    <n v="112.815"/>
    <x v="219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x v="115"/>
    <x v="0"/>
    <s v="theater/spaces"/>
    <n v="120.49622641509434"/>
    <x v="219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x v="174"/>
    <x v="0"/>
    <s v="theater/spaces"/>
    <n v="107.74999999999999"/>
    <x v="2195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x v="9"/>
    <x v="0"/>
    <s v="theater/spaces"/>
    <n v="180"/>
    <x v="1237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x v="55"/>
    <x v="0"/>
    <s v="theater/spaces"/>
    <n v="101.16666666666667"/>
    <x v="2196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x v="130"/>
    <x v="0"/>
    <s v="theater/spaces"/>
    <n v="119.756"/>
    <x v="2197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x v="41"/>
    <x v="0"/>
    <s v="theater/spaces"/>
    <n v="158"/>
    <x v="219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x v="20"/>
    <x v="0"/>
    <s v="theater/spaces"/>
    <n v="123.66666666666666"/>
    <x v="2199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x v="165"/>
    <x v="0"/>
    <s v="theater/spaces"/>
    <n v="117.12499999999999"/>
    <x v="2200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x v="329"/>
    <x v="0"/>
    <s v="theater/spaces"/>
    <n v="156.96"/>
    <x v="2201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x v="491"/>
    <x v="0"/>
    <s v="theater/spaces"/>
    <n v="113.104"/>
    <x v="2202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x v="244"/>
    <x v="0"/>
    <s v="theater/spaces"/>
    <n v="103.17647058823529"/>
    <x v="2203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x v="17"/>
    <x v="0"/>
    <s v="theater/spaces"/>
    <n v="102.61176470588236"/>
    <x v="2204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x v="180"/>
    <x v="0"/>
    <s v="theater/spaces"/>
    <n v="105.84090909090908"/>
    <x v="2205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x v="14"/>
    <x v="0"/>
    <s v="theater/spaces"/>
    <n v="100.71428571428571"/>
    <x v="2206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x v="334"/>
    <x v="0"/>
    <s v="theater/spaces"/>
    <n v="121.23333333333332"/>
    <x v="2207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x v="209"/>
    <x v="0"/>
    <s v="theater/spaces"/>
    <n v="100.57142857142858"/>
    <x v="2208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x v="273"/>
    <x v="0"/>
    <s v="theater/spaces"/>
    <n v="116.02222222222223"/>
    <x v="220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x v="95"/>
    <x v="0"/>
    <s v="theater/spaces"/>
    <n v="100.88"/>
    <x v="2210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x v="79"/>
    <x v="0"/>
    <s v="theater/spaces"/>
    <n v="103"/>
    <x v="2211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x v="0"/>
    <x v="0"/>
    <s v="theater/spaces"/>
    <n v="246.42"/>
    <x v="2212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x v="108"/>
    <x v="0"/>
    <s v="theater/spaces"/>
    <n v="302.2"/>
    <x v="2213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x v="20"/>
    <x v="0"/>
    <s v="theater/spaces"/>
    <n v="143.33333333333334"/>
    <x v="1847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x v="492"/>
    <x v="0"/>
    <s v="theater/spaces"/>
    <n v="131.44"/>
    <x v="221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x v="221"/>
    <x v="0"/>
    <s v="theater/spaces"/>
    <n v="168.01999999999998"/>
    <x v="221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x v="493"/>
    <x v="0"/>
    <s v="theater/spaces"/>
    <n v="109.67666666666666"/>
    <x v="2216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x v="14"/>
    <x v="0"/>
    <s v="theater/spaces"/>
    <n v="106.6857142857143"/>
    <x v="2217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x v="60"/>
    <x v="0"/>
    <s v="theater/spaces"/>
    <n v="100"/>
    <x v="2218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x v="20"/>
    <x v="0"/>
    <s v="theater/spaces"/>
    <n v="127.2"/>
    <x v="2219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x v="23"/>
    <x v="0"/>
    <s v="theater/spaces"/>
    <n v="146.53333333333333"/>
    <x v="2220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x v="494"/>
    <x v="0"/>
    <s v="theater/spaces"/>
    <n v="112.53599999999999"/>
    <x v="222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x v="495"/>
    <x v="0"/>
    <s v="theater/spaces"/>
    <n v="108.78684000000001"/>
    <x v="2222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x v="313"/>
    <x v="0"/>
    <s v="theater/spaces"/>
    <n v="126.732"/>
    <x v="222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x v="58"/>
    <x v="0"/>
    <s v="theater/spaces"/>
    <n v="213.20000000000002"/>
    <x v="2224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x v="74"/>
    <x v="0"/>
    <s v="theater/spaces"/>
    <n v="100.49999999999999"/>
    <x v="2225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x v="163"/>
    <x v="0"/>
    <s v="theater/spaces"/>
    <n v="108.71389999999998"/>
    <x v="2226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x v="288"/>
    <x v="0"/>
    <s v="theater/spaces"/>
    <n v="107.5"/>
    <x v="222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x v="195"/>
    <x v="0"/>
    <s v="theater/spaces"/>
    <n v="110.48192771084338"/>
    <x v="2228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x v="77"/>
    <x v="0"/>
    <s v="theater/spaces"/>
    <n v="128"/>
    <x v="222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x v="130"/>
    <x v="0"/>
    <s v="theater/spaces"/>
    <n v="110.00666666666667"/>
    <x v="2230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x v="239"/>
    <x v="0"/>
    <s v="theater/spaces"/>
    <n v="109.34166666666667"/>
    <x v="223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x v="31"/>
    <x v="0"/>
    <s v="theater/spaces"/>
    <n v="132.70650000000001"/>
    <x v="2232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x v="6"/>
    <x v="0"/>
    <s v="theater/spaces"/>
    <n v="190.84810126582278"/>
    <x v="2233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x v="9"/>
    <x v="0"/>
    <s v="theater/spaces"/>
    <n v="149"/>
    <x v="2234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x v="5"/>
    <x v="0"/>
    <s v="theater/spaces"/>
    <n v="166.4"/>
    <x v="223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x v="241"/>
    <x v="0"/>
    <s v="theater/spaces"/>
    <n v="106.66666666666667"/>
    <x v="223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x v="82"/>
    <x v="0"/>
    <s v="theater/spaces"/>
    <n v="106"/>
    <x v="223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x v="2"/>
    <x v="1"/>
    <s v="theater/spaces"/>
    <n v="23.62857142857143"/>
    <x v="2238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x v="84"/>
    <x v="1"/>
    <s v="theater/spaces"/>
    <n v="0.15"/>
    <x v="839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x v="83"/>
    <x v="1"/>
    <s v="theater/spaces"/>
    <n v="0.4"/>
    <x v="140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x v="78"/>
    <x v="1"/>
    <s v="theater/spaces"/>
    <n v="0"/>
    <x v="121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x v="29"/>
    <x v="1"/>
    <s v="theater/spaces"/>
    <n v="5.0000000000000001E-3"/>
    <x v="12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x v="78"/>
    <x v="1"/>
    <s v="theater/spaces"/>
    <n v="0"/>
    <x v="121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x v="78"/>
    <x v="1"/>
    <s v="theater/spaces"/>
    <n v="0"/>
    <x v="121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x v="83"/>
    <x v="1"/>
    <s v="theater/spaces"/>
    <n v="1.6666666666666666E-2"/>
    <x v="12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x v="202"/>
    <x v="1"/>
    <s v="theater/spaces"/>
    <n v="3.0066666666666664"/>
    <x v="2239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x v="79"/>
    <x v="1"/>
    <s v="theater/spaces"/>
    <n v="0.15227272727272728"/>
    <x v="1795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x v="0"/>
    <x v="78"/>
    <x v="1"/>
    <s v="theater/spaces"/>
    <n v="0"/>
    <x v="121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x v="85"/>
    <x v="1"/>
    <s v="theater/spaces"/>
    <n v="66.84"/>
    <x v="224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x v="23"/>
    <x v="1"/>
    <s v="theater/spaces"/>
    <n v="19.566666666666666"/>
    <x v="224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x v="250"/>
    <x v="1"/>
    <s v="theater/spaces"/>
    <n v="11.294666666666666"/>
    <x v="2242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x v="84"/>
    <x v="1"/>
    <s v="theater/spaces"/>
    <n v="0.04"/>
    <x v="144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x v="41"/>
    <x v="1"/>
    <s v="theater/spaces"/>
    <n v="11.985714285714286"/>
    <x v="2243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x v="29"/>
    <x v="1"/>
    <s v="theater/spaces"/>
    <n v="2.5"/>
    <x v="444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x v="84"/>
    <x v="1"/>
    <s v="theater/spaces"/>
    <n v="6.9999999999999993E-2"/>
    <x v="2244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x v="63"/>
    <x v="1"/>
    <s v="theater/spaces"/>
    <n v="14.099999999999998"/>
    <x v="2245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x v="38"/>
    <x v="1"/>
    <s v="theater/spaces"/>
    <n v="3.34"/>
    <x v="2246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x v="27"/>
    <x v="1"/>
    <s v="theater/spaces"/>
    <n v="59.774999999999999"/>
    <x v="224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x v="84"/>
    <x v="1"/>
    <s v="theater/spaces"/>
    <n v="1.6666666666666666E-2"/>
    <x v="12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x v="63"/>
    <x v="1"/>
    <s v="theater/spaces"/>
    <n v="2.3035714285714284E-2"/>
    <x v="2248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x v="83"/>
    <x v="1"/>
    <s v="theater/spaces"/>
    <n v="8.8000000000000009E-2"/>
    <x v="2249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x v="9"/>
    <x v="1"/>
    <s v="theater/spaces"/>
    <n v="8.64"/>
    <x v="2250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x v="133"/>
    <x v="1"/>
    <s v="theater/spaces"/>
    <n v="15.06"/>
    <x v="2251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x v="84"/>
    <x v="1"/>
    <s v="theater/spaces"/>
    <n v="0.47727272727272729"/>
    <x v="1859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x v="83"/>
    <x v="1"/>
    <s v="theater/spaces"/>
    <n v="0.11833333333333333"/>
    <x v="1989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x v="74"/>
    <x v="1"/>
    <s v="theater/spaces"/>
    <n v="0.8417399858735245"/>
    <x v="2252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x v="63"/>
    <x v="1"/>
    <s v="theater/spaces"/>
    <n v="1.8799999999999997E-2"/>
    <x v="2253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x v="81"/>
    <x v="1"/>
    <s v="theater/spaces"/>
    <n v="0.21029999999999999"/>
    <x v="2254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x v="78"/>
    <x v="1"/>
    <s v="theater/spaces"/>
    <n v="0"/>
    <x v="121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x v="83"/>
    <x v="1"/>
    <s v="theater/spaces"/>
    <n v="0.27999999999999997"/>
    <x v="806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x v="79"/>
    <x v="1"/>
    <s v="theater/spaces"/>
    <n v="11.57920670115792"/>
    <x v="2255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x v="82"/>
    <x v="1"/>
    <s v="theater/spaces"/>
    <n v="2.44"/>
    <x v="2256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x v="83"/>
    <x v="1"/>
    <s v="theater/spaces"/>
    <n v="0.25"/>
    <x v="41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x v="84"/>
    <x v="1"/>
    <s v="theater/spaces"/>
    <n v="0.625"/>
    <x v="372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x v="83"/>
    <x v="1"/>
    <s v="theater/spaces"/>
    <n v="0.19384615384615383"/>
    <x v="840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x v="43"/>
    <x v="1"/>
    <s v="theater/spaces"/>
    <n v="23.416"/>
    <x v="2257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x v="82"/>
    <x v="1"/>
    <s v="theater/spaces"/>
    <n v="5.0808888888888886"/>
    <x v="2258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x v="82"/>
    <x v="1"/>
    <s v="theater/spaces"/>
    <n v="15.920000000000002"/>
    <x v="2259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x v="64"/>
    <x v="1"/>
    <s v="theater/spaces"/>
    <n v="1.1831900000000002"/>
    <x v="2260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x v="57"/>
    <x v="1"/>
    <s v="theater/spaces"/>
    <n v="22.75"/>
    <x v="2261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x v="29"/>
    <x v="1"/>
    <s v="theater/spaces"/>
    <n v="2.5000000000000001E-2"/>
    <x v="384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x v="29"/>
    <x v="1"/>
    <s v="theater/spaces"/>
    <n v="0.33512064343163539"/>
    <x v="73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x v="25"/>
    <x v="1"/>
    <s v="theater/spaces"/>
    <n v="3.9750000000000001"/>
    <x v="2262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x v="288"/>
    <x v="1"/>
    <s v="theater/spaces"/>
    <n v="17.150000000000002"/>
    <x v="226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x v="74"/>
    <x v="1"/>
    <s v="theater/spaces"/>
    <n v="3.6080041046690612"/>
    <x v="226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x v="81"/>
    <x v="1"/>
    <s v="theater/spaces"/>
    <n v="13.900000000000002"/>
    <x v="226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x v="62"/>
    <x v="1"/>
    <s v="theater/spaces"/>
    <n v="15.225"/>
    <x v="2266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x v="8"/>
    <x v="1"/>
    <s v="theater/spaces"/>
    <n v="12"/>
    <x v="384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x v="240"/>
    <x v="1"/>
    <s v="theater/spaces"/>
    <n v="39.112499999999997"/>
    <x v="2267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x v="84"/>
    <x v="1"/>
    <s v="theater/spaces"/>
    <n v="0.26829268292682928"/>
    <x v="148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x v="81"/>
    <x v="1"/>
    <s v="theater/spaces"/>
    <n v="29.625"/>
    <x v="2268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x v="162"/>
    <x v="1"/>
    <s v="theater/spaces"/>
    <n v="42.360992301112063"/>
    <x v="2269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x v="80"/>
    <x v="1"/>
    <s v="theater/spaces"/>
    <n v="4.1000000000000005"/>
    <x v="227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x v="60"/>
    <x v="1"/>
    <s v="theater/spaces"/>
    <n v="19.762499999999999"/>
    <x v="2271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x v="84"/>
    <x v="1"/>
    <s v="theater/spaces"/>
    <n v="5.1999999999999998E-2"/>
    <x v="31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x v="229"/>
    <x v="1"/>
    <s v="theater/spaces"/>
    <n v="25.030188679245285"/>
    <x v="2272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x v="29"/>
    <x v="1"/>
    <s v="theater/spaces"/>
    <n v="0.04"/>
    <x v="119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x v="88"/>
    <x v="1"/>
    <s v="theater/spaces"/>
    <n v="26.640000000000004"/>
    <x v="2273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x v="82"/>
    <x v="1"/>
    <s v="theater/spaces"/>
    <n v="4.7363636363636363"/>
    <x v="2274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x v="77"/>
    <x v="1"/>
    <s v="theater/spaces"/>
    <n v="4.2435339894712749"/>
    <x v="227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x v="78"/>
    <x v="1"/>
    <s v="theater/spaces"/>
    <n v="0"/>
    <x v="121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x v="29"/>
    <x v="1"/>
    <s v="theater/spaces"/>
    <n v="3"/>
    <x v="468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x v="73"/>
    <x v="1"/>
    <s v="theater/spaces"/>
    <n v="57.333333333333336"/>
    <x v="138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x v="29"/>
    <x v="1"/>
    <s v="theater/spaces"/>
    <n v="0.1"/>
    <x v="120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x v="84"/>
    <x v="1"/>
    <s v="theater/spaces"/>
    <n v="0.31"/>
    <x v="227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x v="29"/>
    <x v="1"/>
    <s v="theater/spaces"/>
    <n v="0.05"/>
    <x v="144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x v="73"/>
    <x v="1"/>
    <s v="theater/spaces"/>
    <n v="9.8461538461538465E-3"/>
    <x v="2277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x v="29"/>
    <x v="1"/>
    <s v="theater/spaces"/>
    <n v="0.66666666666666674"/>
    <x v="119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x v="0"/>
    <x v="84"/>
    <x v="1"/>
    <s v="theater/spaces"/>
    <n v="58.291457286432156"/>
    <x v="227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x v="493"/>
    <x v="1"/>
    <s v="theater/spaces"/>
    <n v="68.153599999999997"/>
    <x v="2279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x v="80"/>
    <x v="1"/>
    <s v="theater/spaces"/>
    <n v="3.2499999999999999E-3"/>
    <x v="2280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x v="0"/>
    <x v="78"/>
    <x v="1"/>
    <s v="theater/spaces"/>
    <n v="0"/>
    <x v="121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x v="57"/>
    <x v="1"/>
    <s v="theater/spaces"/>
    <n v="4.16"/>
    <x v="228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x v="78"/>
    <x v="1"/>
    <s v="theater/spaces"/>
    <n v="0"/>
    <x v="121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x v="27"/>
    <x v="1"/>
    <s v="theater/plays"/>
    <n v="108.60666666666667"/>
    <x v="2282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x v="29"/>
    <x v="1"/>
    <s v="theater/plays"/>
    <n v="0.8"/>
    <x v="119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x v="80"/>
    <x v="1"/>
    <s v="theater/plays"/>
    <n v="3.75"/>
    <x v="2283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x v="8"/>
    <x v="1"/>
    <s v="theater/plays"/>
    <n v="15.731707317073171"/>
    <x v="40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x v="29"/>
    <x v="1"/>
    <s v="theater/plays"/>
    <n v="3.3333333333333333E-2"/>
    <x v="119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x v="38"/>
    <x v="1"/>
    <s v="theater/plays"/>
    <n v="108"/>
    <x v="1209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x v="8"/>
    <x v="1"/>
    <s v="theater/plays"/>
    <n v="22.5"/>
    <x v="654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x v="63"/>
    <x v="1"/>
    <s v="theater/plays"/>
    <n v="20.849420849420849"/>
    <x v="228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x v="19"/>
    <x v="1"/>
    <s v="theater/plays"/>
    <n v="127.8"/>
    <x v="228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x v="29"/>
    <x v="1"/>
    <s v="theater/plays"/>
    <n v="3.3333333333333335"/>
    <x v="73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x v="78"/>
    <x v="1"/>
    <s v="theater/plays"/>
    <n v="0"/>
    <x v="121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x v="79"/>
    <x v="1"/>
    <s v="theater/plays"/>
    <n v="5.4"/>
    <x v="2286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x v="80"/>
    <x v="1"/>
    <s v="theater/plays"/>
    <n v="0.96"/>
    <x v="1228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x v="22"/>
    <x v="1"/>
    <s v="theater/plays"/>
    <n v="51.6"/>
    <x v="2287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x v="83"/>
    <x v="1"/>
    <s v="theater/plays"/>
    <n v="1.6363636363636365"/>
    <x v="2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x v="78"/>
    <x v="1"/>
    <s v="theater/plays"/>
    <n v="0"/>
    <x v="121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x v="209"/>
    <x v="1"/>
    <s v="theater/plays"/>
    <n v="75.400000000000006"/>
    <x v="2288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x v="78"/>
    <x v="1"/>
    <s v="theater/plays"/>
    <n v="0"/>
    <x v="121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x v="8"/>
    <x v="1"/>
    <s v="theater/plays"/>
    <n v="10.5"/>
    <x v="2289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x v="496"/>
    <x v="0"/>
    <s v="theater/plays"/>
    <n v="117.52499999999999"/>
    <x v="229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x v="7"/>
    <x v="0"/>
    <s v="theater/plays"/>
    <n v="131.16666666666669"/>
    <x v="229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x v="20"/>
    <x v="0"/>
    <s v="theater/plays"/>
    <n v="104"/>
    <x v="368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x v="201"/>
    <x v="0"/>
    <s v="theater/plays"/>
    <n v="101"/>
    <x v="2292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x v="69"/>
    <x v="0"/>
    <s v="theater/plays"/>
    <n v="100.4"/>
    <x v="229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x v="85"/>
    <x v="0"/>
    <s v="theater/plays"/>
    <n v="105.95454545454545"/>
    <x v="2294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x v="198"/>
    <x v="0"/>
    <s v="theater/plays"/>
    <n v="335.58333333333337"/>
    <x v="229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x v="252"/>
    <x v="0"/>
    <s v="theater/plays"/>
    <n v="112.92857142857142"/>
    <x v="2296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x v="177"/>
    <x v="0"/>
    <s v="theater/plays"/>
    <n v="188.50460000000001"/>
    <x v="2297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x v="30"/>
    <x v="0"/>
    <s v="theater/plays"/>
    <n v="101.81818181818181"/>
    <x v="2298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x v="14"/>
    <x v="0"/>
    <s v="theater/plays"/>
    <n v="101"/>
    <x v="22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x v="50"/>
    <x v="0"/>
    <s v="theater/plays"/>
    <n v="113.99999999999999"/>
    <x v="2300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x v="47"/>
    <x v="0"/>
    <s v="theater/plays"/>
    <n v="133.48133333333334"/>
    <x v="230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x v="7"/>
    <x v="0"/>
    <s v="theater/plays"/>
    <n v="101.53333333333335"/>
    <x v="2302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x v="142"/>
    <x v="0"/>
    <s v="theater/plays"/>
    <n v="105.1"/>
    <x v="2303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x v="287"/>
    <x v="0"/>
    <s v="theater/plays"/>
    <n v="127.15"/>
    <x v="2304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x v="250"/>
    <x v="0"/>
    <s v="theater/plays"/>
    <n v="111.15384615384616"/>
    <x v="2305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x v="26"/>
    <x v="0"/>
    <s v="theater/plays"/>
    <n v="106.76"/>
    <x v="2306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x v="64"/>
    <x v="0"/>
    <s v="theater/plays"/>
    <n v="162.66666666666666"/>
    <x v="2307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x v="497"/>
    <x v="0"/>
    <s v="theater/plays"/>
    <n v="160.22808571428573"/>
    <x v="2308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x v="165"/>
    <x v="0"/>
    <s v="theater/plays"/>
    <n v="116.16666666666666"/>
    <x v="2309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x v="42"/>
    <x v="0"/>
    <s v="theater/plays"/>
    <n v="124.2"/>
    <x v="2310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x v="141"/>
    <x v="0"/>
    <s v="theater/plays"/>
    <n v="103.01249999999999"/>
    <x v="984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x v="26"/>
    <x v="0"/>
    <s v="theater/plays"/>
    <n v="112.25"/>
    <x v="2311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x v="27"/>
    <x v="0"/>
    <s v="theater/plays"/>
    <n v="108.8142857142857"/>
    <x v="231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x v="60"/>
    <x v="0"/>
    <s v="theater/plays"/>
    <n v="114.99999999999999"/>
    <x v="2313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x v="142"/>
    <x v="0"/>
    <s v="theater/plays"/>
    <n v="103"/>
    <x v="2314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x v="23"/>
    <x v="0"/>
    <s v="theater/plays"/>
    <n v="101.13333333333334"/>
    <x v="2315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x v="65"/>
    <x v="0"/>
    <s v="theater/plays"/>
    <n v="109.55999999999999"/>
    <x v="2316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x v="165"/>
    <x v="0"/>
    <s v="theater/plays"/>
    <n v="114.8421052631579"/>
    <x v="231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x v="13"/>
    <x v="0"/>
    <s v="theater/plays"/>
    <n v="117.39999999999999"/>
    <x v="231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x v="76"/>
    <x v="0"/>
    <s v="theater/plays"/>
    <n v="171.73333333333335"/>
    <x v="231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x v="95"/>
    <x v="0"/>
    <s v="theater/plays"/>
    <n v="114.16238095238094"/>
    <x v="2320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x v="43"/>
    <x v="0"/>
    <s v="theater/plays"/>
    <n v="119.75"/>
    <x v="2321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x v="41"/>
    <x v="0"/>
    <s v="theater/plays"/>
    <n v="109.00000000000001"/>
    <x v="828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x v="299"/>
    <x v="0"/>
    <s v="theater/plays"/>
    <n v="100.88571428571429"/>
    <x v="2322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x v="32"/>
    <x v="0"/>
    <s v="theater/plays"/>
    <n v="109.00000000000001"/>
    <x v="232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x v="67"/>
    <x v="0"/>
    <s v="theater/plays"/>
    <n v="107.20930232558139"/>
    <x v="2324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x v="54"/>
    <x v="0"/>
    <s v="theater/plays"/>
    <n v="100"/>
    <x v="69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x v="16"/>
    <x v="0"/>
    <s v="theater/plays"/>
    <n v="102.18750000000001"/>
    <x v="232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x v="138"/>
    <x v="0"/>
    <s v="theater/plays"/>
    <n v="116.29333333333334"/>
    <x v="2326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x v="82"/>
    <x v="1"/>
    <s v="theater/musical"/>
    <n v="65"/>
    <x v="2327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x v="10"/>
    <x v="1"/>
    <s v="theater/musical"/>
    <n v="12.327272727272726"/>
    <x v="2328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x v="78"/>
    <x v="1"/>
    <s v="theater/musical"/>
    <n v="0"/>
    <x v="121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x v="80"/>
    <x v="1"/>
    <s v="theater/musical"/>
    <n v="4.0266666666666664"/>
    <x v="2329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x v="22"/>
    <x v="1"/>
    <s v="theater/musical"/>
    <n v="1.02"/>
    <x v="800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x v="54"/>
    <x v="1"/>
    <s v="theater/musical"/>
    <n v="11.74"/>
    <x v="2330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x v="78"/>
    <x v="1"/>
    <s v="theater/musical"/>
    <n v="0"/>
    <x v="121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x v="70"/>
    <x v="1"/>
    <s v="theater/musical"/>
    <n v="59.142857142857139"/>
    <x v="2331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x v="79"/>
    <x v="1"/>
    <s v="theater/musical"/>
    <n v="0.06"/>
    <x v="468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x v="80"/>
    <x v="1"/>
    <s v="theater/musical"/>
    <n v="11.450000000000001"/>
    <x v="2332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x v="83"/>
    <x v="1"/>
    <s v="theater/musical"/>
    <n v="0.36666666666666664"/>
    <x v="2333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x v="28"/>
    <x v="1"/>
    <s v="theater/musical"/>
    <n v="52.16"/>
    <x v="2334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x v="29"/>
    <x v="1"/>
    <s v="theater/musical"/>
    <n v="2E-3"/>
    <x v="12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x v="84"/>
    <x v="1"/>
    <s v="theater/musical"/>
    <n v="1.25"/>
    <x v="38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x v="20"/>
    <x v="1"/>
    <s v="theater/musical"/>
    <n v="54.52"/>
    <x v="2335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x v="79"/>
    <x v="1"/>
    <s v="theater/musical"/>
    <n v="25"/>
    <x v="69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x v="78"/>
    <x v="1"/>
    <s v="theater/musical"/>
    <n v="0"/>
    <x v="121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x v="8"/>
    <x v="1"/>
    <s v="theater/musical"/>
    <n v="3.4125000000000001"/>
    <x v="196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x v="78"/>
    <x v="1"/>
    <s v="theater/musical"/>
    <n v="0"/>
    <x v="121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x v="17"/>
    <x v="1"/>
    <s v="theater/musical"/>
    <n v="46.36363636363636"/>
    <x v="2336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x v="141"/>
    <x v="0"/>
    <s v="theater/plays"/>
    <n v="103.49999999999999"/>
    <x v="2337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x v="334"/>
    <x v="0"/>
    <s v="theater/plays"/>
    <n v="119.32315789473684"/>
    <x v="2338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x v="65"/>
    <x v="0"/>
    <s v="theater/plays"/>
    <n v="125.76666666666667"/>
    <x v="2339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x v="498"/>
    <x v="0"/>
    <s v="theater/plays"/>
    <n v="119.74347826086958"/>
    <x v="2340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x v="225"/>
    <x v="0"/>
    <s v="theater/plays"/>
    <n v="126.25"/>
    <x v="2341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x v="5"/>
    <x v="0"/>
    <s v="theater/plays"/>
    <n v="100.11666666666667"/>
    <x v="2342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x v="248"/>
    <x v="0"/>
    <s v="theater/plays"/>
    <n v="102.13333333333334"/>
    <x v="2343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x v="179"/>
    <x v="0"/>
    <s v="theater/plays"/>
    <n v="100.35142857142858"/>
    <x v="2344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x v="2"/>
    <x v="0"/>
    <s v="theater/plays"/>
    <n v="100.05"/>
    <x v="2345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x v="201"/>
    <x v="0"/>
    <s v="theater/plays"/>
    <n v="116.02222222222223"/>
    <x v="2346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x v="192"/>
    <x v="0"/>
    <s v="theater/plays"/>
    <n v="102.1"/>
    <x v="234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x v="46"/>
    <x v="0"/>
    <s v="theater/plays"/>
    <n v="100.11000000000001"/>
    <x v="234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x v="211"/>
    <x v="0"/>
    <s v="theater/plays"/>
    <n v="100.84"/>
    <x v="2349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x v="116"/>
    <x v="0"/>
    <s v="theater/plays"/>
    <n v="103.42499999999998"/>
    <x v="2350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x v="87"/>
    <x v="0"/>
    <s v="theater/plays"/>
    <n v="124.8"/>
    <x v="2351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x v="142"/>
    <x v="0"/>
    <s v="theater/plays"/>
    <n v="109.51612903225806"/>
    <x v="2352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x v="499"/>
    <x v="0"/>
    <s v="theater/plays"/>
    <n v="102.03333333333333"/>
    <x v="235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x v="70"/>
    <x v="0"/>
    <s v="theater/plays"/>
    <n v="102.35000000000001"/>
    <x v="2354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x v="64"/>
    <x v="0"/>
    <s v="theater/plays"/>
    <n v="104.16666666666667"/>
    <x v="2355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x v="209"/>
    <x v="0"/>
    <s v="theater/plays"/>
    <n v="125"/>
    <x v="73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x v="77"/>
    <x v="0"/>
    <s v="theater/plays"/>
    <n v="102.34285714285714"/>
    <x v="2356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x v="91"/>
    <x v="0"/>
    <s v="theater/plays"/>
    <n v="107.86500000000001"/>
    <x v="235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x v="77"/>
    <x v="0"/>
    <s v="theater/plays"/>
    <n v="109.88461538461539"/>
    <x v="2358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x v="33"/>
    <x v="0"/>
    <s v="theater/plays"/>
    <n v="161"/>
    <x v="40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x v="55"/>
    <x v="0"/>
    <s v="theater/plays"/>
    <n v="131.20000000000002"/>
    <x v="2359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x v="42"/>
    <x v="0"/>
    <s v="theater/plays"/>
    <n v="118.8"/>
    <x v="2360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x v="248"/>
    <x v="0"/>
    <s v="theater/plays"/>
    <n v="100.39275000000001"/>
    <x v="2361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x v="331"/>
    <x v="0"/>
    <s v="theater/plays"/>
    <n v="103.20666666666666"/>
    <x v="2362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x v="238"/>
    <x v="0"/>
    <s v="theater/plays"/>
    <n v="100.6"/>
    <x v="236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x v="314"/>
    <x v="0"/>
    <s v="theater/plays"/>
    <n v="100.78754285714287"/>
    <x v="2364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x v="1"/>
    <x v="0"/>
    <s v="theater/plays"/>
    <n v="112.32142857142857"/>
    <x v="2365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x v="201"/>
    <x v="0"/>
    <s v="theater/plays"/>
    <n v="105.91914022517912"/>
    <x v="2366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x v="69"/>
    <x v="0"/>
    <s v="theater/plays"/>
    <n v="100.56666666666668"/>
    <x v="2367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x v="157"/>
    <x v="0"/>
    <s v="theater/plays"/>
    <n v="115.30588235294117"/>
    <x v="2368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x v="275"/>
    <x v="0"/>
    <s v="theater/plays"/>
    <n v="127.30419999999999"/>
    <x v="2369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x v="26"/>
    <x v="0"/>
    <s v="theater/plays"/>
    <n v="102.83750000000001"/>
    <x v="2370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x v="50"/>
    <x v="0"/>
    <s v="theater/plays"/>
    <n v="102.9375"/>
    <x v="2371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x v="500"/>
    <x v="0"/>
    <s v="theater/plays"/>
    <n v="104.3047619047619"/>
    <x v="237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x v="189"/>
    <x v="0"/>
    <s v="theater/plays"/>
    <n v="111.22000000000001"/>
    <x v="237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x v="7"/>
    <x v="0"/>
    <s v="theater/plays"/>
    <n v="105.86"/>
    <x v="2374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x v="452"/>
    <x v="0"/>
    <s v="theater/plays"/>
    <n v="100.79166666666666"/>
    <x v="2375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x v="106"/>
    <x v="0"/>
    <s v="theater/plays"/>
    <n v="104.92727272727274"/>
    <x v="237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x v="496"/>
    <x v="0"/>
    <s v="theater/plays"/>
    <n v="101.55199999999999"/>
    <x v="2377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x v="9"/>
    <x v="0"/>
    <s v="theater/plays"/>
    <n v="110.73333333333333"/>
    <x v="2378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x v="133"/>
    <x v="0"/>
    <s v="theater/plays"/>
    <n v="127.82222222222221"/>
    <x v="2379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x v="248"/>
    <x v="0"/>
    <s v="theater/plays"/>
    <n v="101.82500000000002"/>
    <x v="2380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x v="153"/>
    <x v="0"/>
    <s v="theater/plays"/>
    <n v="101.25769230769231"/>
    <x v="23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x v="59"/>
    <x v="0"/>
    <s v="theater/plays"/>
    <n v="175"/>
    <x v="2382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x v="282"/>
    <x v="0"/>
    <s v="theater/plays"/>
    <n v="128.06"/>
    <x v="238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x v="14"/>
    <x v="0"/>
    <s v="theater/plays"/>
    <n v="106.29949999999999"/>
    <x v="2384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x v="11"/>
    <x v="0"/>
    <s v="theater/plays"/>
    <n v="105.21428571428571"/>
    <x v="2385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x v="174"/>
    <x v="0"/>
    <s v="theater/plays"/>
    <n v="106.16782608695652"/>
    <x v="2386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x v="196"/>
    <x v="0"/>
    <s v="theater/plays"/>
    <n v="109.24000000000001"/>
    <x v="2387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x v="72"/>
    <x v="0"/>
    <s v="theater/plays"/>
    <n v="100.45454545454547"/>
    <x v="238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x v="179"/>
    <x v="0"/>
    <s v="theater/plays"/>
    <n v="103.04098360655738"/>
    <x v="23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x v="32"/>
    <x v="0"/>
    <s v="theater/plays"/>
    <n v="112.1664"/>
    <x v="2390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x v="72"/>
    <x v="0"/>
    <s v="theater/plays"/>
    <n v="103"/>
    <x v="2391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x v="287"/>
    <x v="0"/>
    <s v="theater/plays"/>
    <n v="164"/>
    <x v="23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x v="430"/>
    <x v="0"/>
    <s v="theater/plays"/>
    <n v="131.28333333333333"/>
    <x v="239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x v="449"/>
    <x v="0"/>
    <s v="theater/plays"/>
    <n v="102.1"/>
    <x v="2394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x v="288"/>
    <x v="0"/>
    <s v="theater/plays"/>
    <n v="128"/>
    <x v="23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x v="16"/>
    <x v="0"/>
    <s v="theater/plays"/>
    <n v="101.49999999999999"/>
    <x v="239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x v="209"/>
    <x v="0"/>
    <s v="theater/plays"/>
    <n v="101.66666666666666"/>
    <x v="2397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x v="13"/>
    <x v="0"/>
    <s v="theater/plays"/>
    <n v="130"/>
    <x v="239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x v="108"/>
    <x v="0"/>
    <s v="theater/plays"/>
    <n v="154.43"/>
    <x v="2399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x v="64"/>
    <x v="0"/>
    <s v="theater/plays"/>
    <n v="107.4"/>
    <x v="2400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x v="172"/>
    <x v="0"/>
    <s v="theater/plays"/>
    <n v="101.32258064516128"/>
    <x v="240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x v="8"/>
    <x v="0"/>
    <s v="theater/plays"/>
    <n v="100.27777777777777"/>
    <x v="2402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x v="61"/>
    <x v="0"/>
    <s v="theater/plays"/>
    <n v="116.84444444444443"/>
    <x v="240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x v="61"/>
    <x v="0"/>
    <s v="theater/plays"/>
    <n v="108.60000000000001"/>
    <x v="240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x v="69"/>
    <x v="0"/>
    <s v="theater/plays"/>
    <n v="103.4"/>
    <x v="2405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x v="287"/>
    <x v="0"/>
    <s v="theater/plays"/>
    <n v="114.27586206896552"/>
    <x v="240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x v="209"/>
    <x v="0"/>
    <s v="theater/plays"/>
    <n v="103"/>
    <x v="240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x v="5"/>
    <x v="0"/>
    <s v="theater/plays"/>
    <n v="121.6"/>
    <x v="240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x v="186"/>
    <x v="0"/>
    <s v="theater/plays"/>
    <n v="102.6467741935484"/>
    <x v="2409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x v="5"/>
    <x v="0"/>
    <s v="theater/plays"/>
    <n v="104.75000000000001"/>
    <x v="2410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x v="41"/>
    <x v="0"/>
    <s v="theater/plays"/>
    <n v="101.6"/>
    <x v="2411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x v="0"/>
    <x v="75"/>
    <x v="0"/>
    <s v="theater/plays"/>
    <n v="112.10242048409683"/>
    <x v="241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x v="259"/>
    <x v="0"/>
    <s v="theater/plays"/>
    <n v="101.76666666666667"/>
    <x v="24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x v="69"/>
    <x v="0"/>
    <s v="theater/plays"/>
    <n v="100"/>
    <x v="241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x v="447"/>
    <x v="0"/>
    <s v="theater/plays"/>
    <n v="100.26489999999998"/>
    <x v="241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x v="20"/>
    <x v="0"/>
    <s v="theater/plays"/>
    <n v="133.04200000000003"/>
    <x v="241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x v="250"/>
    <x v="0"/>
    <s v="theater/plays"/>
    <n v="121.2"/>
    <x v="241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x v="25"/>
    <x v="0"/>
    <s v="theater/plays"/>
    <n v="113.99999999999999"/>
    <x v="2418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x v="41"/>
    <x v="0"/>
    <s v="theater/plays"/>
    <n v="286.13861386138615"/>
    <x v="24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x v="110"/>
    <x v="0"/>
    <s v="theater/plays"/>
    <n v="170.44444444444446"/>
    <x v="52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x v="54"/>
    <x v="0"/>
    <s v="theater/plays"/>
    <n v="118.33333333333333"/>
    <x v="242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x v="74"/>
    <x v="0"/>
    <s v="theater/plays"/>
    <n v="102.85857142857142"/>
    <x v="2421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x v="5"/>
    <x v="0"/>
    <s v="theater/plays"/>
    <n v="144.06666666666666"/>
    <x v="2422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x v="34"/>
    <x v="0"/>
    <s v="theater/plays"/>
    <n v="100.07272727272726"/>
    <x v="2423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x v="250"/>
    <x v="0"/>
    <s v="theater/plays"/>
    <n v="101.73"/>
    <x v="2424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x v="287"/>
    <x v="0"/>
    <s v="theater/plays"/>
    <n v="116.19999999999999"/>
    <x v="242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x v="106"/>
    <x v="0"/>
    <s v="theater/plays"/>
    <n v="136.16666666666666"/>
    <x v="242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x v="16"/>
    <x v="0"/>
    <s v="theater/plays"/>
    <n v="133.46666666666667"/>
    <x v="711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x v="0"/>
    <x v="133"/>
    <x v="0"/>
    <s v="theater/plays"/>
    <n v="103.39285714285715"/>
    <x v="242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x v="2"/>
    <x v="0"/>
    <s v="theater/plays"/>
    <n v="115.88888888888889"/>
    <x v="2428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x v="489"/>
    <x v="0"/>
    <s v="theater/plays"/>
    <n v="104.51666666666665"/>
    <x v="242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x v="9"/>
    <x v="0"/>
    <s v="theater/plays"/>
    <n v="102.02500000000001"/>
    <x v="2430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x v="241"/>
    <x v="0"/>
    <s v="theater/plays"/>
    <n v="175.33333333333334"/>
    <x v="2431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x v="9"/>
    <x v="0"/>
    <s v="theater/plays"/>
    <n v="106.67999999999999"/>
    <x v="2432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x v="7"/>
    <x v="0"/>
    <s v="theater/plays"/>
    <n v="122.28571428571429"/>
    <x v="2433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x v="162"/>
    <x v="0"/>
    <s v="theater/plays"/>
    <n v="159.42857142857144"/>
    <x v="666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x v="162"/>
    <x v="0"/>
    <s v="theater/plays"/>
    <n v="100.07692307692308"/>
    <x v="243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x v="43"/>
    <x v="0"/>
    <s v="theater/plays"/>
    <n v="109.84"/>
    <x v="2435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x v="14"/>
    <x v="0"/>
    <s v="theater/plays"/>
    <n v="100.03999999999999"/>
    <x v="2397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x v="60"/>
    <x v="0"/>
    <s v="theater/plays"/>
    <n v="116.05000000000001"/>
    <x v="2436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x v="6"/>
    <x v="0"/>
    <s v="theater/plays"/>
    <n v="210.75"/>
    <x v="243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x v="30"/>
    <x v="0"/>
    <s v="theater/plays"/>
    <n v="110.00000000000001"/>
    <x v="2438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x v="207"/>
    <x v="0"/>
    <s v="theater/plays"/>
    <n v="100.08673425918037"/>
    <x v="2439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x v="59"/>
    <x v="0"/>
    <s v="theater/plays"/>
    <n v="106.19047619047619"/>
    <x v="2440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x v="58"/>
    <x v="0"/>
    <s v="theater/plays"/>
    <n v="125.6"/>
    <x v="2441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x v="38"/>
    <x v="0"/>
    <s v="theater/plays"/>
    <n v="108"/>
    <x v="1209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x v="44"/>
    <x v="0"/>
    <s v="theater/plays"/>
    <n v="101"/>
    <x v="2442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x v="41"/>
    <x v="0"/>
    <s v="theater/plays"/>
    <n v="107.4"/>
    <x v="1278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x v="23"/>
    <x v="0"/>
    <s v="theater/plays"/>
    <n v="101.51515151515152"/>
    <x v="2443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x v="72"/>
    <x v="0"/>
    <s v="theater/plays"/>
    <n v="125.89999999999999"/>
    <x v="2444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x v="73"/>
    <x v="0"/>
    <s v="theater/plays"/>
    <n v="101.66666666666666"/>
    <x v="244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x v="41"/>
    <x v="0"/>
    <s v="theater/plays"/>
    <n v="112.5"/>
    <x v="18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x v="7"/>
    <x v="0"/>
    <s v="theater/plays"/>
    <n v="101.375"/>
    <x v="2446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x v="51"/>
    <x v="0"/>
    <s v="theater/plays"/>
    <n v="101.25"/>
    <x v="24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x v="82"/>
    <x v="0"/>
    <s v="theater/plays"/>
    <n v="146.38888888888889"/>
    <x v="2448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x v="55"/>
    <x v="0"/>
    <s v="theater/plays"/>
    <n v="116.8"/>
    <x v="2449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x v="50"/>
    <x v="0"/>
    <s v="theater/plays"/>
    <n v="106.26666666666667"/>
    <x v="2450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x v="71"/>
    <x v="0"/>
    <s v="theater/plays"/>
    <n v="104.52"/>
    <x v="2451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x v="183"/>
    <x v="0"/>
    <s v="theater/plays"/>
    <n v="100"/>
    <x v="245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x v="112"/>
    <x v="0"/>
    <s v="theater/plays"/>
    <n v="104.57142857142858"/>
    <x v="245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x v="67"/>
    <x v="0"/>
    <s v="theater/plays"/>
    <n v="138.62051149573753"/>
    <x v="2454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x v="287"/>
    <x v="0"/>
    <s v="theater/plays"/>
    <n v="100.32000000000001"/>
    <x v="2455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x v="82"/>
    <x v="0"/>
    <s v="theater/plays"/>
    <n v="100"/>
    <x v="184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x v="69"/>
    <x v="0"/>
    <s v="theater/plays"/>
    <n v="110.2"/>
    <x v="2456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x v="300"/>
    <x v="0"/>
    <s v="theater/plays"/>
    <n v="102.18"/>
    <x v="245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x v="5"/>
    <x v="0"/>
    <s v="theater/plays"/>
    <n v="104.35000000000001"/>
    <x v="245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x v="44"/>
    <x v="0"/>
    <s v="theater/plays"/>
    <n v="138.16666666666666"/>
    <x v="245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x v="33"/>
    <x v="0"/>
    <s v="theater/plays"/>
    <n v="100"/>
    <x v="246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x v="76"/>
    <x v="0"/>
    <s v="theater/plays"/>
    <n v="101.66666666666666"/>
    <x v="2461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x v="23"/>
    <x v="0"/>
    <s v="theater/plays"/>
    <n v="171.42857142857142"/>
    <x v="953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x v="244"/>
    <x v="0"/>
    <s v="theater/plays"/>
    <n v="101.44444444444444"/>
    <x v="2462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x v="62"/>
    <x v="0"/>
    <s v="theater/plays"/>
    <n v="130"/>
    <x v="73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x v="59"/>
    <x v="0"/>
    <s v="theater/plays"/>
    <n v="110.00000000000001"/>
    <x v="2463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x v="19"/>
    <x v="0"/>
    <s v="theater/plays"/>
    <n v="119.44999999999999"/>
    <x v="2464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x v="1"/>
    <x v="0"/>
    <s v="theater/plays"/>
    <n v="100.2909090909091"/>
    <x v="2465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x v="25"/>
    <x v="0"/>
    <s v="theater/plays"/>
    <n v="153.4"/>
    <x v="2466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x v="13"/>
    <x v="0"/>
    <s v="theater/plays"/>
    <n v="104.42857142857143"/>
    <x v="400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x v="241"/>
    <x v="0"/>
    <s v="theater/plays"/>
    <n v="101.1"/>
    <x v="2467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x v="16"/>
    <x v="0"/>
    <s v="theater/plays"/>
    <n v="107.52"/>
    <x v="246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x v="34"/>
    <x v="0"/>
    <s v="theater/plays"/>
    <n v="315"/>
    <x v="2469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x v="165"/>
    <x v="0"/>
    <s v="theater/plays"/>
    <n v="101.93333333333334"/>
    <x v="226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x v="41"/>
    <x v="0"/>
    <s v="theater/plays"/>
    <n v="126.28571428571429"/>
    <x v="2470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x v="74"/>
    <x v="0"/>
    <s v="theater/plays"/>
    <n v="101.4"/>
    <x v="2471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x v="64"/>
    <x v="0"/>
    <s v="theater/plays"/>
    <n v="101"/>
    <x v="2472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x v="372"/>
    <x v="0"/>
    <s v="theater/plays"/>
    <n v="102.99000000000001"/>
    <x v="2473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x v="23"/>
    <x v="0"/>
    <s v="theater/plays"/>
    <n v="106.25"/>
    <x v="2474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x v="250"/>
    <x v="0"/>
    <s v="theater/plays"/>
    <n v="101.37777777777779"/>
    <x v="2475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x v="32"/>
    <x v="0"/>
    <s v="theater/plays"/>
    <n v="113.46000000000001"/>
    <x v="2476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x v="9"/>
    <x v="0"/>
    <s v="theater/plays"/>
    <n v="218.00000000000003"/>
    <x v="2477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x v="55"/>
    <x v="0"/>
    <s v="theater/plays"/>
    <n v="101.41935483870968"/>
    <x v="2478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x v="250"/>
    <x v="0"/>
    <s v="theater/plays"/>
    <n v="105.93333333333332"/>
    <x v="2479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x v="83"/>
    <x v="0"/>
    <s v="theater/plays"/>
    <n v="104"/>
    <x v="2480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x v="59"/>
    <x v="0"/>
    <s v="theater/plays"/>
    <n v="221"/>
    <x v="248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x v="209"/>
    <x v="0"/>
    <s v="theater/plays"/>
    <n v="118.66666666666667"/>
    <x v="2482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x v="23"/>
    <x v="0"/>
    <s v="theater/plays"/>
    <n v="104.60000000000001"/>
    <x v="2483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x v="241"/>
    <x v="0"/>
    <s v="theater/plays"/>
    <n v="103.89999999999999"/>
    <x v="2484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x v="55"/>
    <x v="0"/>
    <s v="theater/plays"/>
    <n v="117.73333333333333"/>
    <x v="2485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x v="82"/>
    <x v="0"/>
    <s v="theater/plays"/>
    <n v="138.5"/>
    <x v="2486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x v="74"/>
    <x v="0"/>
    <s v="theater/plays"/>
    <n v="103.49999999999999"/>
    <x v="134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x v="209"/>
    <x v="0"/>
    <s v="theater/plays"/>
    <n v="100.25"/>
    <x v="248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x v="47"/>
    <x v="0"/>
    <s v="theater/plays"/>
    <n v="106.57142857142856"/>
    <x v="2488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x v="57"/>
    <x v="0"/>
    <s v="theater/plays"/>
    <n v="100"/>
    <x v="2489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x v="10"/>
    <x v="0"/>
    <s v="theater/plays"/>
    <n v="100.01249999999999"/>
    <x v="2490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x v="99"/>
    <x v="0"/>
    <s v="theater/plays"/>
    <n v="101.05"/>
    <x v="2491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x v="64"/>
    <x v="0"/>
    <s v="theater/plays"/>
    <n v="107.63636363636364"/>
    <x v="2492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x v="44"/>
    <x v="0"/>
    <s v="theater/plays"/>
    <n v="103.64999999999999"/>
    <x v="2493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x v="33"/>
    <x v="0"/>
    <s v="theater/plays"/>
    <n v="104.43333333333334"/>
    <x v="249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x v="53"/>
    <x v="0"/>
    <s v="theater/plays"/>
    <n v="102.25"/>
    <x v="249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x v="67"/>
    <x v="0"/>
    <s v="theater/plays"/>
    <n v="100.74285714285713"/>
    <x v="249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x v="209"/>
    <x v="0"/>
    <s v="theater/plays"/>
    <n v="111.71428571428572"/>
    <x v="249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x v="31"/>
    <x v="0"/>
    <s v="theater/plays"/>
    <n v="100.01100000000001"/>
    <x v="24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x v="41"/>
    <x v="0"/>
    <s v="theater/plays"/>
    <n v="100"/>
    <x v="4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x v="14"/>
    <x v="0"/>
    <s v="theater/plays"/>
    <n v="105"/>
    <x v="2499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x v="2"/>
    <x v="0"/>
    <s v="theater/plays"/>
    <n v="116.86666666666667"/>
    <x v="25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x v="43"/>
    <x v="0"/>
    <s v="theater/plays"/>
    <n v="103.8"/>
    <x v="1184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x v="95"/>
    <x v="0"/>
    <s v="theater/plays"/>
    <n v="114.5"/>
    <x v="2501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x v="19"/>
    <x v="0"/>
    <s v="theater/plays"/>
    <n v="102.4"/>
    <x v="2502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x v="59"/>
    <x v="0"/>
    <s v="theater/plays"/>
    <n v="223"/>
    <x v="2440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x v="8"/>
    <x v="0"/>
    <s v="theater/plays"/>
    <n v="100"/>
    <x v="69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x v="34"/>
    <x v="0"/>
    <s v="theater/plays"/>
    <n v="105.80000000000001"/>
    <x v="2503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x v="74"/>
    <x v="0"/>
    <s v="theater/plays"/>
    <n v="142.36363636363635"/>
    <x v="210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x v="44"/>
    <x v="0"/>
    <s v="theater/plays"/>
    <n v="184"/>
    <x v="250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x v="33"/>
    <x v="0"/>
    <s v="theater/plays"/>
    <n v="104.33333333333333"/>
    <x v="250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x v="54"/>
    <x v="0"/>
    <s v="theater/plays"/>
    <n v="112.00000000000001"/>
    <x v="123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x v="71"/>
    <x v="0"/>
    <s v="theater/plays"/>
    <n v="111.07499999999999"/>
    <x v="2506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x v="67"/>
    <x v="0"/>
    <s v="theater/plays"/>
    <n v="103.75000000000001"/>
    <x v="25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x v="268"/>
    <x v="0"/>
    <s v="theater/plays"/>
    <n v="100.41"/>
    <x v="250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x v="36"/>
    <x v="0"/>
    <s v="theater/plays"/>
    <n v="101.86206896551724"/>
    <x v="2509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x v="111"/>
    <x v="0"/>
    <s v="theater/plays"/>
    <n v="109.76666666666665"/>
    <x v="251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x v="57"/>
    <x v="0"/>
    <s v="theater/plays"/>
    <n v="100"/>
    <x v="251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x v="83"/>
    <x v="0"/>
    <s v="theater/plays"/>
    <n v="122"/>
    <x v="2512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x v="57"/>
    <x v="0"/>
    <s v="theater/plays"/>
    <n v="137.57142857142856"/>
    <x v="2513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x v="110"/>
    <x v="0"/>
    <s v="theater/plays"/>
    <n v="100.31000000000002"/>
    <x v="2514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x v="85"/>
    <x v="0"/>
    <s v="theater/plays"/>
    <n v="107.1"/>
    <x v="2515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x v="59"/>
    <x v="0"/>
    <s v="theater/plays"/>
    <n v="211"/>
    <x v="2516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x v="64"/>
    <x v="0"/>
    <s v="theater/plays"/>
    <n v="123.6"/>
    <x v="251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x v="244"/>
    <x v="0"/>
    <s v="theater/plays"/>
    <n v="108.5"/>
    <x v="251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x v="76"/>
    <x v="0"/>
    <s v="theater/plays"/>
    <n v="103.56666666666668"/>
    <x v="251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x v="55"/>
    <x v="0"/>
    <s v="theater/plays"/>
    <n v="100"/>
    <x v="2520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x v="25"/>
    <x v="0"/>
    <s v="theater/plays"/>
    <n v="130"/>
    <x v="252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x v="34"/>
    <x v="0"/>
    <s v="theater/plays"/>
    <n v="103.49999999999999"/>
    <x v="2522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x v="82"/>
    <x v="0"/>
    <s v="theater/plays"/>
    <n v="100"/>
    <x v="2523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x v="209"/>
    <x v="0"/>
    <s v="theater/plays"/>
    <n v="119.6"/>
    <x v="2524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x v="43"/>
    <x v="0"/>
    <s v="theater/plays"/>
    <n v="100.00058823529412"/>
    <x v="2525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x v="66"/>
    <x v="0"/>
    <s v="theater/plays"/>
    <n v="100.875"/>
    <x v="2526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x v="67"/>
    <x v="0"/>
    <s v="theater/plays"/>
    <n v="106.54545454545455"/>
    <x v="252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x v="69"/>
    <x v="0"/>
    <s v="theater/plays"/>
    <n v="138"/>
    <x v="25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x v="15"/>
    <x v="0"/>
    <s v="theater/plays"/>
    <n v="101.15"/>
    <x v="2529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x v="67"/>
    <x v="0"/>
    <s v="theater/plays"/>
    <n v="109.1"/>
    <x v="2530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x v="73"/>
    <x v="0"/>
    <s v="theater/plays"/>
    <n v="140"/>
    <x v="436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x v="88"/>
    <x v="0"/>
    <s v="theater/plays"/>
    <n v="103.58333333333334"/>
    <x v="2531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x v="201"/>
    <x v="0"/>
    <s v="theater/plays"/>
    <n v="102.97033333333331"/>
    <x v="2532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x v="45"/>
    <x v="0"/>
    <s v="theater/plays"/>
    <n v="108.13333333333333"/>
    <x v="2533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x v="60"/>
    <x v="0"/>
    <s v="theater/plays"/>
    <n v="100"/>
    <x v="2218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x v="13"/>
    <x v="0"/>
    <s v="theater/plays"/>
    <n v="102.75000000000001"/>
    <x v="2534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x v="8"/>
    <x v="0"/>
    <s v="theater/plays"/>
    <n v="130"/>
    <x v="1862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x v="250"/>
    <x v="0"/>
    <s v="theater/plays"/>
    <n v="108.54949999999999"/>
    <x v="253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x v="64"/>
    <x v="0"/>
    <s v="theater/plays"/>
    <n v="100"/>
    <x v="2536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x v="288"/>
    <x v="0"/>
    <s v="theater/plays"/>
    <n v="109.65"/>
    <x v="2537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x v="26"/>
    <x v="0"/>
    <s v="theater/plays"/>
    <n v="100.26315789473684"/>
    <x v="253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x v="129"/>
    <x v="0"/>
    <s v="theater/plays"/>
    <n v="105.55000000000001"/>
    <x v="253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x v="10"/>
    <x v="0"/>
    <s v="theater/plays"/>
    <n v="112.00000000000001"/>
    <x v="2540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x v="77"/>
    <x v="0"/>
    <s v="theater/plays"/>
    <n v="105.89999999999999"/>
    <x v="254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x v="17"/>
    <x v="0"/>
    <s v="theater/plays"/>
    <n v="101"/>
    <x v="2542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x v="25"/>
    <x v="0"/>
    <s v="theater/plays"/>
    <n v="104.2"/>
    <x v="2543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x v="59"/>
    <x v="0"/>
    <s v="theater/plays"/>
    <n v="134.67833333333334"/>
    <x v="2544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x v="141"/>
    <x v="0"/>
    <s v="theater/plays"/>
    <n v="105.2184"/>
    <x v="254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x v="68"/>
    <x v="0"/>
    <s v="theater/plays"/>
    <n v="102.60000000000001"/>
    <x v="254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x v="22"/>
    <x v="0"/>
    <s v="theater/plays"/>
    <n v="100"/>
    <x v="683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x v="43"/>
    <x v="0"/>
    <s v="theater/plays"/>
    <n v="185.5"/>
    <x v="2547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x v="9"/>
    <x v="0"/>
    <s v="theater/plays"/>
    <n v="289"/>
    <x v="2548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x v="162"/>
    <x v="0"/>
    <s v="theater/plays"/>
    <n v="100"/>
    <x v="2549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x v="20"/>
    <x v="0"/>
    <s v="theater/plays"/>
    <n v="108.2"/>
    <x v="2550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x v="25"/>
    <x v="0"/>
    <s v="theater/plays"/>
    <n v="107.80000000000001"/>
    <x v="2551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x v="43"/>
    <x v="0"/>
    <s v="theater/plays"/>
    <n v="109.76190476190477"/>
    <x v="255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x v="9"/>
    <x v="0"/>
    <s v="theater/plays"/>
    <n v="170.625"/>
    <x v="2553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x v="70"/>
    <x v="0"/>
    <s v="theater/plays"/>
    <n v="152"/>
    <x v="2554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x v="38"/>
    <x v="0"/>
    <s v="theater/plays"/>
    <n v="101.23076923076924"/>
    <x v="255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x v="77"/>
    <x v="0"/>
    <s v="theater/plays"/>
    <n v="153.19999999999999"/>
    <x v="2556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x v="25"/>
    <x v="0"/>
    <s v="theater/plays"/>
    <n v="128.33333333333334"/>
    <x v="446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x v="64"/>
    <x v="0"/>
    <s v="theater/plays"/>
    <n v="100.71428571428571"/>
    <x v="25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x v="50"/>
    <x v="0"/>
    <s v="theater/plays"/>
    <n v="100.64999999999999"/>
    <x v="2558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x v="38"/>
    <x v="0"/>
    <s v="theater/plays"/>
    <n v="191.3"/>
    <x v="25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x v="165"/>
    <x v="0"/>
    <s v="theater/plays"/>
    <n v="140.19999999999999"/>
    <x v="2560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x v="74"/>
    <x v="0"/>
    <s v="theater/plays"/>
    <n v="124.33537832310839"/>
    <x v="2561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x v="17"/>
    <x v="0"/>
    <s v="theater/plays"/>
    <n v="126.2"/>
    <x v="2562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x v="10"/>
    <x v="0"/>
    <s v="theater/plays"/>
    <n v="190"/>
    <x v="73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x v="8"/>
    <x v="0"/>
    <s v="theater/plays"/>
    <n v="139"/>
    <x v="2563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x v="57"/>
    <x v="0"/>
    <s v="theater/plays"/>
    <n v="202"/>
    <x v="2564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x v="229"/>
    <x v="0"/>
    <s v="theater/plays"/>
    <n v="103.38000000000001"/>
    <x v="256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x v="251"/>
    <x v="0"/>
    <s v="theater/plays"/>
    <n v="102.3236"/>
    <x v="256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x v="17"/>
    <x v="0"/>
    <s v="theater/plays"/>
    <n v="103"/>
    <x v="256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x v="42"/>
    <x v="0"/>
    <s v="theater/plays"/>
    <n v="127.14285714285714"/>
    <x v="2568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x v="0"/>
    <x v="5"/>
    <x v="0"/>
    <s v="theater/plays"/>
    <n v="101"/>
    <x v="2569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x v="57"/>
    <x v="0"/>
    <s v="theater/plays"/>
    <n v="121.78"/>
    <x v="2570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x v="287"/>
    <x v="0"/>
    <s v="theater/plays"/>
    <n v="113.39285714285714"/>
    <x v="2571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x v="82"/>
    <x v="0"/>
    <s v="theater/plays"/>
    <n v="150"/>
    <x v="69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x v="209"/>
    <x v="0"/>
    <s v="theater/plays"/>
    <n v="214.6"/>
    <x v="2572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x v="23"/>
    <x v="0"/>
    <s v="theater/plays"/>
    <n v="102.05"/>
    <x v="2573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x v="51"/>
    <x v="0"/>
    <s v="theater/plays"/>
    <n v="100"/>
    <x v="2574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x v="70"/>
    <x v="0"/>
    <s v="theater/plays"/>
    <n v="101"/>
    <x v="2575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x v="57"/>
    <x v="0"/>
    <s v="theater/plays"/>
    <n v="113.33333333333333"/>
    <x v="13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x v="79"/>
    <x v="0"/>
    <s v="theater/plays"/>
    <n v="104"/>
    <x v="368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x v="70"/>
    <x v="0"/>
    <s v="theater/plays"/>
    <n v="115.33333333333333"/>
    <x v="2576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x v="7"/>
    <x v="0"/>
    <s v="theater/plays"/>
    <n v="112.85000000000001"/>
    <x v="2577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x v="66"/>
    <x v="0"/>
    <s v="theater/plays"/>
    <n v="127.86666666666666"/>
    <x v="2578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x v="62"/>
    <x v="0"/>
    <s v="theater/plays"/>
    <n v="142.66666666666669"/>
    <x v="2579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x v="195"/>
    <x v="0"/>
    <s v="theater/plays"/>
    <n v="118.8"/>
    <x v="2580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x v="144"/>
    <x v="0"/>
    <s v="theater/plays"/>
    <n v="138.33333333333334"/>
    <x v="370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x v="182"/>
    <x v="0"/>
    <s v="theater/plays"/>
    <n v="159.9402985074627"/>
    <x v="2581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x v="34"/>
    <x v="0"/>
    <s v="theater/plays"/>
    <n v="114.24000000000001"/>
    <x v="2582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x v="209"/>
    <x v="0"/>
    <s v="theater/plays"/>
    <n v="100.60606060606061"/>
    <x v="242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x v="66"/>
    <x v="0"/>
    <s v="theater/plays"/>
    <n v="155.20000000000002"/>
    <x v="25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x v="36"/>
    <x v="0"/>
    <s v="theater/plays"/>
    <n v="127.75000000000001"/>
    <x v="2584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x v="60"/>
    <x v="0"/>
    <s v="theater/plays"/>
    <n v="121.2"/>
    <x v="258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x v="250"/>
    <x v="0"/>
    <s v="theater/plays"/>
    <n v="112.7"/>
    <x v="25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x v="74"/>
    <x v="0"/>
    <s v="theater/plays"/>
    <n v="127.49999999999999"/>
    <x v="1655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x v="73"/>
    <x v="0"/>
    <s v="theater/plays"/>
    <n v="158.20000000000002"/>
    <x v="2587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x v="2"/>
    <x v="0"/>
    <s v="theater/plays"/>
    <n v="105.26894736842105"/>
    <x v="2588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x v="60"/>
    <x v="0"/>
    <s v="theater/plays"/>
    <n v="100"/>
    <x v="2218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x v="62"/>
    <x v="0"/>
    <s v="theater/plays"/>
    <n v="100"/>
    <x v="2589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x v="250"/>
    <x v="0"/>
    <s v="theater/plays"/>
    <n v="106.86"/>
    <x v="2590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x v="76"/>
    <x v="0"/>
    <s v="theater/plays"/>
    <n v="124.4"/>
    <x v="2591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x v="72"/>
    <x v="0"/>
    <s v="theater/plays"/>
    <n v="108.70406189555126"/>
    <x v="259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x v="288"/>
    <x v="0"/>
    <s v="theater/plays"/>
    <n v="102.42424242424242"/>
    <x v="2593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x v="2"/>
    <x v="0"/>
    <s v="theater/plays"/>
    <n v="105.5"/>
    <x v="2594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x v="288"/>
    <x v="0"/>
    <s v="theater/plays"/>
    <n v="106.3"/>
    <x v="259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x v="288"/>
    <x v="0"/>
    <s v="theater/plays"/>
    <n v="100.66666666666666"/>
    <x v="259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x v="162"/>
    <x v="0"/>
    <s v="theater/plays"/>
    <n v="105.4"/>
    <x v="2597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x v="44"/>
    <x v="0"/>
    <s v="theater/plays"/>
    <n v="107.55999999999999"/>
    <x v="2598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x v="22"/>
    <x v="0"/>
    <s v="theater/plays"/>
    <n v="100"/>
    <x v="179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x v="70"/>
    <x v="0"/>
    <s v="theater/plays"/>
    <n v="103.76"/>
    <x v="2599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x v="60"/>
    <x v="0"/>
    <s v="theater/plays"/>
    <n v="101.49999999999999"/>
    <x v="2600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x v="250"/>
    <x v="0"/>
    <s v="theater/plays"/>
    <n v="104.4"/>
    <x v="1784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x v="41"/>
    <x v="0"/>
    <s v="theater/plays"/>
    <n v="180"/>
    <x v="1053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x v="51"/>
    <x v="0"/>
    <s v="theater/plays"/>
    <n v="106.33333333333333"/>
    <x v="260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x v="41"/>
    <x v="0"/>
    <s v="theater/plays"/>
    <n v="100.55555555555556"/>
    <x v="2602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x v="10"/>
    <x v="0"/>
    <s v="theater/plays"/>
    <n v="101.2"/>
    <x v="2603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x v="57"/>
    <x v="0"/>
    <s v="theater/plays"/>
    <n v="100"/>
    <x v="2604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x v="34"/>
    <x v="0"/>
    <s v="theater/plays"/>
    <n v="118.39285714285714"/>
    <x v="260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x v="73"/>
    <x v="0"/>
    <s v="theater/plays"/>
    <n v="110.00000000000001"/>
    <x v="698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x v="67"/>
    <x v="0"/>
    <s v="theater/plays"/>
    <n v="102.66666666666666"/>
    <x v="260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x v="202"/>
    <x v="0"/>
    <s v="theater/plays"/>
    <n v="100"/>
    <x v="260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x v="62"/>
    <x v="0"/>
    <s v="theater/plays"/>
    <n v="100"/>
    <x v="26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x v="51"/>
    <x v="0"/>
    <s v="theater/plays"/>
    <n v="110.04599999999999"/>
    <x v="2609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x v="33"/>
    <x v="0"/>
    <s v="theater/plays"/>
    <n v="101.35000000000001"/>
    <x v="2610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x v="64"/>
    <x v="0"/>
    <s v="theater/plays"/>
    <n v="100.75"/>
    <x v="2611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x v="62"/>
    <x v="0"/>
    <s v="theater/plays"/>
    <n v="169.42857142857144"/>
    <x v="261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x v="69"/>
    <x v="0"/>
    <s v="theater/plays"/>
    <n v="100"/>
    <x v="261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x v="144"/>
    <x v="0"/>
    <s v="theater/plays"/>
    <n v="113.65"/>
    <x v="2614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x v="142"/>
    <x v="0"/>
    <s v="theater/plays"/>
    <n v="101.56"/>
    <x v="2615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x v="63"/>
    <x v="0"/>
    <s v="theater/plays"/>
    <n v="106"/>
    <x v="261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x v="69"/>
    <x v="0"/>
    <s v="theater/plays"/>
    <n v="102"/>
    <x v="2617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x v="48"/>
    <x v="0"/>
    <s v="theater/plays"/>
    <n v="116.91666666666667"/>
    <x v="2618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x v="77"/>
    <x v="0"/>
    <s v="theater/plays"/>
    <n v="101.15151515151514"/>
    <x v="2619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x v="59"/>
    <x v="0"/>
    <s v="theater/plays"/>
    <n v="132"/>
    <x v="2333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x v="19"/>
    <x v="0"/>
    <s v="theater/plays"/>
    <n v="100"/>
    <x v="179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x v="55"/>
    <x v="0"/>
    <s v="theater/plays"/>
    <n v="128"/>
    <x v="262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x v="74"/>
    <x v="0"/>
    <s v="theater/plays"/>
    <n v="118.95833333333334"/>
    <x v="2621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x v="22"/>
    <x v="0"/>
    <s v="theater/plays"/>
    <n v="126.2"/>
    <x v="2622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x v="386"/>
    <x v="0"/>
    <s v="theater/plays"/>
    <n v="156.20000000000002"/>
    <x v="262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x v="67"/>
    <x v="0"/>
    <s v="theater/plays"/>
    <n v="103.15"/>
    <x v="2624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x v="57"/>
    <x v="0"/>
    <s v="theater/plays"/>
    <n v="153.33333333333334"/>
    <x v="262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x v="33"/>
    <x v="0"/>
    <s v="theater/plays"/>
    <n v="180.44444444444446"/>
    <x v="14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x v="183"/>
    <x v="0"/>
    <s v="theater/plays"/>
    <n v="128.44999999999999"/>
    <x v="262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x v="62"/>
    <x v="0"/>
    <s v="theater/plays"/>
    <n v="119.66666666666667"/>
    <x v="2627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x v="22"/>
    <x v="0"/>
    <s v="theater/plays"/>
    <n v="123"/>
    <x v="2628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x v="58"/>
    <x v="0"/>
    <s v="theater/plays"/>
    <n v="105"/>
    <x v="262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x v="268"/>
    <x v="0"/>
    <s v="theater/plays"/>
    <n v="102.23636363636363"/>
    <x v="2630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x v="60"/>
    <x v="0"/>
    <s v="theater/plays"/>
    <n v="104.66666666666666"/>
    <x v="2631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x v="54"/>
    <x v="0"/>
    <s v="theater/plays"/>
    <n v="100"/>
    <x v="2632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x v="22"/>
    <x v="0"/>
    <s v="theater/plays"/>
    <n v="100.4"/>
    <x v="90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x v="10"/>
    <x v="0"/>
    <s v="theater/plays"/>
    <n v="102.27272727272727"/>
    <x v="263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x v="226"/>
    <x v="0"/>
    <s v="theater/plays"/>
    <n v="114.40928571428573"/>
    <x v="2634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x v="62"/>
    <x v="0"/>
    <s v="theater/plays"/>
    <n v="101.9047619047619"/>
    <x v="2579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x v="288"/>
    <x v="0"/>
    <s v="theater/plays"/>
    <n v="102"/>
    <x v="263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x v="31"/>
    <x v="0"/>
    <s v="theater/plays"/>
    <n v="104.80000000000001"/>
    <x v="2636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x v="20"/>
    <x v="0"/>
    <s v="theater/plays"/>
    <n v="101.83333333333333"/>
    <x v="2637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x v="9"/>
    <x v="0"/>
    <s v="theater/plays"/>
    <n v="100"/>
    <x v="2638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x v="201"/>
    <x v="0"/>
    <s v="theater/plays"/>
    <n v="106.27272727272728"/>
    <x v="2639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x v="28"/>
    <x v="0"/>
    <s v="theater/plays"/>
    <n v="113.42219999999999"/>
    <x v="2640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x v="25"/>
    <x v="0"/>
    <s v="theater/plays"/>
    <n v="100"/>
    <x v="123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x v="9"/>
    <x v="0"/>
    <s v="theater/plays"/>
    <n v="100.45454545454547"/>
    <x v="264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x v="501"/>
    <x v="0"/>
    <s v="theater/plays"/>
    <n v="100.03599999999999"/>
    <x v="26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x v="19"/>
    <x v="0"/>
    <s v="theater/plays"/>
    <n v="144"/>
    <x v="264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x v="54"/>
    <x v="0"/>
    <s v="theater/plays"/>
    <n v="103.49999999999999"/>
    <x v="2644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x v="142"/>
    <x v="0"/>
    <s v="theater/plays"/>
    <n v="108.43750000000001"/>
    <x v="264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x v="241"/>
    <x v="0"/>
    <s v="theater/plays"/>
    <n v="102.4"/>
    <x v="2646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x v="162"/>
    <x v="0"/>
    <s v="theater/plays"/>
    <n v="148.88888888888889"/>
    <x v="2647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x v="20"/>
    <x v="0"/>
    <s v="theater/plays"/>
    <n v="105.49000000000002"/>
    <x v="2648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x v="57"/>
    <x v="0"/>
    <s v="theater/plays"/>
    <n v="100.49999999999999"/>
    <x v="264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x v="8"/>
    <x v="0"/>
    <s v="theater/plays"/>
    <n v="130.55555555555557"/>
    <x v="2650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x v="44"/>
    <x v="0"/>
    <s v="theater/plays"/>
    <n v="104.75000000000001"/>
    <x v="2651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x v="14"/>
    <x v="0"/>
    <s v="theater/plays"/>
    <n v="108.80000000000001"/>
    <x v="2652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x v="10"/>
    <x v="0"/>
    <s v="theater/plays"/>
    <n v="111.00000000000001"/>
    <x v="2653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x v="14"/>
    <x v="0"/>
    <s v="theater/plays"/>
    <n v="100.47999999999999"/>
    <x v="26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x v="55"/>
    <x v="0"/>
    <s v="theater/plays"/>
    <n v="114.35"/>
    <x v="265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x v="20"/>
    <x v="0"/>
    <s v="theater/plays"/>
    <n v="122.06666666666666"/>
    <x v="2656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x v="82"/>
    <x v="0"/>
    <s v="theater/plays"/>
    <n v="100"/>
    <x v="26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x v="76"/>
    <x v="0"/>
    <s v="theater/plays"/>
    <n v="102.8"/>
    <x v="2658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x v="43"/>
    <x v="0"/>
    <s v="theater/plays"/>
    <n v="106.12068965517241"/>
    <x v="2659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x v="332"/>
    <x v="0"/>
    <s v="theater/plays"/>
    <n v="101.33000000000001"/>
    <x v="2660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x v="81"/>
    <x v="0"/>
    <s v="theater/plays"/>
    <n v="100"/>
    <x v="13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x v="74"/>
    <x v="0"/>
    <s v="theater/plays"/>
    <n v="130"/>
    <x v="684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x v="77"/>
    <x v="0"/>
    <s v="theater/plays"/>
    <n v="100.01333333333334"/>
    <x v="266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x v="25"/>
    <x v="0"/>
    <s v="theater/plays"/>
    <n v="100"/>
    <x v="680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x v="74"/>
    <x v="0"/>
    <s v="theater/plays"/>
    <n v="113.88888888888889"/>
    <x v="26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x v="43"/>
    <x v="0"/>
    <s v="theater/plays"/>
    <n v="100"/>
    <x v="85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x v="72"/>
    <x v="0"/>
    <s v="theater/plays"/>
    <n v="287"/>
    <x v="2663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x v="54"/>
    <x v="0"/>
    <s v="theater/plays"/>
    <n v="108.5"/>
    <x v="95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x v="300"/>
    <x v="0"/>
    <s v="theater/plays"/>
    <n v="115.5"/>
    <x v="266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x v="23"/>
    <x v="0"/>
    <s v="theater/plays"/>
    <n v="119.11764705882352"/>
    <x v="2665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x v="241"/>
    <x v="0"/>
    <s v="theater/plays"/>
    <n v="109.42666666666668"/>
    <x v="2666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x v="33"/>
    <x v="0"/>
    <s v="theater/plays"/>
    <n v="126.6"/>
    <x v="2667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x v="202"/>
    <x v="0"/>
    <s v="theater/plays"/>
    <n v="100.49999999999999"/>
    <x v="266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x v="95"/>
    <x v="0"/>
    <s v="theater/plays"/>
    <n v="127.49999999999999"/>
    <x v="266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x v="196"/>
    <x v="0"/>
    <s v="theater/plays"/>
    <n v="100.05999999999999"/>
    <x v="2670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x v="59"/>
    <x v="0"/>
    <s v="theater/plays"/>
    <n v="175"/>
    <x v="2671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x v="2"/>
    <x v="0"/>
    <s v="theater/plays"/>
    <n v="127.25"/>
    <x v="2672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x v="68"/>
    <x v="0"/>
    <s v="theater/plays"/>
    <n v="110.63333333333334"/>
    <x v="2673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x v="17"/>
    <x v="0"/>
    <s v="theater/plays"/>
    <n v="125.93749999999999"/>
    <x v="2674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x v="95"/>
    <x v="0"/>
    <s v="theater/plays"/>
    <n v="118.5"/>
    <x v="2675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x v="41"/>
    <x v="0"/>
    <s v="theater/plays"/>
    <n v="107.72727272727273"/>
    <x v="2676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x v="51"/>
    <x v="0"/>
    <s v="theater/plays"/>
    <n v="102.60000000000001"/>
    <x v="2677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x v="74"/>
    <x v="0"/>
    <s v="theater/plays"/>
    <n v="110.1"/>
    <x v="114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x v="57"/>
    <x v="0"/>
    <s v="theater/plays"/>
    <n v="202"/>
    <x v="2678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x v="80"/>
    <x v="0"/>
    <s v="theater/plays"/>
    <n v="130"/>
    <x v="2679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x v="28"/>
    <x v="0"/>
    <s v="theater/plays"/>
    <n v="104.35000000000001"/>
    <x v="268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x v="72"/>
    <x v="0"/>
    <s v="theater/plays"/>
    <n v="100.05"/>
    <x v="2681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x v="7"/>
    <x v="0"/>
    <s v="theater/plays"/>
    <n v="170.66666666666669"/>
    <x v="2682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x v="50"/>
    <x v="0"/>
    <s v="theater/plays"/>
    <n v="112.83333333333334"/>
    <x v="2683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x v="41"/>
    <x v="0"/>
    <s v="theater/plays"/>
    <n v="184"/>
    <x v="7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x v="31"/>
    <x v="0"/>
    <s v="theater/plays"/>
    <n v="130.26666666666665"/>
    <x v="2684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x v="9"/>
    <x v="0"/>
    <s v="theater/plays"/>
    <n v="105.45454545454544"/>
    <x v="210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x v="74"/>
    <x v="0"/>
    <s v="theater/plays"/>
    <n v="100"/>
    <x v="2685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x v="64"/>
    <x v="0"/>
    <s v="theater/plays"/>
    <n v="153.31632653061226"/>
    <x v="2686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x v="162"/>
    <x v="0"/>
    <s v="theater/plays"/>
    <n v="162.30000000000001"/>
    <x v="2687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x v="13"/>
    <x v="0"/>
    <s v="theater/plays"/>
    <n v="136"/>
    <x v="590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x v="7"/>
    <x v="0"/>
    <s v="theater/plays"/>
    <n v="144.4"/>
    <x v="2688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x v="9"/>
    <x v="0"/>
    <s v="theater/plays"/>
    <n v="100"/>
    <x v="372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x v="26"/>
    <x v="0"/>
    <s v="theater/plays"/>
    <n v="100.8"/>
    <x v="268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x v="250"/>
    <x v="0"/>
    <s v="theater/plays"/>
    <n v="106.80000000000001"/>
    <x v="2690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x v="43"/>
    <x v="0"/>
    <s v="theater/plays"/>
    <n v="124.8"/>
    <x v="2691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x v="13"/>
    <x v="0"/>
    <s v="theater/plays"/>
    <n v="118.91891891891892"/>
    <x v="2692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x v="66"/>
    <x v="0"/>
    <s v="theater/plays"/>
    <n v="101"/>
    <x v="2693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x v="57"/>
    <x v="0"/>
    <s v="theater/plays"/>
    <n v="112.99999999999999"/>
    <x v="116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x v="438"/>
    <x v="0"/>
    <s v="theater/plays"/>
    <n v="105.19047619047619"/>
    <x v="269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x v="16"/>
    <x v="0"/>
    <s v="theater/plays"/>
    <n v="109.73333333333332"/>
    <x v="2695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x v="64"/>
    <x v="0"/>
    <s v="theater/plays"/>
    <n v="100.099"/>
    <x v="2696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x v="69"/>
    <x v="0"/>
    <s v="theater/plays"/>
    <n v="120"/>
    <x v="2697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x v="70"/>
    <x v="0"/>
    <s v="theater/plays"/>
    <n v="104.93333333333332"/>
    <x v="2698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x v="76"/>
    <x v="0"/>
    <s v="theater/plays"/>
    <n v="102.66666666666666"/>
    <x v="269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x v="53"/>
    <x v="0"/>
    <s v="theater/plays"/>
    <n v="101.82500000000002"/>
    <x v="2700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x v="60"/>
    <x v="0"/>
    <s v="theater/plays"/>
    <n v="100"/>
    <x v="2701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x v="78"/>
    <x v="1"/>
    <s v="theater/musical"/>
    <n v="0"/>
    <x v="121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x v="84"/>
    <x v="1"/>
    <s v="theater/musical"/>
    <n v="1.9999999999999998E-4"/>
    <x v="12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x v="29"/>
    <x v="1"/>
    <s v="theater/musical"/>
    <n v="3.3333333333333333E-2"/>
    <x v="12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x v="211"/>
    <x v="1"/>
    <s v="theater/musical"/>
    <n v="51.023391812865491"/>
    <x v="2702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x v="29"/>
    <x v="1"/>
    <s v="theater/musical"/>
    <n v="20"/>
    <x v="101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x v="162"/>
    <x v="1"/>
    <s v="theater/musical"/>
    <n v="35.24"/>
    <x v="2703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x v="59"/>
    <x v="1"/>
    <s v="theater/musical"/>
    <n v="4.246666666666667"/>
    <x v="270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x v="73"/>
    <x v="1"/>
    <s v="theater/musical"/>
    <n v="36.457142857142856"/>
    <x v="2705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x v="78"/>
    <x v="1"/>
    <s v="theater/musical"/>
    <n v="0"/>
    <x v="121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x v="25"/>
    <x v="1"/>
    <s v="theater/musical"/>
    <n v="30.866666666666664"/>
    <x v="270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x v="84"/>
    <x v="1"/>
    <s v="theater/musical"/>
    <n v="6.5454545454545459"/>
    <x v="1762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x v="29"/>
    <x v="1"/>
    <s v="theater/musical"/>
    <n v="4.0000000000000001E-3"/>
    <x v="12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x v="83"/>
    <x v="1"/>
    <s v="theater/musical"/>
    <n v="5.5"/>
    <x v="178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x v="78"/>
    <x v="1"/>
    <s v="theater/musical"/>
    <n v="0"/>
    <x v="121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x v="84"/>
    <x v="1"/>
    <s v="theater/musical"/>
    <n v="2.1428571428571428"/>
    <x v="507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x v="78"/>
    <x v="1"/>
    <s v="theater/musical"/>
    <n v="0"/>
    <x v="121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x v="8"/>
    <x v="1"/>
    <s v="theater/musical"/>
    <n v="16.420000000000002"/>
    <x v="2707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x v="29"/>
    <x v="1"/>
    <s v="theater/musical"/>
    <n v="0.1"/>
    <x v="12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x v="22"/>
    <x v="1"/>
    <s v="theater/musical"/>
    <n v="4.8099999999999996"/>
    <x v="2708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x v="84"/>
    <x v="1"/>
    <s v="theater/musical"/>
    <n v="6"/>
    <x v="2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x v="196"/>
    <x v="0"/>
    <s v="theater/plays"/>
    <n v="100.38249999999999"/>
    <x v="2709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x v="22"/>
    <x v="0"/>
    <s v="theater/plays"/>
    <n v="104"/>
    <x v="118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x v="57"/>
    <x v="0"/>
    <s v="theater/plays"/>
    <n v="100"/>
    <x v="2116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x v="82"/>
    <x v="0"/>
    <s v="theater/plays"/>
    <n v="104"/>
    <x v="137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x v="57"/>
    <x v="0"/>
    <s v="theater/plays"/>
    <n v="250.66666666666669"/>
    <x v="2710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x v="51"/>
    <x v="0"/>
    <s v="theater/plays"/>
    <n v="100.49999999999999"/>
    <x v="271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x v="44"/>
    <x v="0"/>
    <s v="theater/plays"/>
    <n v="174.4"/>
    <x v="2712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x v="1"/>
    <x v="0"/>
    <s v="theater/plays"/>
    <n v="116.26"/>
    <x v="2713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x v="67"/>
    <x v="0"/>
    <s v="theater/plays"/>
    <n v="105.82000000000001"/>
    <x v="2714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x v="9"/>
    <x v="0"/>
    <s v="theater/plays"/>
    <n v="110.75"/>
    <x v="271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x v="9"/>
    <x v="0"/>
    <s v="theater/plays"/>
    <n v="100.66666666666666"/>
    <x v="271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x v="62"/>
    <x v="0"/>
    <s v="theater/plays"/>
    <n v="102.03333333333333"/>
    <x v="271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x v="19"/>
    <x v="0"/>
    <s v="theater/plays"/>
    <n v="100"/>
    <x v="2718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x v="17"/>
    <x v="0"/>
    <s v="theater/plays"/>
    <n v="111.00000000000001"/>
    <x v="2719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x v="244"/>
    <x v="0"/>
    <s v="theater/plays"/>
    <n v="101.42500000000001"/>
    <x v="2720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x v="82"/>
    <x v="0"/>
    <s v="theater/plays"/>
    <n v="104"/>
    <x v="438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x v="10"/>
    <x v="0"/>
    <s v="theater/plays"/>
    <n v="109.375"/>
    <x v="2721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x v="25"/>
    <x v="0"/>
    <s v="theater/plays"/>
    <n v="115.16129032258064"/>
    <x v="2722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x v="44"/>
    <x v="0"/>
    <s v="theater/plays"/>
    <n v="100"/>
    <x v="2723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x v="6"/>
    <x v="0"/>
    <s v="theater/plays"/>
    <n v="103.17033333333335"/>
    <x v="272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x v="33"/>
    <x v="0"/>
    <s v="theater/plays"/>
    <n v="103.49999999999999"/>
    <x v="272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x v="57"/>
    <x v="0"/>
    <s v="theater/plays"/>
    <n v="138.19999999999999"/>
    <x v="27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x v="8"/>
    <x v="0"/>
    <s v="theater/plays"/>
    <n v="109.54545454545455"/>
    <x v="2727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x v="244"/>
    <x v="0"/>
    <s v="theater/plays"/>
    <n v="100.85714285714286"/>
    <x v="272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x v="7"/>
    <x v="0"/>
    <s v="theater/plays"/>
    <n v="101.53333333333335"/>
    <x v="2729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x v="229"/>
    <x v="0"/>
    <s v="theater/plays"/>
    <n v="113.625"/>
    <x v="273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x v="162"/>
    <x v="0"/>
    <s v="theater/plays"/>
    <n v="100"/>
    <x v="2731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x v="83"/>
    <x v="0"/>
    <s v="theater/plays"/>
    <n v="140"/>
    <x v="46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x v="38"/>
    <x v="0"/>
    <s v="theater/plays"/>
    <n v="128.75"/>
    <x v="2732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x v="473"/>
    <x v="0"/>
    <s v="theater/plays"/>
    <n v="102.90416666666667"/>
    <x v="2733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x v="162"/>
    <x v="0"/>
    <s v="theater/plays"/>
    <n v="102.49999999999999"/>
    <x v="2734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x v="209"/>
    <x v="0"/>
    <s v="theater/plays"/>
    <n v="110.1"/>
    <x v="2735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x v="69"/>
    <x v="0"/>
    <s v="theater/plays"/>
    <n v="112.76666666666667"/>
    <x v="2736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x v="59"/>
    <x v="0"/>
    <s v="theater/plays"/>
    <n v="111.9"/>
    <x v="1050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x v="85"/>
    <x v="0"/>
    <s v="theater/plays"/>
    <n v="139.19999999999999"/>
    <x v="2737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x v="36"/>
    <x v="0"/>
    <s v="theater/plays"/>
    <n v="110.85714285714286"/>
    <x v="2738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x v="23"/>
    <x v="0"/>
    <s v="theater/plays"/>
    <n v="139.06666666666666"/>
    <x v="2739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x v="149"/>
    <x v="0"/>
    <s v="theater/plays"/>
    <n v="105.69999999999999"/>
    <x v="17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x v="79"/>
    <x v="0"/>
    <s v="theater/plays"/>
    <n v="101.42857142857142"/>
    <x v="2740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x v="20"/>
    <x v="0"/>
    <s v="theater/plays"/>
    <n v="100.245"/>
    <x v="2741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x v="70"/>
    <x v="0"/>
    <s v="theater/plays"/>
    <n v="109.16666666666666"/>
    <x v="2742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x v="95"/>
    <x v="0"/>
    <s v="theater/plays"/>
    <n v="118.33333333333333"/>
    <x v="2743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x v="162"/>
    <x v="0"/>
    <s v="theater/plays"/>
    <n v="120"/>
    <x v="2744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x v="220"/>
    <x v="0"/>
    <s v="theater/plays"/>
    <n v="127.96000000000001"/>
    <x v="2745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x v="57"/>
    <x v="0"/>
    <s v="theater/plays"/>
    <n v="126"/>
    <x v="274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x v="25"/>
    <x v="0"/>
    <s v="theater/plays"/>
    <n v="129.12912912912913"/>
    <x v="2747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x v="65"/>
    <x v="0"/>
    <s v="theater/plays"/>
    <n v="107.42857142857143"/>
    <x v="2748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x v="51"/>
    <x v="0"/>
    <s v="theater/plays"/>
    <n v="100.125"/>
    <x v="2749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x v="76"/>
    <x v="0"/>
    <s v="theater/plays"/>
    <n v="155"/>
    <x v="275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x v="209"/>
    <x v="0"/>
    <s v="theater/plays"/>
    <n v="108"/>
    <x v="2751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x v="327"/>
    <x v="0"/>
    <s v="theater/plays"/>
    <n v="110.52"/>
    <x v="275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x v="244"/>
    <x v="0"/>
    <s v="theater/plays"/>
    <n v="100.8"/>
    <x v="2111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x v="59"/>
    <x v="0"/>
    <s v="theater/plays"/>
    <n v="121.2"/>
    <x v="241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x v="70"/>
    <x v="0"/>
    <s v="theater/plays"/>
    <n v="100.33333333333334"/>
    <x v="275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x v="64"/>
    <x v="0"/>
    <s v="theater/plays"/>
    <n v="109.16666666666666"/>
    <x v="2754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x v="209"/>
    <x v="0"/>
    <s v="theater/plays"/>
    <n v="123.42857142857142"/>
    <x v="2755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x v="74"/>
    <x v="0"/>
    <s v="theater/plays"/>
    <n v="136.33666666666667"/>
    <x v="275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x v="2"/>
    <x v="0"/>
    <s v="theater/plays"/>
    <n v="103.46657233816768"/>
    <x v="1911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x v="62"/>
    <x v="0"/>
    <s v="theater/plays"/>
    <n v="121.33333333333334"/>
    <x v="2757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x v="23"/>
    <x v="0"/>
    <s v="theater/plays"/>
    <n v="186"/>
    <x v="275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x v="70"/>
    <x v="0"/>
    <s v="theater/plays"/>
    <n v="300"/>
    <x v="2759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x v="2"/>
    <x v="0"/>
    <s v="theater/plays"/>
    <n v="108.25"/>
    <x v="2760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x v="74"/>
    <x v="0"/>
    <s v="theater/plays"/>
    <n v="141.15384615384616"/>
    <x v="2761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x v="64"/>
    <x v="0"/>
    <s v="theater/plays"/>
    <n v="113.99999999999999"/>
    <x v="276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x v="201"/>
    <x v="0"/>
    <s v="theater/plays"/>
    <n v="153.73333333333335"/>
    <x v="2763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x v="10"/>
    <x v="0"/>
    <s v="theater/plays"/>
    <n v="101.49999999999999"/>
    <x v="276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x v="174"/>
    <x v="0"/>
    <s v="theater/plays"/>
    <n v="102.35000000000001"/>
    <x v="2765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x v="74"/>
    <x v="0"/>
    <s v="theater/plays"/>
    <n v="102.57142857142858"/>
    <x v="276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x v="54"/>
    <x v="0"/>
    <s v="theater/plays"/>
    <n v="155.75"/>
    <x v="2767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x v="62"/>
    <x v="0"/>
    <s v="theater/plays"/>
    <n v="100.75"/>
    <x v="2768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x v="67"/>
    <x v="0"/>
    <s v="theater/plays"/>
    <n v="239.4"/>
    <x v="2769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x v="80"/>
    <x v="0"/>
    <s v="theater/plays"/>
    <n v="210"/>
    <x v="2600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x v="244"/>
    <x v="0"/>
    <s v="theater/plays"/>
    <n v="104.51515151515152"/>
    <x v="2770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x v="34"/>
    <x v="0"/>
    <s v="theater/plays"/>
    <n v="100.8"/>
    <x v="2771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x v="2"/>
    <x v="0"/>
    <s v="theater/plays"/>
    <n v="111.20000000000002"/>
    <x v="2772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x v="287"/>
    <x v="0"/>
    <s v="theater/plays"/>
    <n v="102.04444444444445"/>
    <x v="27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x v="30"/>
    <x v="0"/>
    <s v="theater/plays"/>
    <n v="102.54767441860466"/>
    <x v="2774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x v="41"/>
    <x v="0"/>
    <s v="theater/plays"/>
    <n v="127"/>
    <x v="277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x v="67"/>
    <x v="0"/>
    <s v="theater/plays"/>
    <n v="338.70588235294122"/>
    <x v="2776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x v="51"/>
    <x v="0"/>
    <s v="theater/plays"/>
    <n v="100.75"/>
    <x v="2777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x v="162"/>
    <x v="1"/>
    <s v="theater/plays"/>
    <n v="9.31"/>
    <x v="2778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x v="81"/>
    <x v="1"/>
    <s v="theater/plays"/>
    <n v="7.24"/>
    <x v="2779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x v="29"/>
    <x v="1"/>
    <s v="theater/plays"/>
    <n v="10"/>
    <x v="10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x v="8"/>
    <x v="1"/>
    <s v="theater/plays"/>
    <n v="11.272727272727273"/>
    <x v="1270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x v="80"/>
    <x v="1"/>
    <s v="theater/plays"/>
    <n v="15.411764705882353"/>
    <x v="164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x v="78"/>
    <x v="1"/>
    <s v="theater/plays"/>
    <n v="0"/>
    <x v="121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x v="63"/>
    <x v="1"/>
    <s v="theater/plays"/>
    <n v="28.466666666666669"/>
    <x v="2397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x v="84"/>
    <x v="1"/>
    <s v="theater/plays"/>
    <n v="13.333333333333334"/>
    <x v="119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x v="29"/>
    <x v="1"/>
    <s v="theater/plays"/>
    <n v="0.66666666666666674"/>
    <x v="119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x v="80"/>
    <x v="1"/>
    <s v="theater/plays"/>
    <n v="21.428571428571427"/>
    <x v="839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x v="79"/>
    <x v="1"/>
    <s v="theater/plays"/>
    <n v="18"/>
    <x v="834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x v="22"/>
    <x v="1"/>
    <s v="theater/plays"/>
    <n v="20.125"/>
    <x v="2780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x v="25"/>
    <x v="1"/>
    <s v="theater/plays"/>
    <n v="17.899999999999999"/>
    <x v="2781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x v="78"/>
    <x v="1"/>
    <s v="theater/plays"/>
    <n v="0"/>
    <x v="121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x v="80"/>
    <x v="1"/>
    <s v="theater/plays"/>
    <n v="2"/>
    <x v="384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x v="78"/>
    <x v="1"/>
    <s v="theater/plays"/>
    <n v="0"/>
    <x v="121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x v="78"/>
    <x v="1"/>
    <s v="theater/plays"/>
    <n v="0"/>
    <x v="121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x v="29"/>
    <x v="1"/>
    <s v="theater/plays"/>
    <n v="10"/>
    <x v="119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x v="29"/>
    <x v="1"/>
    <s v="theater/plays"/>
    <n v="2.3764705882352941"/>
    <x v="278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x v="29"/>
    <x v="1"/>
    <s v="theater/plays"/>
    <n v="1"/>
    <x v="384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x v="47"/>
    <x v="0"/>
    <s v="theater/musical"/>
    <n v="103.52"/>
    <x v="278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x v="63"/>
    <x v="0"/>
    <s v="theater/musical"/>
    <n v="105"/>
    <x v="76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x v="33"/>
    <x v="0"/>
    <s v="theater/musical"/>
    <n v="100.44999999999999"/>
    <x v="2784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x v="202"/>
    <x v="0"/>
    <s v="theater/musical"/>
    <n v="132.6"/>
    <x v="278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x v="41"/>
    <x v="0"/>
    <s v="theater/musical"/>
    <n v="112.99999999999999"/>
    <x v="80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x v="209"/>
    <x v="0"/>
    <s v="theater/musical"/>
    <n v="103.34"/>
    <x v="2786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x v="74"/>
    <x v="0"/>
    <s v="theater/musical"/>
    <n v="120"/>
    <x v="2787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x v="33"/>
    <x v="0"/>
    <s v="theater/musical"/>
    <n v="129.63636363636363"/>
    <x v="2788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x v="57"/>
    <x v="0"/>
    <s v="theater/musical"/>
    <n v="101.11111111111111"/>
    <x v="278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x v="133"/>
    <x v="0"/>
    <s v="theater/musical"/>
    <n v="108.51428571428572"/>
    <x v="2790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x v="55"/>
    <x v="0"/>
    <s v="theater/musical"/>
    <n v="102.33333333333334"/>
    <x v="2791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x v="106"/>
    <x v="0"/>
    <s v="theater/musical"/>
    <n v="110.24425000000002"/>
    <x v="279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x v="110"/>
    <x v="0"/>
    <s v="theater/musical"/>
    <n v="101.0154"/>
    <x v="2793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x v="83"/>
    <x v="0"/>
    <s v="theater/musical"/>
    <n v="100"/>
    <x v="2794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x v="33"/>
    <x v="0"/>
    <s v="theater/musical"/>
    <n v="106.24"/>
    <x v="2795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x v="99"/>
    <x v="0"/>
    <s v="theater/musical"/>
    <n v="100"/>
    <x v="2796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x v="74"/>
    <x v="0"/>
    <s v="theater/musical"/>
    <n v="100"/>
    <x v="26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x v="329"/>
    <x v="0"/>
    <s v="theater/musical"/>
    <n v="113.45714285714286"/>
    <x v="279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x v="93"/>
    <x v="0"/>
    <s v="theater/musical"/>
    <n v="102.65010000000001"/>
    <x v="2798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x v="66"/>
    <x v="0"/>
    <s v="theater/musical"/>
    <n v="116.75"/>
    <x v="279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x v="6"/>
    <x v="0"/>
    <s v="theater/musical"/>
    <n v="107.65274999999998"/>
    <x v="2800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x v="41"/>
    <x v="0"/>
    <s v="theater/musical"/>
    <n v="100"/>
    <x v="2801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x v="9"/>
    <x v="0"/>
    <s v="theater/musical"/>
    <n v="100"/>
    <x v="101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x v="44"/>
    <x v="0"/>
    <s v="theater/musical"/>
    <n v="146"/>
    <x v="280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x v="51"/>
    <x v="0"/>
    <s v="theater/musical"/>
    <n v="110.2"/>
    <x v="2803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x v="7"/>
    <x v="0"/>
    <s v="theater/musical"/>
    <n v="108.2"/>
    <x v="2804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x v="20"/>
    <x v="0"/>
    <s v="theater/musical"/>
    <n v="100"/>
    <x v="101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x v="25"/>
    <x v="0"/>
    <s v="theater/musical"/>
    <n v="100.25"/>
    <x v="2805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x v="225"/>
    <x v="0"/>
    <s v="theater/musical"/>
    <n v="106.71250000000001"/>
    <x v="2806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x v="211"/>
    <x v="0"/>
    <s v="theater/musical"/>
    <n v="143.19999999999999"/>
    <x v="2807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x v="17"/>
    <x v="0"/>
    <s v="theater/musical"/>
    <n v="105.04166666666667"/>
    <x v="2808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x v="248"/>
    <x v="0"/>
    <s v="theater/musical"/>
    <n v="103.98"/>
    <x v="2809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x v="209"/>
    <x v="0"/>
    <s v="theater/musical"/>
    <n v="120"/>
    <x v="101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x v="47"/>
    <x v="0"/>
    <s v="theater/musical"/>
    <n v="109.66666666666667"/>
    <x v="2810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x v="74"/>
    <x v="0"/>
    <s v="theater/musical"/>
    <n v="101.75"/>
    <x v="281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x v="54"/>
    <x v="0"/>
    <s v="theater/musical"/>
    <n v="128.91666666666666"/>
    <x v="2812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x v="73"/>
    <x v="0"/>
    <s v="theater/musical"/>
    <n v="114.99999999999999"/>
    <x v="2813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x v="209"/>
    <x v="0"/>
    <s v="theater/musical"/>
    <n v="150.75"/>
    <x v="984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x v="26"/>
    <x v="0"/>
    <s v="theater/musical"/>
    <n v="110.96666666666665"/>
    <x v="281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x v="73"/>
    <x v="0"/>
    <s v="theater/musical"/>
    <n v="100.28571428571429"/>
    <x v="281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x v="29"/>
    <x v="1"/>
    <s v="theater/musical"/>
    <n v="0.66666666666666674"/>
    <x v="13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x v="80"/>
    <x v="1"/>
    <s v="theater/musical"/>
    <n v="3.267605633802817"/>
    <x v="210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x v="78"/>
    <x v="1"/>
    <s v="theater/musical"/>
    <n v="0"/>
    <x v="121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x v="78"/>
    <x v="1"/>
    <s v="theater/musical"/>
    <n v="0"/>
    <x v="121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x v="84"/>
    <x v="1"/>
    <s v="theater/musical"/>
    <n v="0.27999999999999997"/>
    <x v="844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x v="54"/>
    <x v="1"/>
    <s v="theater/musical"/>
    <n v="59.657142857142851"/>
    <x v="2816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x v="29"/>
    <x v="1"/>
    <s v="theater/musical"/>
    <n v="1"/>
    <x v="73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x v="84"/>
    <x v="1"/>
    <s v="theater/musical"/>
    <n v="1.6666666666666667"/>
    <x v="144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x v="29"/>
    <x v="1"/>
    <s v="theater/musical"/>
    <n v="4.4444444444444444E-3"/>
    <x v="12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x v="77"/>
    <x v="1"/>
    <s v="theater/musical"/>
    <n v="89.666666666666657"/>
    <x v="2817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x v="81"/>
    <x v="1"/>
    <s v="theater/musical"/>
    <n v="1.4642857142857144"/>
    <x v="1536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x v="80"/>
    <x v="1"/>
    <s v="theater/musical"/>
    <n v="4.0199999999999996"/>
    <x v="984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x v="38"/>
    <x v="1"/>
    <s v="theater/musical"/>
    <n v="4.004545454545454"/>
    <x v="2818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x v="82"/>
    <x v="1"/>
    <s v="theater/musical"/>
    <n v="8.52"/>
    <x v="2819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x v="78"/>
    <x v="1"/>
    <s v="theater/musical"/>
    <n v="0"/>
    <x v="121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x v="244"/>
    <x v="1"/>
    <s v="theater/musical"/>
    <n v="19.650000000000002"/>
    <x v="2820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x v="78"/>
    <x v="1"/>
    <s v="theater/musical"/>
    <n v="0"/>
    <x v="121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x v="84"/>
    <x v="1"/>
    <s v="theater/musical"/>
    <n v="2E-3"/>
    <x v="1788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x v="29"/>
    <x v="1"/>
    <s v="theater/musical"/>
    <n v="6.6666666666666666E-2"/>
    <x v="144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x v="82"/>
    <x v="1"/>
    <s v="theater/musical"/>
    <n v="30.333333333333336"/>
    <x v="282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x v="54"/>
    <x v="0"/>
    <s v="theater/plays"/>
    <n v="100"/>
    <x v="69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x v="44"/>
    <x v="0"/>
    <s v="theater/plays"/>
    <n v="101.25"/>
    <x v="1352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x v="55"/>
    <x v="0"/>
    <s v="theater/plays"/>
    <n v="121.73333333333333"/>
    <x v="2822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x v="10"/>
    <x v="0"/>
    <s v="theater/plays"/>
    <n v="330"/>
    <x v="282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x v="202"/>
    <x v="0"/>
    <s v="theater/plays"/>
    <n v="109.55"/>
    <x v="2824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x v="74"/>
    <x v="0"/>
    <s v="theater/plays"/>
    <n v="100.95190476190474"/>
    <x v="282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x v="69"/>
    <x v="0"/>
    <s v="theater/plays"/>
    <n v="140.13333333333333"/>
    <x v="2826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x v="9"/>
    <x v="0"/>
    <s v="theater/plays"/>
    <n v="100.001"/>
    <x v="2827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x v="77"/>
    <x v="0"/>
    <s v="theater/plays"/>
    <n v="119.238"/>
    <x v="282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x v="9"/>
    <x v="0"/>
    <s v="theater/plays"/>
    <n v="107.25"/>
    <x v="2829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x v="73"/>
    <x v="0"/>
    <s v="theater/plays"/>
    <n v="227.99999999999997"/>
    <x v="283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x v="55"/>
    <x v="0"/>
    <s v="theater/plays"/>
    <n v="106.4"/>
    <x v="283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x v="9"/>
    <x v="0"/>
    <s v="theater/plays"/>
    <n v="143.33333333333334"/>
    <x v="283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x v="67"/>
    <x v="0"/>
    <s v="theater/plays"/>
    <n v="104.54285714285714"/>
    <x v="283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x v="88"/>
    <x v="0"/>
    <s v="theater/plays"/>
    <n v="110.02000000000001"/>
    <x v="2834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x v="14"/>
    <x v="0"/>
    <s v="theater/plays"/>
    <n v="106"/>
    <x v="283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x v="63"/>
    <x v="0"/>
    <s v="theater/plays"/>
    <n v="108"/>
    <x v="2836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x v="72"/>
    <x v="0"/>
    <s v="theater/plays"/>
    <n v="105.42"/>
    <x v="283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x v="55"/>
    <x v="0"/>
    <s v="theater/plays"/>
    <n v="119.16666666666667"/>
    <x v="446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x v="71"/>
    <x v="0"/>
    <s v="theater/plays"/>
    <n v="152.66666666666666"/>
    <x v="2838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x v="33"/>
    <x v="0"/>
    <s v="theater/plays"/>
    <n v="100"/>
    <x v="283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x v="22"/>
    <x v="0"/>
    <s v="theater/plays"/>
    <n v="100.2"/>
    <x v="2840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x v="83"/>
    <x v="0"/>
    <s v="theater/plays"/>
    <n v="225"/>
    <x v="766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x v="82"/>
    <x v="0"/>
    <s v="theater/plays"/>
    <n v="106.02199999999999"/>
    <x v="2841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x v="82"/>
    <x v="0"/>
    <s v="theater/plays"/>
    <n v="104.66666666666666"/>
    <x v="2842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x v="9"/>
    <x v="0"/>
    <s v="theater/plays"/>
    <n v="116.66666666666667"/>
    <x v="2843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x v="7"/>
    <x v="0"/>
    <s v="theater/plays"/>
    <n v="109.03333333333333"/>
    <x v="2844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x v="22"/>
    <x v="0"/>
    <s v="theater/plays"/>
    <n v="160"/>
    <x v="379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x v="25"/>
    <x v="0"/>
    <s v="theater/plays"/>
    <n v="112.5"/>
    <x v="2845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x v="57"/>
    <x v="0"/>
    <s v="theater/plays"/>
    <n v="102.1"/>
    <x v="2846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x v="61"/>
    <x v="0"/>
    <s v="theater/plays"/>
    <n v="100.824"/>
    <x v="2847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x v="58"/>
    <x v="0"/>
    <s v="theater/plays"/>
    <n v="101.25"/>
    <x v="284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x v="83"/>
    <x v="0"/>
    <s v="theater/plays"/>
    <n v="6500"/>
    <x v="94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x v="69"/>
    <x v="1"/>
    <s v="theater/plays"/>
    <n v="8.7200000000000006"/>
    <x v="2849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x v="23"/>
    <x v="1"/>
    <s v="theater/plays"/>
    <n v="21.94"/>
    <x v="285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x v="10"/>
    <x v="1"/>
    <s v="theater/plays"/>
    <n v="21.3"/>
    <x v="2851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x v="133"/>
    <x v="1"/>
    <s v="theater/plays"/>
    <n v="41.489795918367342"/>
    <x v="285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x v="8"/>
    <x v="1"/>
    <s v="theater/plays"/>
    <n v="2.105"/>
    <x v="2853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x v="22"/>
    <x v="1"/>
    <s v="theater/plays"/>
    <n v="2.7"/>
    <x v="285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x v="82"/>
    <x v="1"/>
    <s v="theater/plays"/>
    <n v="16.161904761904761"/>
    <x v="2855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x v="68"/>
    <x v="1"/>
    <s v="theater/plays"/>
    <n v="16.376923076923077"/>
    <x v="285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x v="33"/>
    <x v="1"/>
    <s v="theater/plays"/>
    <n v="7.043333333333333"/>
    <x v="2857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x v="80"/>
    <x v="1"/>
    <s v="theater/plays"/>
    <n v="3.8"/>
    <x v="2858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x v="54"/>
    <x v="1"/>
    <s v="theater/plays"/>
    <n v="34.08"/>
    <x v="2859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x v="84"/>
    <x v="1"/>
    <s v="theater/plays"/>
    <n v="0.2"/>
    <x v="119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x v="84"/>
    <x v="1"/>
    <s v="theater/plays"/>
    <n v="2.5999999999999999E-2"/>
    <x v="31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x v="9"/>
    <x v="1"/>
    <s v="theater/plays"/>
    <n v="16.254545454545454"/>
    <x v="286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x v="29"/>
    <x v="1"/>
    <s v="theater/plays"/>
    <n v="2.5"/>
    <x v="384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x v="29"/>
    <x v="1"/>
    <s v="theater/plays"/>
    <n v="0.02"/>
    <x v="12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x v="80"/>
    <x v="1"/>
    <s v="theater/plays"/>
    <n v="5.2"/>
    <x v="178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x v="29"/>
    <x v="1"/>
    <s v="theater/plays"/>
    <n v="2"/>
    <x v="119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x v="29"/>
    <x v="1"/>
    <s v="theater/plays"/>
    <n v="0.04"/>
    <x v="12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x v="62"/>
    <x v="1"/>
    <s v="theater/plays"/>
    <n v="17.666666666666668"/>
    <x v="2861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x v="0"/>
    <x v="29"/>
    <x v="1"/>
    <s v="theater/plays"/>
    <n v="5"/>
    <x v="101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x v="29"/>
    <x v="1"/>
    <s v="theater/plays"/>
    <n v="1.3333333333333334E-2"/>
    <x v="12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x v="78"/>
    <x v="1"/>
    <s v="theater/plays"/>
    <n v="0"/>
    <x v="121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x v="83"/>
    <x v="1"/>
    <s v="theater/plays"/>
    <n v="1.2"/>
    <x v="13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x v="25"/>
    <x v="1"/>
    <s v="theater/plays"/>
    <n v="26.937422295897225"/>
    <x v="252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x v="84"/>
    <x v="1"/>
    <s v="theater/plays"/>
    <n v="0.54999999999999993"/>
    <x v="148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x v="81"/>
    <x v="1"/>
    <s v="theater/plays"/>
    <n v="12.55"/>
    <x v="286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x v="29"/>
    <x v="1"/>
    <s v="theater/musical"/>
    <n v="0.2"/>
    <x v="119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x v="41"/>
    <x v="1"/>
    <s v="theater/musical"/>
    <n v="3.4474868431088401"/>
    <x v="286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x v="73"/>
    <x v="1"/>
    <s v="theater/musical"/>
    <n v="15"/>
    <x v="1876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x v="83"/>
    <x v="1"/>
    <s v="theater/musical"/>
    <n v="2.666666666666667"/>
    <x v="140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x v="78"/>
    <x v="1"/>
    <s v="theater/musical"/>
    <n v="0"/>
    <x v="121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x v="78"/>
    <x v="1"/>
    <s v="theater/musical"/>
    <n v="0"/>
    <x v="121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x v="78"/>
    <x v="1"/>
    <s v="theater/musical"/>
    <n v="0"/>
    <x v="121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x v="78"/>
    <x v="1"/>
    <s v="theater/musical"/>
    <n v="0"/>
    <x v="121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x v="67"/>
    <x v="1"/>
    <s v="theater/musical"/>
    <n v="52.794871794871788"/>
    <x v="2864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x v="25"/>
    <x v="1"/>
    <s v="theater/musical"/>
    <n v="4.9639999999999995"/>
    <x v="286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x v="29"/>
    <x v="1"/>
    <s v="theater/musical"/>
    <n v="5.5555555555555552E-2"/>
    <x v="119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x v="78"/>
    <x v="1"/>
    <s v="theater/musical"/>
    <n v="0"/>
    <x v="121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x v="57"/>
    <x v="1"/>
    <s v="theater/musical"/>
    <n v="13.066666666666665"/>
    <x v="2866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x v="29"/>
    <x v="1"/>
    <s v="theater/musical"/>
    <n v="5"/>
    <x v="384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x v="78"/>
    <x v="1"/>
    <s v="theater/musical"/>
    <n v="0"/>
    <x v="121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x v="78"/>
    <x v="1"/>
    <s v="theater/musical"/>
    <n v="0"/>
    <x v="121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x v="78"/>
    <x v="1"/>
    <s v="theater/musical"/>
    <n v="0"/>
    <x v="121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x v="78"/>
    <x v="1"/>
    <s v="theater/musical"/>
    <n v="0"/>
    <x v="121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x v="0"/>
    <x v="78"/>
    <x v="1"/>
    <s v="theater/musical"/>
    <n v="0"/>
    <x v="121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x v="84"/>
    <x v="1"/>
    <s v="theater/musical"/>
    <n v="1.7500000000000002"/>
    <x v="844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x v="25"/>
    <x v="1"/>
    <s v="theater/plays"/>
    <n v="27.1"/>
    <x v="2867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x v="82"/>
    <x v="1"/>
    <s v="theater/plays"/>
    <n v="1.4749999999999999"/>
    <x v="2868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x v="22"/>
    <x v="1"/>
    <s v="theater/plays"/>
    <n v="16.826666666666668"/>
    <x v="2869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x v="63"/>
    <x v="1"/>
    <s v="theater/plays"/>
    <n v="32.5"/>
    <x v="2351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x v="78"/>
    <x v="1"/>
    <s v="theater/plays"/>
    <n v="0"/>
    <x v="121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x v="87"/>
    <x v="1"/>
    <s v="theater/plays"/>
    <n v="21.55"/>
    <x v="2870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x v="202"/>
    <x v="1"/>
    <s v="theater/plays"/>
    <n v="3.4666666666666663"/>
    <x v="1331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x v="29"/>
    <x v="1"/>
    <s v="theater/plays"/>
    <n v="5"/>
    <x v="73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x v="80"/>
    <x v="1"/>
    <s v="theater/plays"/>
    <n v="10.625"/>
    <x v="66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x v="73"/>
    <x v="1"/>
    <s v="theater/plays"/>
    <n v="17.599999999999998"/>
    <x v="895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x v="38"/>
    <x v="1"/>
    <s v="theater/plays"/>
    <n v="32.56"/>
    <x v="1337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x v="84"/>
    <x v="1"/>
    <s v="theater/plays"/>
    <n v="1.25"/>
    <x v="372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x v="81"/>
    <x v="1"/>
    <s v="theater/plays"/>
    <n v="5.4"/>
    <x v="2871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x v="29"/>
    <x v="1"/>
    <s v="theater/plays"/>
    <n v="0.83333333333333337"/>
    <x v="384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x v="162"/>
    <x v="1"/>
    <s v="theater/plays"/>
    <n v="48.833333333333336"/>
    <x v="287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x v="78"/>
    <x v="1"/>
    <s v="theater/plays"/>
    <n v="0"/>
    <x v="121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x v="84"/>
    <x v="1"/>
    <s v="theater/plays"/>
    <n v="0.03"/>
    <x v="1788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x v="63"/>
    <x v="1"/>
    <s v="theater/plays"/>
    <n v="11.533333333333333"/>
    <x v="2873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x v="38"/>
    <x v="1"/>
    <s v="theater/plays"/>
    <n v="67.333333333333329"/>
    <x v="287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x v="80"/>
    <x v="1"/>
    <s v="theater/plays"/>
    <n v="15.299999999999999"/>
    <x v="287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x v="80"/>
    <x v="1"/>
    <s v="theater/plays"/>
    <n v="8.6666666666666679"/>
    <x v="1862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x v="80"/>
    <x v="1"/>
    <s v="theater/plays"/>
    <n v="0.22499999999999998"/>
    <x v="1209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x v="83"/>
    <x v="1"/>
    <s v="theater/plays"/>
    <n v="3.0833333333333335"/>
    <x v="287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x v="17"/>
    <x v="1"/>
    <s v="theater/plays"/>
    <n v="37.412500000000001"/>
    <x v="2877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x v="29"/>
    <x v="1"/>
    <s v="theater/plays"/>
    <n v="6.6666666666666671E-3"/>
    <x v="12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x v="63"/>
    <x v="1"/>
    <s v="theater/plays"/>
    <n v="10"/>
    <x v="2878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x v="74"/>
    <x v="1"/>
    <s v="theater/plays"/>
    <n v="36.36"/>
    <x v="241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x v="29"/>
    <x v="1"/>
    <s v="theater/plays"/>
    <n v="0.33333333333333337"/>
    <x v="144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x v="78"/>
    <x v="1"/>
    <s v="theater/plays"/>
    <n v="0"/>
    <x v="121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x v="29"/>
    <x v="1"/>
    <s v="theater/plays"/>
    <n v="0.2857142857142857"/>
    <x v="119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x v="83"/>
    <x v="1"/>
    <s v="theater/plays"/>
    <n v="0.2"/>
    <x v="379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x v="83"/>
    <x v="1"/>
    <s v="theater/plays"/>
    <n v="1.7999999999999998"/>
    <x v="18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x v="83"/>
    <x v="1"/>
    <s v="theater/plays"/>
    <n v="5.4"/>
    <x v="834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x v="78"/>
    <x v="1"/>
    <s v="theater/plays"/>
    <n v="0"/>
    <x v="121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x v="79"/>
    <x v="1"/>
    <s v="theater/plays"/>
    <n v="8.1333333333333329"/>
    <x v="2879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x v="57"/>
    <x v="1"/>
    <s v="theater/plays"/>
    <n v="12.034782608695652"/>
    <x v="2880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x v="244"/>
    <x v="1"/>
    <s v="theater/plays"/>
    <n v="15.266666666666667"/>
    <x v="1378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x v="83"/>
    <x v="1"/>
    <s v="theater/plays"/>
    <n v="10"/>
    <x v="144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x v="29"/>
    <x v="1"/>
    <s v="theater/plays"/>
    <n v="0.3"/>
    <x v="2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x v="84"/>
    <x v="1"/>
    <s v="theater/plays"/>
    <n v="1"/>
    <x v="38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x v="63"/>
    <x v="1"/>
    <s v="theater/plays"/>
    <n v="13.020000000000001"/>
    <x v="2881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x v="25"/>
    <x v="1"/>
    <s v="theater/plays"/>
    <n v="2.2650000000000001"/>
    <x v="288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x v="78"/>
    <x v="1"/>
    <s v="theater/plays"/>
    <n v="0"/>
    <x v="121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x v="78"/>
    <x v="1"/>
    <s v="theater/plays"/>
    <n v="0"/>
    <x v="121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x v="29"/>
    <x v="1"/>
    <s v="theater/plays"/>
    <n v="8.3333333333333332E-3"/>
    <x v="12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x v="8"/>
    <x v="1"/>
    <s v="theater/plays"/>
    <n v="15.742857142857142"/>
    <x v="28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x v="8"/>
    <x v="1"/>
    <s v="theater/plays"/>
    <n v="11"/>
    <x v="2884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x v="23"/>
    <x v="1"/>
    <s v="theater/plays"/>
    <n v="43.833333333333336"/>
    <x v="2885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x v="78"/>
    <x v="1"/>
    <s v="theater/plays"/>
    <n v="0"/>
    <x v="121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x v="73"/>
    <x v="1"/>
    <s v="theater/plays"/>
    <n v="86.135181975736558"/>
    <x v="2886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x v="81"/>
    <x v="1"/>
    <s v="theater/plays"/>
    <n v="12.196620583717358"/>
    <x v="2887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x v="29"/>
    <x v="1"/>
    <s v="theater/plays"/>
    <n v="0.1"/>
    <x v="144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x v="84"/>
    <x v="1"/>
    <s v="theater/plays"/>
    <n v="0.22"/>
    <x v="148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x v="84"/>
    <x v="1"/>
    <s v="theater/plays"/>
    <n v="0.90909090909090906"/>
    <x v="384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x v="78"/>
    <x v="1"/>
    <s v="theater/plays"/>
    <n v="0"/>
    <x v="121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x v="62"/>
    <x v="1"/>
    <s v="theater/plays"/>
    <n v="35.64"/>
    <x v="288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x v="78"/>
    <x v="1"/>
    <s v="theater/plays"/>
    <n v="0"/>
    <x v="121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x v="29"/>
    <x v="1"/>
    <s v="theater/plays"/>
    <n v="0.25"/>
    <x v="144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x v="81"/>
    <x v="1"/>
    <s v="theater/plays"/>
    <n v="3.25"/>
    <x v="498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x v="84"/>
    <x v="1"/>
    <s v="theater/plays"/>
    <n v="3.3666666666666663"/>
    <x v="476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x v="78"/>
    <x v="1"/>
    <s v="theater/plays"/>
    <n v="0"/>
    <x v="121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x v="58"/>
    <x v="1"/>
    <s v="theater/plays"/>
    <n v="15.770000000000001"/>
    <x v="288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x v="29"/>
    <x v="1"/>
    <s v="theater/plays"/>
    <n v="0.625"/>
    <x v="384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x v="29"/>
    <x v="1"/>
    <s v="theater/plays"/>
    <n v="5.0000000000000001E-4"/>
    <x v="12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x v="29"/>
    <x v="1"/>
    <s v="theater/plays"/>
    <n v="9.6153846153846159E-2"/>
    <x v="384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x v="78"/>
    <x v="1"/>
    <s v="theater/plays"/>
    <n v="0"/>
    <x v="121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x v="78"/>
    <x v="1"/>
    <s v="theater/plays"/>
    <n v="0"/>
    <x v="121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x v="22"/>
    <x v="1"/>
    <s v="theater/plays"/>
    <n v="24.285714285714285"/>
    <x v="97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x v="78"/>
    <x v="1"/>
    <s v="theater/plays"/>
    <n v="0"/>
    <x v="121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x v="29"/>
    <x v="1"/>
    <s v="theater/plays"/>
    <n v="2.5000000000000001E-2"/>
    <x v="589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x v="38"/>
    <x v="1"/>
    <s v="theater/plays"/>
    <n v="32.049999999999997"/>
    <x v="289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x v="8"/>
    <x v="1"/>
    <s v="theater/plays"/>
    <n v="24.333333333333336"/>
    <x v="838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x v="80"/>
    <x v="1"/>
    <s v="theater/plays"/>
    <n v="1.5"/>
    <x v="798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x v="84"/>
    <x v="1"/>
    <s v="theater/plays"/>
    <n v="0.42"/>
    <x v="689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x v="83"/>
    <x v="1"/>
    <s v="theater/plays"/>
    <n v="3.214285714285714"/>
    <x v="2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x v="78"/>
    <x v="1"/>
    <s v="theater/plays"/>
    <n v="0"/>
    <x v="121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x v="83"/>
    <x v="1"/>
    <s v="theater/plays"/>
    <n v="6.3"/>
    <x v="840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x v="80"/>
    <x v="1"/>
    <s v="theater/plays"/>
    <n v="14.249999999999998"/>
    <x v="3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x v="84"/>
    <x v="1"/>
    <s v="theater/plays"/>
    <n v="0.6"/>
    <x v="381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x v="73"/>
    <x v="1"/>
    <s v="theater/plays"/>
    <n v="24.117647058823529"/>
    <x v="2239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x v="202"/>
    <x v="1"/>
    <s v="theater/plays"/>
    <n v="10.54"/>
    <x v="28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x v="79"/>
    <x v="1"/>
    <s v="theater/plays"/>
    <n v="7.4690265486725664"/>
    <x v="2892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x v="84"/>
    <x v="1"/>
    <s v="theater/plays"/>
    <n v="7.3333333333333334E-2"/>
    <x v="148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x v="79"/>
    <x v="1"/>
    <s v="theater/plays"/>
    <n v="0.97142857142857131"/>
    <x v="289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x v="22"/>
    <x v="1"/>
    <s v="theater/plays"/>
    <n v="21.099999999999998"/>
    <x v="2894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x v="77"/>
    <x v="1"/>
    <s v="theater/plays"/>
    <n v="78.100000000000009"/>
    <x v="289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x v="202"/>
    <x v="1"/>
    <s v="theater/plays"/>
    <n v="32"/>
    <x v="2896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x v="78"/>
    <x v="1"/>
    <s v="theater/plays"/>
    <n v="0"/>
    <x v="121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x v="73"/>
    <x v="1"/>
    <s v="theater/plays"/>
    <n v="47.692307692307693"/>
    <x v="2897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x v="79"/>
    <x v="1"/>
    <s v="theater/plays"/>
    <n v="1.4500000000000002"/>
    <x v="289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x v="22"/>
    <x v="1"/>
    <s v="theater/plays"/>
    <n v="10.7"/>
    <x v="129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x v="79"/>
    <x v="1"/>
    <s v="theater/plays"/>
    <n v="1.8333333333333333"/>
    <x v="178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x v="63"/>
    <x v="1"/>
    <s v="theater/plays"/>
    <n v="18"/>
    <x v="2845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x v="63"/>
    <x v="1"/>
    <s v="theater/plays"/>
    <n v="4.083333333333333"/>
    <x v="638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x v="81"/>
    <x v="1"/>
    <s v="theater/plays"/>
    <n v="20"/>
    <x v="447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x v="67"/>
    <x v="1"/>
    <s v="theater/plays"/>
    <n v="34.802513464991023"/>
    <x v="2899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x v="73"/>
    <x v="1"/>
    <s v="theater/plays"/>
    <n v="6.3333333333333339"/>
    <x v="2858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x v="10"/>
    <x v="1"/>
    <s v="theater/plays"/>
    <n v="32.049999999999997"/>
    <x v="2900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x v="62"/>
    <x v="1"/>
    <s v="theater/plays"/>
    <n v="9.76"/>
    <x v="2901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x v="62"/>
    <x v="1"/>
    <s v="theater/plays"/>
    <n v="37.75"/>
    <x v="290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x v="80"/>
    <x v="1"/>
    <s v="theater/plays"/>
    <n v="2.1333333333333333"/>
    <x v="1797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x v="78"/>
    <x v="1"/>
    <s v="theater/plays"/>
    <n v="0"/>
    <x v="121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x v="83"/>
    <x v="1"/>
    <s v="theater/plays"/>
    <n v="4.1818181818181817"/>
    <x v="1581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x v="29"/>
    <x v="1"/>
    <s v="theater/plays"/>
    <n v="20"/>
    <x v="101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x v="82"/>
    <x v="1"/>
    <s v="theater/plays"/>
    <n v="5.41"/>
    <x v="2903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x v="29"/>
    <x v="1"/>
    <s v="theater/plays"/>
    <n v="6.0000000000000001E-3"/>
    <x v="366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x v="29"/>
    <x v="1"/>
    <s v="theater/plays"/>
    <n v="0.25"/>
    <x v="144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x v="80"/>
    <x v="1"/>
    <s v="theater/plays"/>
    <n v="35"/>
    <x v="844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x v="57"/>
    <x v="1"/>
    <s v="theater/plays"/>
    <n v="16.566666666666666"/>
    <x v="290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x v="78"/>
    <x v="1"/>
    <s v="theater/plays"/>
    <n v="0"/>
    <x v="121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x v="8"/>
    <x v="1"/>
    <s v="theater/plays"/>
    <n v="57.199999999999996"/>
    <x v="290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x v="25"/>
    <x v="1"/>
    <s v="theater/plays"/>
    <n v="16.514285714285716"/>
    <x v="2906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x v="0"/>
    <x v="29"/>
    <x v="1"/>
    <s v="theater/plays"/>
    <n v="0.125"/>
    <x v="119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x v="25"/>
    <x v="1"/>
    <s v="theater/plays"/>
    <n v="37.75"/>
    <x v="288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x v="80"/>
    <x v="1"/>
    <s v="theater/plays"/>
    <n v="1.8399999999999999"/>
    <x v="2117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x v="84"/>
    <x v="1"/>
    <s v="theater/plays"/>
    <n v="10.050000000000001"/>
    <x v="984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x v="0"/>
    <x v="29"/>
    <x v="1"/>
    <s v="theater/plays"/>
    <n v="0.2"/>
    <x v="12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x v="84"/>
    <x v="1"/>
    <s v="theater/plays"/>
    <n v="1.3333333333333335"/>
    <x v="135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x v="29"/>
    <x v="1"/>
    <s v="theater/plays"/>
    <n v="6.6666666666666671E-3"/>
    <x v="453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x v="29"/>
    <x v="1"/>
    <s v="theater/plays"/>
    <n v="0.25"/>
    <x v="144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x v="80"/>
    <x v="1"/>
    <s v="theater/plays"/>
    <n v="6"/>
    <x v="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x v="83"/>
    <x v="1"/>
    <s v="theater/plays"/>
    <n v="3.8860103626943006"/>
    <x v="384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x v="44"/>
    <x v="1"/>
    <s v="theater/plays"/>
    <n v="24.194444444444443"/>
    <x v="290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x v="80"/>
    <x v="1"/>
    <s v="theater/plays"/>
    <n v="7.6"/>
    <x v="2908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x v="78"/>
    <x v="1"/>
    <s v="theater/plays"/>
    <n v="0"/>
    <x v="121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x v="84"/>
    <x v="1"/>
    <s v="theater/plays"/>
    <n v="1.3"/>
    <x v="31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x v="78"/>
    <x v="1"/>
    <s v="theater/plays"/>
    <n v="0"/>
    <x v="121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x v="29"/>
    <x v="1"/>
    <s v="theater/plays"/>
    <n v="1.4285714285714287E-2"/>
    <x v="12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x v="63"/>
    <x v="1"/>
    <s v="theater/plays"/>
    <n v="14.000000000000002"/>
    <x v="119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x v="84"/>
    <x v="1"/>
    <s v="theater/plays"/>
    <n v="1.05"/>
    <x v="1859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x v="80"/>
    <x v="1"/>
    <s v="theater/plays"/>
    <n v="8.6666666666666679"/>
    <x v="151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x v="80"/>
    <x v="1"/>
    <s v="theater/plays"/>
    <n v="0.82857142857142851"/>
    <x v="1878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x v="83"/>
    <x v="1"/>
    <s v="theater/plays"/>
    <n v="16.666666666666664"/>
    <x v="85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x v="84"/>
    <x v="1"/>
    <s v="theater/plays"/>
    <n v="0.83333333333333337"/>
    <x v="372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x v="438"/>
    <x v="1"/>
    <s v="theater/plays"/>
    <n v="69.561111111111103"/>
    <x v="2909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x v="78"/>
    <x v="1"/>
    <s v="theater/plays"/>
    <n v="0"/>
    <x v="121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x v="29"/>
    <x v="1"/>
    <s v="theater/plays"/>
    <n v="1.25"/>
    <x v="119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x v="80"/>
    <x v="1"/>
    <s v="theater/plays"/>
    <n v="5"/>
    <x v="372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x v="78"/>
    <x v="1"/>
    <s v="theater/plays"/>
    <n v="0"/>
    <x v="121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x v="63"/>
    <x v="1"/>
    <s v="theater/plays"/>
    <n v="7.166666666666667"/>
    <x v="2747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x v="202"/>
    <x v="1"/>
    <s v="theater/plays"/>
    <n v="28.050000000000004"/>
    <x v="2722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x v="78"/>
    <x v="1"/>
    <s v="theater/plays"/>
    <n v="0"/>
    <x v="121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x v="79"/>
    <x v="1"/>
    <s v="theater/plays"/>
    <n v="16"/>
    <x v="590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x v="78"/>
    <x v="1"/>
    <s v="theater/plays"/>
    <n v="0"/>
    <x v="121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x v="63"/>
    <x v="1"/>
    <s v="theater/plays"/>
    <n v="6.8287037037037033"/>
    <x v="585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x v="225"/>
    <x v="1"/>
    <s v="theater/plays"/>
    <n v="25.698702928870294"/>
    <x v="2910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x v="84"/>
    <x v="1"/>
    <s v="theater/plays"/>
    <n v="1.4814814814814816"/>
    <x v="1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x v="20"/>
    <x v="1"/>
    <s v="theater/plays"/>
    <n v="36.85"/>
    <x v="2911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x v="57"/>
    <x v="1"/>
    <s v="theater/plays"/>
    <n v="47.05"/>
    <x v="2912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x v="84"/>
    <x v="1"/>
    <s v="theater/plays"/>
    <n v="11.428571428571429"/>
    <x v="379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x v="80"/>
    <x v="1"/>
    <s v="theater/plays"/>
    <n v="12.04"/>
    <x v="2913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x v="81"/>
    <x v="1"/>
    <s v="theater/plays"/>
    <n v="60"/>
    <x v="88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x v="84"/>
    <x v="1"/>
    <s v="theater/plays"/>
    <n v="31.25"/>
    <x v="2914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x v="84"/>
    <x v="1"/>
    <s v="theater/plays"/>
    <n v="0.42"/>
    <x v="689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x v="83"/>
    <x v="1"/>
    <s v="theater/plays"/>
    <n v="0.21"/>
    <x v="589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x v="78"/>
    <x v="1"/>
    <s v="theater/plays"/>
    <n v="0"/>
    <x v="121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x v="80"/>
    <x v="1"/>
    <s v="theater/plays"/>
    <n v="37.5"/>
    <x v="701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x v="29"/>
    <x v="1"/>
    <s v="theater/plays"/>
    <n v="0.02"/>
    <x v="12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x v="8"/>
    <x v="1"/>
    <s v="theater/plays"/>
    <n v="8.2142857142857135"/>
    <x v="134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x v="80"/>
    <x v="1"/>
    <s v="theater/plays"/>
    <n v="2.1999999999999997"/>
    <x v="446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x v="110"/>
    <x v="1"/>
    <s v="theater/plays"/>
    <n v="17.652941176470588"/>
    <x v="2915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x v="29"/>
    <x v="1"/>
    <s v="theater/plays"/>
    <n v="0.08"/>
    <x v="587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x v="29"/>
    <x v="1"/>
    <s v="theater/plays"/>
    <n v="6.6666666666666666E-2"/>
    <x v="12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x v="78"/>
    <x v="1"/>
    <s v="theater/plays"/>
    <n v="0"/>
    <x v="121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x v="62"/>
    <x v="1"/>
    <s v="theater/plays"/>
    <n v="37.533333333333339"/>
    <x v="2916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x v="84"/>
    <x v="1"/>
    <s v="theater/plays"/>
    <n v="22"/>
    <x v="698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x v="78"/>
    <x v="1"/>
    <s v="theater/plays"/>
    <n v="0"/>
    <x v="121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x v="64"/>
    <x v="1"/>
    <s v="theater/plays"/>
    <n v="17.62"/>
    <x v="2917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x v="82"/>
    <x v="1"/>
    <s v="theater/plays"/>
    <n v="53"/>
    <x v="2137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x v="79"/>
    <x v="1"/>
    <s v="theater/plays"/>
    <n v="22.142857142857142"/>
    <x v="9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x v="80"/>
    <x v="1"/>
    <s v="theater/plays"/>
    <n v="2.5333333333333332"/>
    <x v="2918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x v="63"/>
    <x v="1"/>
    <s v="theater/plays"/>
    <n v="2.5"/>
    <x v="680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x v="81"/>
    <x v="1"/>
    <s v="theater/plays"/>
    <n v="2.85"/>
    <x v="2830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x v="78"/>
    <x v="1"/>
    <s v="theater/plays"/>
    <n v="0"/>
    <x v="121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x v="83"/>
    <x v="1"/>
    <s v="theater/plays"/>
    <n v="2.4500000000000002"/>
    <x v="2919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x v="82"/>
    <x v="1"/>
    <s v="theater/plays"/>
    <n v="1.4210526315789473"/>
    <x v="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x v="79"/>
    <x v="1"/>
    <s v="theater/plays"/>
    <n v="19.25"/>
    <x v="2920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x v="80"/>
    <x v="1"/>
    <s v="theater/plays"/>
    <n v="0.67500000000000004"/>
    <x v="2921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x v="29"/>
    <x v="1"/>
    <s v="theater/plays"/>
    <n v="0.16666666666666669"/>
    <x v="384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x v="57"/>
    <x v="1"/>
    <s v="theater/plays"/>
    <n v="60.9"/>
    <x v="292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x v="29"/>
    <x v="1"/>
    <s v="theater/plays"/>
    <n v="1"/>
    <x v="292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x v="62"/>
    <x v="1"/>
    <s v="theater/plays"/>
    <n v="34.4"/>
    <x v="2924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x v="79"/>
    <x v="1"/>
    <s v="theater/plays"/>
    <n v="16.5"/>
    <x v="446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x v="78"/>
    <x v="1"/>
    <s v="theater/plays"/>
    <n v="0"/>
    <x v="121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x v="84"/>
    <x v="1"/>
    <s v="theater/plays"/>
    <n v="0.4"/>
    <x v="45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x v="84"/>
    <x v="1"/>
    <s v="theater/plays"/>
    <n v="1.0571428571428572"/>
    <x v="292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x v="64"/>
    <x v="1"/>
    <s v="theater/plays"/>
    <n v="26.727272727272727"/>
    <x v="436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x v="62"/>
    <x v="1"/>
    <s v="theater/plays"/>
    <n v="28.799999999999997"/>
    <x v="2926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x v="78"/>
    <x v="1"/>
    <s v="theater/plays"/>
    <n v="0"/>
    <x v="121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x v="79"/>
    <x v="1"/>
    <s v="theater/plays"/>
    <n v="8.9"/>
    <x v="2927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x v="78"/>
    <x v="1"/>
    <s v="theater/plays"/>
    <n v="0"/>
    <x v="121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x v="29"/>
    <x v="1"/>
    <s v="theater/plays"/>
    <n v="0.16666666666666669"/>
    <x v="144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x v="78"/>
    <x v="1"/>
    <s v="theater/plays"/>
    <n v="0"/>
    <x v="121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x v="8"/>
    <x v="1"/>
    <s v="theater/plays"/>
    <n v="15.737410071942445"/>
    <x v="238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x v="84"/>
    <x v="1"/>
    <s v="theater/plays"/>
    <n v="2"/>
    <x v="1788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x v="79"/>
    <x v="1"/>
    <s v="theater/plays"/>
    <n v="21.685714285714287"/>
    <x v="2928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x v="29"/>
    <x v="1"/>
    <s v="theater/plays"/>
    <n v="0.33333333333333337"/>
    <x v="119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x v="29"/>
    <x v="1"/>
    <s v="theater/plays"/>
    <n v="0.2857142857142857"/>
    <x v="119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x v="81"/>
    <x v="1"/>
    <s v="theater/plays"/>
    <n v="4.7"/>
    <x v="292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x v="0"/>
    <x v="78"/>
    <x v="1"/>
    <s v="theater/plays"/>
    <n v="0"/>
    <x v="121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x v="83"/>
    <x v="1"/>
    <s v="theater/plays"/>
    <n v="10.8"/>
    <x v="2751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x v="22"/>
    <x v="1"/>
    <s v="theater/plays"/>
    <n v="4.8"/>
    <x v="18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x v="83"/>
    <x v="1"/>
    <s v="theater/plays"/>
    <n v="3.2"/>
    <x v="1592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x v="22"/>
    <x v="1"/>
    <s v="theater/plays"/>
    <n v="12.75"/>
    <x v="157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x v="29"/>
    <x v="1"/>
    <s v="theater/plays"/>
    <n v="1.8181818181818181E-2"/>
    <x v="13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x v="80"/>
    <x v="1"/>
    <s v="theater/plays"/>
    <n v="2.4"/>
    <x v="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x v="22"/>
    <x v="1"/>
    <s v="theater/plays"/>
    <n v="36.5"/>
    <x v="2930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x v="29"/>
    <x v="1"/>
    <s v="theater/plays"/>
    <n v="2.666666666666667"/>
    <x v="2931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x v="81"/>
    <x v="1"/>
    <s v="theater/plays"/>
    <n v="11.428571428571429"/>
    <x v="2932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x v="78"/>
    <x v="1"/>
    <s v="theater/plays"/>
    <n v="0"/>
    <x v="121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x v="78"/>
    <x v="1"/>
    <s v="theater/plays"/>
    <n v="0"/>
    <x v="121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x v="29"/>
    <x v="1"/>
    <s v="theater/plays"/>
    <n v="1.1111111111111112"/>
    <x v="73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x v="78"/>
    <x v="1"/>
    <s v="theater/plays"/>
    <n v="0"/>
    <x v="121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x v="78"/>
    <x v="1"/>
    <s v="theater/plays"/>
    <n v="0"/>
    <x v="121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x v="79"/>
    <x v="1"/>
    <s v="theater/plays"/>
    <n v="27.400000000000002"/>
    <x v="293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x v="79"/>
    <x v="1"/>
    <s v="theater/plays"/>
    <n v="10"/>
    <x v="41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x v="25"/>
    <x v="1"/>
    <s v="theater/plays"/>
    <n v="21.366666666666667"/>
    <x v="2934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x v="79"/>
    <x v="1"/>
    <s v="theater/plays"/>
    <n v="6.9696969696969706"/>
    <x v="2935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x v="51"/>
    <x v="1"/>
    <s v="theater/plays"/>
    <n v="70.599999999999994"/>
    <x v="293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x v="80"/>
    <x v="1"/>
    <s v="theater/plays"/>
    <n v="2.0500000000000003"/>
    <x v="227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x v="29"/>
    <x v="1"/>
    <s v="theater/plays"/>
    <n v="1.9666666666666666"/>
    <x v="585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x v="78"/>
    <x v="1"/>
    <s v="theater/plays"/>
    <n v="0"/>
    <x v="121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x v="79"/>
    <x v="1"/>
    <s v="theater/plays"/>
    <n v="28.666666666666668"/>
    <x v="2937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x v="79"/>
    <x v="1"/>
    <s v="theater/plays"/>
    <n v="3.1333333333333333"/>
    <x v="2938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x v="29"/>
    <x v="1"/>
    <s v="theater/plays"/>
    <n v="0.04"/>
    <x v="12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x v="83"/>
    <x v="1"/>
    <s v="theater/plays"/>
    <n v="0.2"/>
    <x v="120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B1" zoomScale="70" zoomScaleNormal="70" workbookViewId="0">
      <selection activeCell="H2" sqref="H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0.140625" style="8" customWidth="1"/>
    <col min="16" max="16" width="21.85546875" style="8" customWidth="1"/>
    <col min="17" max="17" width="12" customWidth="1"/>
    <col min="18" max="18" width="20" customWidth="1"/>
    <col min="19" max="19" width="34.140625" customWidth="1"/>
    <col min="20" max="20" width="32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8311</v>
      </c>
      <c r="P1" s="7" t="s">
        <v>8312</v>
      </c>
      <c r="Q1" s="1" t="s">
        <v>8313</v>
      </c>
      <c r="R1" s="1" t="s">
        <v>8314</v>
      </c>
      <c r="S1" s="1" t="s">
        <v>8370</v>
      </c>
      <c r="T1" s="1" t="s">
        <v>8371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8">
        <f>IFERROR(E2/L2, 0)</f>
        <v>63.917582417582416</v>
      </c>
      <c r="Q2" t="str">
        <f>LEFT(N2,(FIND("/",N2)-1))</f>
        <v>film &amp; video</v>
      </c>
      <c r="R2" s="11" t="str">
        <f>RIGHT(N2,(LEN(N2)-FIND("/",N2)))</f>
        <v>television</v>
      </c>
      <c r="S2" s="14">
        <f>(((J2/60)/60)/24)+DATE(1970,1,1)+(-5/24)</f>
        <v>42176.798738425925</v>
      </c>
      <c r="T2" s="14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8">
        <f t="shared" ref="P3:P66" si="1">IFERROR(E3/L3, 0)</f>
        <v>185.48101265822785</v>
      </c>
      <c r="Q3" t="str">
        <f>LEFT(N3,(FIND("/",N3)-1))</f>
        <v>film &amp; video</v>
      </c>
      <c r="R3" s="11" t="str">
        <f>RIGHT(N3,(LEN(N3)-FIND("/",N3)))</f>
        <v>television</v>
      </c>
      <c r="S3" s="14">
        <f t="shared" ref="S3:S66" si="2">(((J3/60)/60)/24)+DATE(1970,1,1)+(-5/24)</f>
        <v>42766.392164351848</v>
      </c>
      <c r="T3" s="14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8">
        <f t="shared" si="1"/>
        <v>15</v>
      </c>
      <c r="Q4" t="str">
        <f t="shared" ref="Q4:Q67" si="4">LEFT(N4,(FIND("/",N4)-1))</f>
        <v>film &amp; video</v>
      </c>
      <c r="R4" s="11" t="str">
        <f t="shared" ref="R4:R67" si="5">RIGHT(N4,(LEN(N4)-FIND("/",N4)))</f>
        <v>television</v>
      </c>
      <c r="S4" s="14">
        <f t="shared" si="2"/>
        <v>42405.494016203702</v>
      </c>
      <c r="T4" s="14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8">
        <f t="shared" si="1"/>
        <v>69.266666666666666</v>
      </c>
      <c r="Q5" t="str">
        <f t="shared" si="4"/>
        <v>film &amp; video</v>
      </c>
      <c r="R5" s="11" t="str">
        <f t="shared" si="5"/>
        <v>television</v>
      </c>
      <c r="S5" s="14">
        <f t="shared" si="2"/>
        <v>41828.306793981479</v>
      </c>
      <c r="T5" s="14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8">
        <f t="shared" si="1"/>
        <v>190.55028169014085</v>
      </c>
      <c r="Q6" t="str">
        <f t="shared" si="4"/>
        <v>film &amp; video</v>
      </c>
      <c r="R6" s="11" t="str">
        <f t="shared" si="5"/>
        <v>television</v>
      </c>
      <c r="S6" s="14">
        <f t="shared" si="2"/>
        <v>42327.625914351847</v>
      </c>
      <c r="T6" s="14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8">
        <f t="shared" si="1"/>
        <v>93.40425531914893</v>
      </c>
      <c r="Q7" t="str">
        <f t="shared" si="4"/>
        <v>film &amp; video</v>
      </c>
      <c r="R7" s="11" t="str">
        <f t="shared" si="5"/>
        <v>television</v>
      </c>
      <c r="S7" s="14">
        <f t="shared" si="2"/>
        <v>42563.724618055552</v>
      </c>
      <c r="T7" s="14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8">
        <f t="shared" si="1"/>
        <v>146.87931034482759</v>
      </c>
      <c r="Q8" t="str">
        <f t="shared" si="4"/>
        <v>film &amp; video</v>
      </c>
      <c r="R8" s="11" t="str">
        <f t="shared" si="5"/>
        <v>television</v>
      </c>
      <c r="S8" s="14">
        <f t="shared" si="2"/>
        <v>41793.864004629628</v>
      </c>
      <c r="T8" s="14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8">
        <f t="shared" si="1"/>
        <v>159.82456140350877</v>
      </c>
      <c r="Q9" t="str">
        <f t="shared" si="4"/>
        <v>film &amp; video</v>
      </c>
      <c r="R9" s="11" t="str">
        <f t="shared" si="5"/>
        <v>television</v>
      </c>
      <c r="S9" s="14">
        <f t="shared" si="2"/>
        <v>42515.838738425926</v>
      </c>
      <c r="T9" s="14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8">
        <f t="shared" si="1"/>
        <v>291.79333333333335</v>
      </c>
      <c r="Q10" t="str">
        <f t="shared" si="4"/>
        <v>film &amp; video</v>
      </c>
      <c r="R10" s="11" t="str">
        <f t="shared" si="5"/>
        <v>television</v>
      </c>
      <c r="S10" s="14">
        <f t="shared" si="2"/>
        <v>42468.736249999994</v>
      </c>
      <c r="T10" s="14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8">
        <f t="shared" si="1"/>
        <v>31.499500000000001</v>
      </c>
      <c r="Q11" t="str">
        <f t="shared" si="4"/>
        <v>film &amp; video</v>
      </c>
      <c r="R11" s="11" t="str">
        <f t="shared" si="5"/>
        <v>television</v>
      </c>
      <c r="S11" s="14">
        <f t="shared" si="2"/>
        <v>42446.895185185182</v>
      </c>
      <c r="T11" s="14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8">
        <f t="shared" si="1"/>
        <v>158.68421052631578</v>
      </c>
      <c r="Q12" t="str">
        <f t="shared" si="4"/>
        <v>film &amp; video</v>
      </c>
      <c r="R12" s="11" t="str">
        <f t="shared" si="5"/>
        <v>television</v>
      </c>
      <c r="S12" s="14">
        <f t="shared" si="2"/>
        <v>41779.859710648147</v>
      </c>
      <c r="T12" s="14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8">
        <f t="shared" si="1"/>
        <v>80.333333333333329</v>
      </c>
      <c r="Q13" t="str">
        <f t="shared" si="4"/>
        <v>film &amp; video</v>
      </c>
      <c r="R13" s="11" t="str">
        <f t="shared" si="5"/>
        <v>television</v>
      </c>
      <c r="S13" s="14">
        <f t="shared" si="2"/>
        <v>42572.570162037031</v>
      </c>
      <c r="T13" s="14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8">
        <f t="shared" si="1"/>
        <v>59.961305925030231</v>
      </c>
      <c r="Q14" t="str">
        <f t="shared" si="4"/>
        <v>film &amp; video</v>
      </c>
      <c r="R14" s="11" t="str">
        <f t="shared" si="5"/>
        <v>television</v>
      </c>
      <c r="S14" s="14">
        <f t="shared" si="2"/>
        <v>41791.504918981482</v>
      </c>
      <c r="T14" s="14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8">
        <f t="shared" si="1"/>
        <v>109.78431372549019</v>
      </c>
      <c r="Q15" t="str">
        <f t="shared" si="4"/>
        <v>film &amp; video</v>
      </c>
      <c r="R15" s="11" t="str">
        <f t="shared" si="5"/>
        <v>television</v>
      </c>
      <c r="S15" s="14">
        <f t="shared" si="2"/>
        <v>42508.468854166662</v>
      </c>
      <c r="T15" s="14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8">
        <f t="shared" si="1"/>
        <v>147.70731707317074</v>
      </c>
      <c r="Q16" t="str">
        <f t="shared" si="4"/>
        <v>film &amp; video</v>
      </c>
      <c r="R16" s="11" t="str">
        <f t="shared" si="5"/>
        <v>television</v>
      </c>
      <c r="S16" s="14">
        <f t="shared" si="2"/>
        <v>41807.818148148144</v>
      </c>
      <c r="T16" s="14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8">
        <f t="shared" si="1"/>
        <v>21.755102040816325</v>
      </c>
      <c r="Q17" t="str">
        <f t="shared" si="4"/>
        <v>film &amp; video</v>
      </c>
      <c r="R17" s="11" t="str">
        <f t="shared" si="5"/>
        <v>television</v>
      </c>
      <c r="S17" s="14">
        <f t="shared" si="2"/>
        <v>42256.183541666665</v>
      </c>
      <c r="T17" s="14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8">
        <f t="shared" si="1"/>
        <v>171.84285714285716</v>
      </c>
      <c r="Q18" t="str">
        <f t="shared" si="4"/>
        <v>film &amp; video</v>
      </c>
      <c r="R18" s="11" t="str">
        <f t="shared" si="5"/>
        <v>television</v>
      </c>
      <c r="S18" s="14">
        <f t="shared" si="2"/>
        <v>41760.588090277779</v>
      </c>
      <c r="T18" s="14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8">
        <f t="shared" si="1"/>
        <v>41.944444444444443</v>
      </c>
      <c r="Q19" t="str">
        <f t="shared" si="4"/>
        <v>film &amp; video</v>
      </c>
      <c r="R19" s="11" t="str">
        <f t="shared" si="5"/>
        <v>television</v>
      </c>
      <c r="S19" s="14">
        <f t="shared" si="2"/>
        <v>41917.523402777777</v>
      </c>
      <c r="T19" s="14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8">
        <f t="shared" si="1"/>
        <v>93.264122807017543</v>
      </c>
      <c r="Q20" t="str">
        <f t="shared" si="4"/>
        <v>film &amp; video</v>
      </c>
      <c r="R20" s="11" t="str">
        <f t="shared" si="5"/>
        <v>television</v>
      </c>
      <c r="S20" s="14">
        <f t="shared" si="2"/>
        <v>41869.333981481483</v>
      </c>
      <c r="T20" s="14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8">
        <f t="shared" si="1"/>
        <v>56.136363636363633</v>
      </c>
      <c r="Q21" t="str">
        <f t="shared" si="4"/>
        <v>film &amp; video</v>
      </c>
      <c r="R21" s="11" t="str">
        <f t="shared" si="5"/>
        <v>television</v>
      </c>
      <c r="S21" s="14">
        <f t="shared" si="2"/>
        <v>42175.608032407406</v>
      </c>
      <c r="T21" s="14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8">
        <f t="shared" si="1"/>
        <v>80.16</v>
      </c>
      <c r="Q22" t="str">
        <f t="shared" si="4"/>
        <v>film &amp; video</v>
      </c>
      <c r="R22" s="11" t="str">
        <f t="shared" si="5"/>
        <v>television</v>
      </c>
      <c r="S22" s="14">
        <f t="shared" si="2"/>
        <v>42200.549907407411</v>
      </c>
      <c r="T22" s="14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8">
        <f t="shared" si="1"/>
        <v>199.9009900990099</v>
      </c>
      <c r="Q23" t="str">
        <f t="shared" si="4"/>
        <v>film &amp; video</v>
      </c>
      <c r="R23" s="11" t="str">
        <f t="shared" si="5"/>
        <v>television</v>
      </c>
      <c r="S23" s="14">
        <f t="shared" si="2"/>
        <v>41878.418854166666</v>
      </c>
      <c r="T23" s="14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8">
        <f t="shared" si="1"/>
        <v>51.25</v>
      </c>
      <c r="Q24" t="str">
        <f t="shared" si="4"/>
        <v>film &amp; video</v>
      </c>
      <c r="R24" s="11" t="str">
        <f t="shared" si="5"/>
        <v>television</v>
      </c>
      <c r="S24" s="14">
        <f t="shared" si="2"/>
        <v>41989.703009259254</v>
      </c>
      <c r="T24" s="14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8">
        <f t="shared" si="1"/>
        <v>103.04347826086956</v>
      </c>
      <c r="Q25" t="str">
        <f t="shared" si="4"/>
        <v>film &amp; video</v>
      </c>
      <c r="R25" s="11" t="str">
        <f t="shared" si="5"/>
        <v>television</v>
      </c>
      <c r="S25" s="14">
        <f t="shared" si="2"/>
        <v>42097.570613425924</v>
      </c>
      <c r="T25" s="14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8">
        <f t="shared" si="1"/>
        <v>66.346149825783982</v>
      </c>
      <c r="Q26" t="str">
        <f t="shared" si="4"/>
        <v>film &amp; video</v>
      </c>
      <c r="R26" s="11" t="str">
        <f t="shared" si="5"/>
        <v>television</v>
      </c>
      <c r="S26" s="14">
        <f t="shared" si="2"/>
        <v>42229.611840277772</v>
      </c>
      <c r="T26" s="14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8">
        <f t="shared" si="1"/>
        <v>57.142857142857146</v>
      </c>
      <c r="Q27" t="str">
        <f t="shared" si="4"/>
        <v>film &amp; video</v>
      </c>
      <c r="R27" s="11" t="str">
        <f t="shared" si="5"/>
        <v>television</v>
      </c>
      <c r="S27" s="14">
        <f t="shared" si="2"/>
        <v>42317.816678240742</v>
      </c>
      <c r="T27" s="14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8">
        <f t="shared" si="1"/>
        <v>102.10526315789474</v>
      </c>
      <c r="Q28" t="str">
        <f t="shared" si="4"/>
        <v>film &amp; video</v>
      </c>
      <c r="R28" s="11" t="str">
        <f t="shared" si="5"/>
        <v>television</v>
      </c>
      <c r="S28" s="14">
        <f t="shared" si="2"/>
        <v>41828.307222222218</v>
      </c>
      <c r="T28" s="14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8">
        <f t="shared" si="1"/>
        <v>148.96666666666667</v>
      </c>
      <c r="Q29" t="str">
        <f t="shared" si="4"/>
        <v>film &amp; video</v>
      </c>
      <c r="R29" s="11" t="str">
        <f t="shared" si="5"/>
        <v>television</v>
      </c>
      <c r="S29" s="14">
        <f t="shared" si="2"/>
        <v>41928.956400462957</v>
      </c>
      <c r="T29" s="14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8">
        <f t="shared" si="1"/>
        <v>169.6056338028169</v>
      </c>
      <c r="Q30" t="str">
        <f t="shared" si="4"/>
        <v>film &amp; video</v>
      </c>
      <c r="R30" s="11" t="str">
        <f t="shared" si="5"/>
        <v>television</v>
      </c>
      <c r="S30" s="14">
        <f t="shared" si="2"/>
        <v>42324.755601851844</v>
      </c>
      <c r="T30" s="14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8">
        <f t="shared" si="1"/>
        <v>31.623931623931625</v>
      </c>
      <c r="Q31" t="str">
        <f t="shared" si="4"/>
        <v>film &amp; video</v>
      </c>
      <c r="R31" s="11" t="str">
        <f t="shared" si="5"/>
        <v>television</v>
      </c>
      <c r="S31" s="14">
        <f t="shared" si="2"/>
        <v>41812.464907407404</v>
      </c>
      <c r="T31" s="14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8">
        <f t="shared" si="1"/>
        <v>76.45264150943396</v>
      </c>
      <c r="Q32" t="str">
        <f t="shared" si="4"/>
        <v>film &amp; video</v>
      </c>
      <c r="R32" s="11" t="str">
        <f t="shared" si="5"/>
        <v>television</v>
      </c>
      <c r="S32" s="14">
        <f t="shared" si="2"/>
        <v>41842.084664351853</v>
      </c>
      <c r="T32" s="14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8">
        <f t="shared" si="1"/>
        <v>13</v>
      </c>
      <c r="Q33" t="str">
        <f t="shared" si="4"/>
        <v>film &amp; video</v>
      </c>
      <c r="R33" s="11" t="str">
        <f t="shared" si="5"/>
        <v>television</v>
      </c>
      <c r="S33" s="14">
        <f t="shared" si="2"/>
        <v>42376.583726851844</v>
      </c>
      <c r="T33" s="14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8">
        <f t="shared" si="1"/>
        <v>320.44943820224717</v>
      </c>
      <c r="Q34" t="str">
        <f t="shared" si="4"/>
        <v>film &amp; video</v>
      </c>
      <c r="R34" s="11" t="str">
        <f t="shared" si="5"/>
        <v>television</v>
      </c>
      <c r="S34" s="14">
        <f t="shared" si="2"/>
        <v>42461.419178240736</v>
      </c>
      <c r="T34" s="14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8">
        <f t="shared" si="1"/>
        <v>83.75</v>
      </c>
      <c r="Q35" t="str">
        <f t="shared" si="4"/>
        <v>film &amp; video</v>
      </c>
      <c r="R35" s="11" t="str">
        <f t="shared" si="5"/>
        <v>television</v>
      </c>
      <c r="S35" s="14">
        <f t="shared" si="2"/>
        <v>42286.452557870369</v>
      </c>
      <c r="T35" s="14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8">
        <f t="shared" si="1"/>
        <v>49.882352941176471</v>
      </c>
      <c r="Q36" t="str">
        <f t="shared" si="4"/>
        <v>film &amp; video</v>
      </c>
      <c r="R36" s="11" t="str">
        <f t="shared" si="5"/>
        <v>television</v>
      </c>
      <c r="S36" s="14">
        <f t="shared" si="2"/>
        <v>41841.113437499997</v>
      </c>
      <c r="T36" s="14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8">
        <f t="shared" si="1"/>
        <v>59.464285714285715</v>
      </c>
      <c r="Q37" t="str">
        <f t="shared" si="4"/>
        <v>film &amp; video</v>
      </c>
      <c r="R37" s="11" t="str">
        <f t="shared" si="5"/>
        <v>television</v>
      </c>
      <c r="S37" s="14">
        <f t="shared" si="2"/>
        <v>42098.083495370367</v>
      </c>
      <c r="T37" s="14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8">
        <f t="shared" si="1"/>
        <v>193.84090909090909</v>
      </c>
      <c r="Q38" t="str">
        <f t="shared" si="4"/>
        <v>film &amp; video</v>
      </c>
      <c r="R38" s="11" t="str">
        <f t="shared" si="5"/>
        <v>television</v>
      </c>
      <c r="S38" s="14">
        <f t="shared" si="2"/>
        <v>42068.098668981482</v>
      </c>
      <c r="T38" s="14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8">
        <f t="shared" si="1"/>
        <v>159.51383399209487</v>
      </c>
      <c r="Q39" t="str">
        <f t="shared" si="4"/>
        <v>film &amp; video</v>
      </c>
      <c r="R39" s="11" t="str">
        <f t="shared" si="5"/>
        <v>television</v>
      </c>
      <c r="S39" s="14">
        <f t="shared" si="2"/>
        <v>42032.484710648147</v>
      </c>
      <c r="T39" s="14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8">
        <f t="shared" si="1"/>
        <v>41.68181818181818</v>
      </c>
      <c r="Q40" t="str">
        <f t="shared" si="4"/>
        <v>film &amp; video</v>
      </c>
      <c r="R40" s="11" t="str">
        <f t="shared" si="5"/>
        <v>television</v>
      </c>
      <c r="S40" s="14">
        <f t="shared" si="2"/>
        <v>41374.848888888882</v>
      </c>
      <c r="T40" s="14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8">
        <f t="shared" si="1"/>
        <v>150.89861751152074</v>
      </c>
      <c r="Q41" t="str">
        <f t="shared" si="4"/>
        <v>film &amp; video</v>
      </c>
      <c r="R41" s="11" t="str">
        <f t="shared" si="5"/>
        <v>television</v>
      </c>
      <c r="S41" s="14">
        <f t="shared" si="2"/>
        <v>41753.838749999995</v>
      </c>
      <c r="T41" s="14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8">
        <f t="shared" si="1"/>
        <v>126.6875</v>
      </c>
      <c r="Q42" t="str">
        <f t="shared" si="4"/>
        <v>film &amp; video</v>
      </c>
      <c r="R42" s="11" t="str">
        <f t="shared" si="5"/>
        <v>television</v>
      </c>
      <c r="S42" s="14">
        <f t="shared" si="2"/>
        <v>41789.005648148144</v>
      </c>
      <c r="T42" s="14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8">
        <f t="shared" si="1"/>
        <v>105.26315789473684</v>
      </c>
      <c r="Q43" t="str">
        <f t="shared" si="4"/>
        <v>film &amp; video</v>
      </c>
      <c r="R43" s="11" t="str">
        <f t="shared" si="5"/>
        <v>television</v>
      </c>
      <c r="S43" s="14">
        <f t="shared" si="2"/>
        <v>41887.360578703701</v>
      </c>
      <c r="T43" s="14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8">
        <f t="shared" si="1"/>
        <v>117.51479289940828</v>
      </c>
      <c r="Q44" t="str">
        <f t="shared" si="4"/>
        <v>film &amp; video</v>
      </c>
      <c r="R44" s="11" t="str">
        <f t="shared" si="5"/>
        <v>television</v>
      </c>
      <c r="S44" s="14">
        <f t="shared" si="2"/>
        <v>41971.430856481478</v>
      </c>
      <c r="T44" s="14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8">
        <f t="shared" si="1"/>
        <v>117.36121673003802</v>
      </c>
      <c r="Q45" t="str">
        <f t="shared" si="4"/>
        <v>film &amp; video</v>
      </c>
      <c r="R45" s="11" t="str">
        <f t="shared" si="5"/>
        <v>television</v>
      </c>
      <c r="S45" s="14">
        <f t="shared" si="2"/>
        <v>41802.582013888888</v>
      </c>
      <c r="T45" s="14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8">
        <f t="shared" si="1"/>
        <v>133.33333333333334</v>
      </c>
      <c r="Q46" t="str">
        <f t="shared" si="4"/>
        <v>film &amp; video</v>
      </c>
      <c r="R46" s="11" t="str">
        <f t="shared" si="5"/>
        <v>television</v>
      </c>
      <c r="S46" s="14">
        <f t="shared" si="2"/>
        <v>41873.890474537038</v>
      </c>
      <c r="T46" s="14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8">
        <f t="shared" si="1"/>
        <v>98.360655737704917</v>
      </c>
      <c r="Q47" t="str">
        <f t="shared" si="4"/>
        <v>film &amp; video</v>
      </c>
      <c r="R47" s="11" t="str">
        <f t="shared" si="5"/>
        <v>television</v>
      </c>
      <c r="S47" s="14">
        <f t="shared" si="2"/>
        <v>42457.415590277778</v>
      </c>
      <c r="T47" s="14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8">
        <f t="shared" si="1"/>
        <v>194.44444444444446</v>
      </c>
      <c r="Q48" t="str">
        <f t="shared" si="4"/>
        <v>film &amp; video</v>
      </c>
      <c r="R48" s="11" t="str">
        <f t="shared" si="5"/>
        <v>television</v>
      </c>
      <c r="S48" s="14">
        <f t="shared" si="2"/>
        <v>42323.756643518522</v>
      </c>
      <c r="T48" s="14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8">
        <f t="shared" si="1"/>
        <v>76.865000000000009</v>
      </c>
      <c r="Q49" t="str">
        <f t="shared" si="4"/>
        <v>film &amp; video</v>
      </c>
      <c r="R49" s="11" t="str">
        <f t="shared" si="5"/>
        <v>television</v>
      </c>
      <c r="S49" s="14">
        <f t="shared" si="2"/>
        <v>41932.611192129625</v>
      </c>
      <c r="T49" s="14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8">
        <f t="shared" si="1"/>
        <v>56.815789473684212</v>
      </c>
      <c r="Q50" t="str">
        <f t="shared" si="4"/>
        <v>film &amp; video</v>
      </c>
      <c r="R50" s="11" t="str">
        <f t="shared" si="5"/>
        <v>television</v>
      </c>
      <c r="S50" s="14">
        <f t="shared" si="2"/>
        <v>42033.308564814812</v>
      </c>
      <c r="T50" s="14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8">
        <f t="shared" si="1"/>
        <v>137.93103448275863</v>
      </c>
      <c r="Q51" t="str">
        <f t="shared" si="4"/>
        <v>film &amp; video</v>
      </c>
      <c r="R51" s="11" t="str">
        <f t="shared" si="5"/>
        <v>television</v>
      </c>
      <c r="S51" s="14">
        <f t="shared" si="2"/>
        <v>42270.968113425923</v>
      </c>
      <c r="T51" s="14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8">
        <f t="shared" si="1"/>
        <v>27.272727272727273</v>
      </c>
      <c r="Q52" t="str">
        <f t="shared" si="4"/>
        <v>film &amp; video</v>
      </c>
      <c r="R52" s="11" t="str">
        <f t="shared" si="5"/>
        <v>television</v>
      </c>
      <c r="S52" s="14">
        <f t="shared" si="2"/>
        <v>41995.544652777775</v>
      </c>
      <c r="T52" s="14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8">
        <f t="shared" si="1"/>
        <v>118.33613445378151</v>
      </c>
      <c r="Q53" t="str">
        <f t="shared" si="4"/>
        <v>film &amp; video</v>
      </c>
      <c r="R53" s="11" t="str">
        <f t="shared" si="5"/>
        <v>television</v>
      </c>
      <c r="S53" s="14">
        <f t="shared" si="2"/>
        <v>42196.720335648148</v>
      </c>
      <c r="T53" s="14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8">
        <f t="shared" si="1"/>
        <v>223.48076923076923</v>
      </c>
      <c r="Q54" t="str">
        <f t="shared" si="4"/>
        <v>film &amp; video</v>
      </c>
      <c r="R54" s="11" t="str">
        <f t="shared" si="5"/>
        <v>television</v>
      </c>
      <c r="S54" s="14">
        <f t="shared" si="2"/>
        <v>41807.493587962963</v>
      </c>
      <c r="T54" s="14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8">
        <f t="shared" si="1"/>
        <v>28.111111111111111</v>
      </c>
      <c r="Q55" t="str">
        <f t="shared" si="4"/>
        <v>film &amp; video</v>
      </c>
      <c r="R55" s="11" t="str">
        <f t="shared" si="5"/>
        <v>television</v>
      </c>
      <c r="S55" s="14">
        <f t="shared" si="2"/>
        <v>41719.340798611105</v>
      </c>
      <c r="T55" s="14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8">
        <f t="shared" si="1"/>
        <v>194.23076923076923</v>
      </c>
      <c r="Q56" t="str">
        <f t="shared" si="4"/>
        <v>film &amp; video</v>
      </c>
      <c r="R56" s="11" t="str">
        <f t="shared" si="5"/>
        <v>television</v>
      </c>
      <c r="S56" s="14">
        <f t="shared" si="2"/>
        <v>42333.504872685182</v>
      </c>
      <c r="T56" s="14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8">
        <f t="shared" si="1"/>
        <v>128.95348837209303</v>
      </c>
      <c r="Q57" t="str">
        <f t="shared" si="4"/>
        <v>film &amp; video</v>
      </c>
      <c r="R57" s="11" t="str">
        <f t="shared" si="5"/>
        <v>television</v>
      </c>
      <c r="S57" s="14">
        <f t="shared" si="2"/>
        <v>42496.760601851849</v>
      </c>
      <c r="T57" s="14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8">
        <f t="shared" si="1"/>
        <v>49.316091954022987</v>
      </c>
      <c r="Q58" t="str">
        <f t="shared" si="4"/>
        <v>film &amp; video</v>
      </c>
      <c r="R58" s="11" t="str">
        <f t="shared" si="5"/>
        <v>television</v>
      </c>
      <c r="S58" s="14">
        <f t="shared" si="2"/>
        <v>42149.340555555551</v>
      </c>
      <c r="T58" s="14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8">
        <f t="shared" si="1"/>
        <v>221.52173913043478</v>
      </c>
      <c r="Q59" t="str">
        <f t="shared" si="4"/>
        <v>film &amp; video</v>
      </c>
      <c r="R59" s="11" t="str">
        <f t="shared" si="5"/>
        <v>television</v>
      </c>
      <c r="S59" s="14">
        <f t="shared" si="2"/>
        <v>42089.624560185184</v>
      </c>
      <c r="T59" s="14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8">
        <f t="shared" si="1"/>
        <v>137.21333333333334</v>
      </c>
      <c r="Q60" t="str">
        <f t="shared" si="4"/>
        <v>film &amp; video</v>
      </c>
      <c r="R60" s="11" t="str">
        <f t="shared" si="5"/>
        <v>television</v>
      </c>
      <c r="S60" s="14">
        <f t="shared" si="2"/>
        <v>41932.536712962959</v>
      </c>
      <c r="T60" s="14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8">
        <f t="shared" si="1"/>
        <v>606.82242424242418</v>
      </c>
      <c r="Q61" t="str">
        <f t="shared" si="4"/>
        <v>film &amp; video</v>
      </c>
      <c r="R61" s="11" t="str">
        <f t="shared" si="5"/>
        <v>television</v>
      </c>
      <c r="S61" s="14">
        <f t="shared" si="2"/>
        <v>42230.027500000004</v>
      </c>
      <c r="T61" s="14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8">
        <f t="shared" si="1"/>
        <v>43.040092592592593</v>
      </c>
      <c r="Q62" t="str">
        <f t="shared" si="4"/>
        <v>film &amp; video</v>
      </c>
      <c r="R62" s="11" t="str">
        <f t="shared" si="5"/>
        <v>shorts</v>
      </c>
      <c r="S62" s="14">
        <f t="shared" si="2"/>
        <v>41701.693483796291</v>
      </c>
      <c r="T62" s="14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8">
        <f t="shared" si="1"/>
        <v>322.39130434782606</v>
      </c>
      <c r="Q63" t="str">
        <f t="shared" si="4"/>
        <v>film &amp; video</v>
      </c>
      <c r="R63" s="11" t="str">
        <f t="shared" si="5"/>
        <v>shorts</v>
      </c>
      <c r="S63" s="14">
        <f t="shared" si="2"/>
        <v>41409.605983796297</v>
      </c>
      <c r="T63" s="14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8">
        <f t="shared" si="1"/>
        <v>96.708333333333329</v>
      </c>
      <c r="Q64" t="str">
        <f t="shared" si="4"/>
        <v>film &amp; video</v>
      </c>
      <c r="R64" s="11" t="str">
        <f t="shared" si="5"/>
        <v>shorts</v>
      </c>
      <c r="S64" s="14">
        <f t="shared" si="2"/>
        <v>41311.591180555552</v>
      </c>
      <c r="T64" s="14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8">
        <f t="shared" si="1"/>
        <v>35.474531249999998</v>
      </c>
      <c r="Q65" t="str">
        <f t="shared" si="4"/>
        <v>film &amp; video</v>
      </c>
      <c r="R65" s="11" t="str">
        <f t="shared" si="5"/>
        <v>shorts</v>
      </c>
      <c r="S65" s="14">
        <f t="shared" si="2"/>
        <v>41612.703854166662</v>
      </c>
      <c r="T65" s="14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8">
        <f t="shared" si="1"/>
        <v>86.666666666666671</v>
      </c>
      <c r="Q66" t="str">
        <f t="shared" si="4"/>
        <v>film &amp; video</v>
      </c>
      <c r="R66" s="11" t="str">
        <f t="shared" si="5"/>
        <v>shorts</v>
      </c>
      <c r="S66" s="14">
        <f t="shared" si="2"/>
        <v>41432.809965277775</v>
      </c>
      <c r="T66" s="14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 s="8">
        <f t="shared" ref="P67:P130" si="7">IFERROR(E67/L67, 0)</f>
        <v>132.05263157894737</v>
      </c>
      <c r="Q67" t="str">
        <f t="shared" si="4"/>
        <v>film &amp; video</v>
      </c>
      <c r="R67" s="11" t="str">
        <f t="shared" si="5"/>
        <v>shorts</v>
      </c>
      <c r="S67" s="14">
        <f t="shared" ref="S67:S130" si="8">(((J67/60)/60)/24)+DATE(1970,1,1)+(-5/24)</f>
        <v>41835.612893518519</v>
      </c>
      <c r="T67" s="14">
        <f t="shared" ref="T67:T130" si="9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8">
        <f t="shared" si="7"/>
        <v>91.230769230769226</v>
      </c>
      <c r="Q68" t="str">
        <f t="shared" ref="Q68:Q131" si="10">LEFT(N68,(FIND("/",N68)-1))</f>
        <v>film &amp; video</v>
      </c>
      <c r="R68" s="11" t="str">
        <f t="shared" ref="R68:R131" si="11">RIGHT(N68,(LEN(N68)-FIND("/",N68)))</f>
        <v>shorts</v>
      </c>
      <c r="S68" s="14">
        <f t="shared" si="8"/>
        <v>42539.641435185178</v>
      </c>
      <c r="T68" s="14">
        <f t="shared" si="9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8">
        <f t="shared" si="7"/>
        <v>116.25</v>
      </c>
      <c r="Q69" t="str">
        <f t="shared" si="10"/>
        <v>film &amp; video</v>
      </c>
      <c r="R69" s="11" t="str">
        <f t="shared" si="11"/>
        <v>shorts</v>
      </c>
      <c r="S69" s="14">
        <f t="shared" si="8"/>
        <v>41075.375046296293</v>
      </c>
      <c r="T69" s="14">
        <f t="shared" si="9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8">
        <f t="shared" si="7"/>
        <v>21.194444444444443</v>
      </c>
      <c r="Q70" t="str">
        <f t="shared" si="10"/>
        <v>film &amp; video</v>
      </c>
      <c r="R70" s="11" t="str">
        <f t="shared" si="11"/>
        <v>shorts</v>
      </c>
      <c r="S70" s="14">
        <f t="shared" si="8"/>
        <v>41663.36100694444</v>
      </c>
      <c r="T70" s="14">
        <f t="shared" si="9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8">
        <f t="shared" si="7"/>
        <v>62.327134831460668</v>
      </c>
      <c r="Q71" t="str">
        <f t="shared" si="10"/>
        <v>film &amp; video</v>
      </c>
      <c r="R71" s="11" t="str">
        <f t="shared" si="11"/>
        <v>shorts</v>
      </c>
      <c r="S71" s="14">
        <f t="shared" si="8"/>
        <v>40785.979456018518</v>
      </c>
      <c r="T71" s="14">
        <f t="shared" si="9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8">
        <f t="shared" si="7"/>
        <v>37.411764705882355</v>
      </c>
      <c r="Q72" t="str">
        <f t="shared" si="10"/>
        <v>film &amp; video</v>
      </c>
      <c r="R72" s="11" t="str">
        <f t="shared" si="11"/>
        <v>shorts</v>
      </c>
      <c r="S72" s="14">
        <f t="shared" si="8"/>
        <v>40730.688020833331</v>
      </c>
      <c r="T72" s="14">
        <f t="shared" si="9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8">
        <f t="shared" si="7"/>
        <v>69.71875</v>
      </c>
      <c r="Q73" t="str">
        <f t="shared" si="10"/>
        <v>film &amp; video</v>
      </c>
      <c r="R73" s="11" t="str">
        <f t="shared" si="11"/>
        <v>shorts</v>
      </c>
      <c r="S73" s="14">
        <f t="shared" si="8"/>
        <v>40997.063159722216</v>
      </c>
      <c r="T73" s="14">
        <f t="shared" si="9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8">
        <f t="shared" si="7"/>
        <v>58.170731707317074</v>
      </c>
      <c r="Q74" t="str">
        <f t="shared" si="10"/>
        <v>film &amp; video</v>
      </c>
      <c r="R74" s="11" t="str">
        <f t="shared" si="11"/>
        <v>shorts</v>
      </c>
      <c r="S74" s="14">
        <f t="shared" si="8"/>
        <v>41207.801863425921</v>
      </c>
      <c r="T74" s="14">
        <f t="shared" si="9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8">
        <f t="shared" si="7"/>
        <v>50</v>
      </c>
      <c r="Q75" t="str">
        <f t="shared" si="10"/>
        <v>film &amp; video</v>
      </c>
      <c r="R75" s="11" t="str">
        <f t="shared" si="11"/>
        <v>shorts</v>
      </c>
      <c r="S75" s="14">
        <f t="shared" si="8"/>
        <v>40587.548425925925</v>
      </c>
      <c r="T75" s="14">
        <f t="shared" si="9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8">
        <f t="shared" si="7"/>
        <v>19.471034482758618</v>
      </c>
      <c r="Q76" t="str">
        <f t="shared" si="10"/>
        <v>film &amp; video</v>
      </c>
      <c r="R76" s="11" t="str">
        <f t="shared" si="11"/>
        <v>shorts</v>
      </c>
      <c r="S76" s="14">
        <f t="shared" si="8"/>
        <v>42360.278877314813</v>
      </c>
      <c r="T76" s="14">
        <f t="shared" si="9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8">
        <f t="shared" si="7"/>
        <v>85.957446808510639</v>
      </c>
      <c r="Q77" t="str">
        <f t="shared" si="10"/>
        <v>film &amp; video</v>
      </c>
      <c r="R77" s="11" t="str">
        <f t="shared" si="11"/>
        <v>shorts</v>
      </c>
      <c r="S77" s="14">
        <f t="shared" si="8"/>
        <v>41357.000833333332</v>
      </c>
      <c r="T77" s="14">
        <f t="shared" si="9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8">
        <f t="shared" si="7"/>
        <v>30.666666666666668</v>
      </c>
      <c r="Q78" t="str">
        <f t="shared" si="10"/>
        <v>film &amp; video</v>
      </c>
      <c r="R78" s="11" t="str">
        <f t="shared" si="11"/>
        <v>shorts</v>
      </c>
      <c r="S78" s="14">
        <f t="shared" si="8"/>
        <v>40844.483310185184</v>
      </c>
      <c r="T78" s="14">
        <f t="shared" si="9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8">
        <f t="shared" si="7"/>
        <v>60.384615384615387</v>
      </c>
      <c r="Q79" t="str">
        <f t="shared" si="10"/>
        <v>film &amp; video</v>
      </c>
      <c r="R79" s="11" t="str">
        <f t="shared" si="11"/>
        <v>shorts</v>
      </c>
      <c r="S79" s="14">
        <f t="shared" si="8"/>
        <v>40996.936539351853</v>
      </c>
      <c r="T79" s="14">
        <f t="shared" si="9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8">
        <f t="shared" si="7"/>
        <v>38.6</v>
      </c>
      <c r="Q80" t="str">
        <f t="shared" si="10"/>
        <v>film &amp; video</v>
      </c>
      <c r="R80" s="11" t="str">
        <f t="shared" si="11"/>
        <v>shorts</v>
      </c>
      <c r="S80" s="14">
        <f t="shared" si="8"/>
        <v>42604.522233796299</v>
      </c>
      <c r="T80" s="14">
        <f t="shared" si="9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8">
        <f t="shared" si="7"/>
        <v>40.268292682926827</v>
      </c>
      <c r="Q81" t="str">
        <f t="shared" si="10"/>
        <v>film &amp; video</v>
      </c>
      <c r="R81" s="11" t="str">
        <f t="shared" si="11"/>
        <v>shorts</v>
      </c>
      <c r="S81" s="14">
        <f t="shared" si="8"/>
        <v>41724.568206018514</v>
      </c>
      <c r="T81" s="14">
        <f t="shared" si="9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8">
        <f t="shared" si="7"/>
        <v>273.82978723404256</v>
      </c>
      <c r="Q82" t="str">
        <f t="shared" si="10"/>
        <v>film &amp; video</v>
      </c>
      <c r="R82" s="11" t="str">
        <f t="shared" si="11"/>
        <v>shorts</v>
      </c>
      <c r="S82" s="14">
        <f t="shared" si="8"/>
        <v>41582.875648148147</v>
      </c>
      <c r="T82" s="14">
        <f t="shared" si="9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8">
        <f t="shared" si="7"/>
        <v>53.035714285714285</v>
      </c>
      <c r="Q83" t="str">
        <f t="shared" si="10"/>
        <v>film &amp; video</v>
      </c>
      <c r="R83" s="11" t="str">
        <f t="shared" si="11"/>
        <v>shorts</v>
      </c>
      <c r="S83" s="14">
        <f t="shared" si="8"/>
        <v>41099.950543981482</v>
      </c>
      <c r="T83" s="14">
        <f t="shared" si="9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8">
        <f t="shared" si="7"/>
        <v>40.005000000000003</v>
      </c>
      <c r="Q84" t="str">
        <f t="shared" si="10"/>
        <v>film &amp; video</v>
      </c>
      <c r="R84" s="11" t="str">
        <f t="shared" si="11"/>
        <v>shorts</v>
      </c>
      <c r="S84" s="14">
        <f t="shared" si="8"/>
        <v>40795.611817129626</v>
      </c>
      <c r="T84" s="14">
        <f t="shared" si="9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8">
        <f t="shared" si="7"/>
        <v>15.76923076923077</v>
      </c>
      <c r="Q85" t="str">
        <f t="shared" si="10"/>
        <v>film &amp; video</v>
      </c>
      <c r="R85" s="11" t="str">
        <f t="shared" si="11"/>
        <v>shorts</v>
      </c>
      <c r="S85" s="14">
        <f t="shared" si="8"/>
        <v>42042.407280092586</v>
      </c>
      <c r="T85" s="14">
        <f t="shared" si="9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8">
        <f t="shared" si="7"/>
        <v>71.428571428571431</v>
      </c>
      <c r="Q86" t="str">
        <f t="shared" si="10"/>
        <v>film &amp; video</v>
      </c>
      <c r="R86" s="11" t="str">
        <f t="shared" si="11"/>
        <v>shorts</v>
      </c>
      <c r="S86" s="14">
        <f t="shared" si="8"/>
        <v>40648.54960648148</v>
      </c>
      <c r="T86" s="14">
        <f t="shared" si="9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8">
        <f t="shared" si="7"/>
        <v>71.714285714285708</v>
      </c>
      <c r="Q87" t="str">
        <f t="shared" si="10"/>
        <v>film &amp; video</v>
      </c>
      <c r="R87" s="11" t="str">
        <f t="shared" si="11"/>
        <v>shorts</v>
      </c>
      <c r="S87" s="14">
        <f t="shared" si="8"/>
        <v>40778.917094907403</v>
      </c>
      <c r="T87" s="14">
        <f t="shared" si="9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8">
        <f t="shared" si="7"/>
        <v>375.76470588235293</v>
      </c>
      <c r="Q88" t="str">
        <f t="shared" si="10"/>
        <v>film &amp; video</v>
      </c>
      <c r="R88" s="11" t="str">
        <f t="shared" si="11"/>
        <v>shorts</v>
      </c>
      <c r="S88" s="14">
        <f t="shared" si="8"/>
        <v>42291.347743055558</v>
      </c>
      <c r="T88" s="14">
        <f t="shared" si="9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8">
        <f t="shared" si="7"/>
        <v>104.6</v>
      </c>
      <c r="Q89" t="str">
        <f t="shared" si="10"/>
        <v>film &amp; video</v>
      </c>
      <c r="R89" s="11" t="str">
        <f t="shared" si="11"/>
        <v>shorts</v>
      </c>
      <c r="S89" s="14">
        <f t="shared" si="8"/>
        <v>40322.331053240734</v>
      </c>
      <c r="T89" s="14">
        <f t="shared" si="9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8">
        <f t="shared" si="7"/>
        <v>60</v>
      </c>
      <c r="Q90" t="str">
        <f t="shared" si="10"/>
        <v>film &amp; video</v>
      </c>
      <c r="R90" s="11" t="str">
        <f t="shared" si="11"/>
        <v>shorts</v>
      </c>
      <c r="S90" s="14">
        <f t="shared" si="8"/>
        <v>41786.450590277775</v>
      </c>
      <c r="T90" s="14">
        <f t="shared" si="9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8">
        <f t="shared" si="7"/>
        <v>123.28571428571429</v>
      </c>
      <c r="Q91" t="str">
        <f t="shared" si="10"/>
        <v>film &amp; video</v>
      </c>
      <c r="R91" s="11" t="str">
        <f t="shared" si="11"/>
        <v>shorts</v>
      </c>
      <c r="S91" s="14">
        <f t="shared" si="8"/>
        <v>41402.543888888889</v>
      </c>
      <c r="T91" s="14">
        <f t="shared" si="9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8">
        <f t="shared" si="7"/>
        <v>31.375</v>
      </c>
      <c r="Q92" t="str">
        <f t="shared" si="10"/>
        <v>film &amp; video</v>
      </c>
      <c r="R92" s="11" t="str">
        <f t="shared" si="11"/>
        <v>shorts</v>
      </c>
      <c r="S92" s="14">
        <f t="shared" si="8"/>
        <v>40706.089108796295</v>
      </c>
      <c r="T92" s="14">
        <f t="shared" si="9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8">
        <f t="shared" si="7"/>
        <v>78.260869565217391</v>
      </c>
      <c r="Q93" t="str">
        <f t="shared" si="10"/>
        <v>film &amp; video</v>
      </c>
      <c r="R93" s="11" t="str">
        <f t="shared" si="11"/>
        <v>shorts</v>
      </c>
      <c r="S93" s="14">
        <f t="shared" si="8"/>
        <v>40619.194027777776</v>
      </c>
      <c r="T93" s="14">
        <f t="shared" si="9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8">
        <f t="shared" si="7"/>
        <v>122.32558139534883</v>
      </c>
      <c r="Q94" t="str">
        <f t="shared" si="10"/>
        <v>film &amp; video</v>
      </c>
      <c r="R94" s="11" t="str">
        <f t="shared" si="11"/>
        <v>shorts</v>
      </c>
      <c r="S94" s="14">
        <f t="shared" si="8"/>
        <v>42720.990543981483</v>
      </c>
      <c r="T94" s="14">
        <f t="shared" si="9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8">
        <f t="shared" si="7"/>
        <v>73.733333333333334</v>
      </c>
      <c r="Q95" t="str">
        <f t="shared" si="10"/>
        <v>film &amp; video</v>
      </c>
      <c r="R95" s="11" t="str">
        <f t="shared" si="11"/>
        <v>shorts</v>
      </c>
      <c r="S95" s="14">
        <f t="shared" si="8"/>
        <v>41065.649733796294</v>
      </c>
      <c r="T95" s="14">
        <f t="shared" si="9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8">
        <f t="shared" si="7"/>
        <v>21.666666666666668</v>
      </c>
      <c r="Q96" t="str">
        <f t="shared" si="10"/>
        <v>film &amp; video</v>
      </c>
      <c r="R96" s="11" t="str">
        <f t="shared" si="11"/>
        <v>shorts</v>
      </c>
      <c r="S96" s="14">
        <f t="shared" si="8"/>
        <v>41716.509513888886</v>
      </c>
      <c r="T96" s="14">
        <f t="shared" si="9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8">
        <f t="shared" si="7"/>
        <v>21.904761904761905</v>
      </c>
      <c r="Q97" t="str">
        <f t="shared" si="10"/>
        <v>film &amp; video</v>
      </c>
      <c r="R97" s="11" t="str">
        <f t="shared" si="11"/>
        <v>shorts</v>
      </c>
      <c r="S97" s="14">
        <f t="shared" si="8"/>
        <v>40934.796770833331</v>
      </c>
      <c r="T97" s="14">
        <f t="shared" si="9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8">
        <f t="shared" si="7"/>
        <v>50.588235294117645</v>
      </c>
      <c r="Q98" t="str">
        <f t="shared" si="10"/>
        <v>film &amp; video</v>
      </c>
      <c r="R98" s="11" t="str">
        <f t="shared" si="11"/>
        <v>shorts</v>
      </c>
      <c r="S98" s="14">
        <f t="shared" si="8"/>
        <v>40324.45417824074</v>
      </c>
      <c r="T98" s="14">
        <f t="shared" si="9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8">
        <f t="shared" si="7"/>
        <v>53.125</v>
      </c>
      <c r="Q99" t="str">
        <f t="shared" si="10"/>
        <v>film &amp; video</v>
      </c>
      <c r="R99" s="11" t="str">
        <f t="shared" si="11"/>
        <v>shorts</v>
      </c>
      <c r="S99" s="14">
        <f t="shared" si="8"/>
        <v>40705.926874999997</v>
      </c>
      <c r="T99" s="14">
        <f t="shared" si="9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8">
        <f t="shared" si="7"/>
        <v>56.666666666666664</v>
      </c>
      <c r="Q100" t="str">
        <f t="shared" si="10"/>
        <v>film &amp; video</v>
      </c>
      <c r="R100" s="11" t="str">
        <f t="shared" si="11"/>
        <v>shorts</v>
      </c>
      <c r="S100" s="14">
        <f t="shared" si="8"/>
        <v>41214.586504629624</v>
      </c>
      <c r="T100" s="14">
        <f t="shared" si="9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8">
        <f t="shared" si="7"/>
        <v>40.776666666666664</v>
      </c>
      <c r="Q101" t="str">
        <f t="shared" si="10"/>
        <v>film &amp; video</v>
      </c>
      <c r="R101" s="11" t="str">
        <f t="shared" si="11"/>
        <v>shorts</v>
      </c>
      <c r="S101" s="14">
        <f t="shared" si="8"/>
        <v>41631.694432870368</v>
      </c>
      <c r="T101" s="14">
        <f t="shared" si="9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8">
        <f t="shared" si="7"/>
        <v>192.30769230769232</v>
      </c>
      <c r="Q102" t="str">
        <f t="shared" si="10"/>
        <v>film &amp; video</v>
      </c>
      <c r="R102" s="11" t="str">
        <f t="shared" si="11"/>
        <v>shorts</v>
      </c>
      <c r="S102" s="14">
        <f t="shared" si="8"/>
        <v>41197.544976851852</v>
      </c>
      <c r="T102" s="14">
        <f t="shared" si="9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8">
        <f t="shared" si="7"/>
        <v>100</v>
      </c>
      <c r="Q103" t="str">
        <f t="shared" si="10"/>
        <v>film &amp; video</v>
      </c>
      <c r="R103" s="11" t="str">
        <f t="shared" si="11"/>
        <v>shorts</v>
      </c>
      <c r="S103" s="14">
        <f t="shared" si="8"/>
        <v>41274.568402777775</v>
      </c>
      <c r="T103" s="14">
        <f t="shared" si="9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8">
        <f t="shared" si="7"/>
        <v>117.92307692307692</v>
      </c>
      <c r="Q104" t="str">
        <f t="shared" si="10"/>
        <v>film &amp; video</v>
      </c>
      <c r="R104" s="11" t="str">
        <f t="shared" si="11"/>
        <v>shorts</v>
      </c>
      <c r="S104" s="14">
        <f t="shared" si="8"/>
        <v>40504.922835648147</v>
      </c>
      <c r="T104" s="14">
        <f t="shared" si="9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8">
        <f t="shared" si="7"/>
        <v>27.897959183673468</v>
      </c>
      <c r="Q105" t="str">
        <f t="shared" si="10"/>
        <v>film &amp; video</v>
      </c>
      <c r="R105" s="11" t="str">
        <f t="shared" si="11"/>
        <v>shorts</v>
      </c>
      <c r="S105" s="14">
        <f t="shared" si="8"/>
        <v>41682.597569444442</v>
      </c>
      <c r="T105" s="14">
        <f t="shared" si="9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8">
        <f t="shared" si="7"/>
        <v>60</v>
      </c>
      <c r="Q106" t="str">
        <f t="shared" si="10"/>
        <v>film &amp; video</v>
      </c>
      <c r="R106" s="11" t="str">
        <f t="shared" si="11"/>
        <v>shorts</v>
      </c>
      <c r="S106" s="14">
        <f t="shared" si="8"/>
        <v>40612.486874999995</v>
      </c>
      <c r="T106" s="14">
        <f t="shared" si="9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8">
        <f t="shared" si="7"/>
        <v>39.383333333333333</v>
      </c>
      <c r="Q107" t="str">
        <f t="shared" si="10"/>
        <v>film &amp; video</v>
      </c>
      <c r="R107" s="11" t="str">
        <f t="shared" si="11"/>
        <v>shorts</v>
      </c>
      <c r="S107" s="14">
        <f t="shared" si="8"/>
        <v>42485.516435185178</v>
      </c>
      <c r="T107" s="14">
        <f t="shared" si="9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8">
        <f t="shared" si="7"/>
        <v>186.11111111111111</v>
      </c>
      <c r="Q108" t="str">
        <f t="shared" si="10"/>
        <v>film &amp; video</v>
      </c>
      <c r="R108" s="11" t="str">
        <f t="shared" si="11"/>
        <v>shorts</v>
      </c>
      <c r="S108" s="14">
        <f t="shared" si="8"/>
        <v>40987.568298611113</v>
      </c>
      <c r="T108" s="14">
        <f t="shared" si="9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8">
        <f t="shared" si="7"/>
        <v>111.37681159420291</v>
      </c>
      <c r="Q109" t="str">
        <f t="shared" si="10"/>
        <v>film &amp; video</v>
      </c>
      <c r="R109" s="11" t="str">
        <f t="shared" si="11"/>
        <v>shorts</v>
      </c>
      <c r="S109" s="14">
        <f t="shared" si="8"/>
        <v>40635.774155092593</v>
      </c>
      <c r="T109" s="14">
        <f t="shared" si="9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8">
        <f t="shared" si="7"/>
        <v>78.723404255319153</v>
      </c>
      <c r="Q110" t="str">
        <f t="shared" si="10"/>
        <v>film &amp; video</v>
      </c>
      <c r="R110" s="11" t="str">
        <f t="shared" si="11"/>
        <v>shorts</v>
      </c>
      <c r="S110" s="14">
        <f t="shared" si="8"/>
        <v>41365.404745370368</v>
      </c>
      <c r="T110" s="14">
        <f t="shared" si="9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8">
        <f t="shared" si="7"/>
        <v>46.702127659574465</v>
      </c>
      <c r="Q111" t="str">
        <f t="shared" si="10"/>
        <v>film &amp; video</v>
      </c>
      <c r="R111" s="11" t="str">
        <f t="shared" si="11"/>
        <v>shorts</v>
      </c>
      <c r="S111" s="14">
        <f t="shared" si="8"/>
        <v>40569.817476851851</v>
      </c>
      <c r="T111" s="14">
        <f t="shared" si="9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8">
        <f t="shared" si="7"/>
        <v>65.384615384615387</v>
      </c>
      <c r="Q112" t="str">
        <f t="shared" si="10"/>
        <v>film &amp; video</v>
      </c>
      <c r="R112" s="11" t="str">
        <f t="shared" si="11"/>
        <v>shorts</v>
      </c>
      <c r="S112" s="14">
        <f t="shared" si="8"/>
        <v>41557.741354166668</v>
      </c>
      <c r="T112" s="14">
        <f t="shared" si="9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8">
        <f t="shared" si="7"/>
        <v>102.0754716981132</v>
      </c>
      <c r="Q113" t="str">
        <f t="shared" si="10"/>
        <v>film &amp; video</v>
      </c>
      <c r="R113" s="11" t="str">
        <f t="shared" si="11"/>
        <v>shorts</v>
      </c>
      <c r="S113" s="14">
        <f t="shared" si="8"/>
        <v>42125.124849537031</v>
      </c>
      <c r="T113" s="14">
        <f t="shared" si="9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8">
        <f t="shared" si="7"/>
        <v>64.197530864197532</v>
      </c>
      <c r="Q114" t="str">
        <f t="shared" si="10"/>
        <v>film &amp; video</v>
      </c>
      <c r="R114" s="11" t="str">
        <f t="shared" si="11"/>
        <v>shorts</v>
      </c>
      <c r="S114" s="14">
        <f t="shared" si="8"/>
        <v>41717.834699074068</v>
      </c>
      <c r="T114" s="14">
        <f t="shared" si="9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8">
        <f t="shared" si="7"/>
        <v>90.384615384615387</v>
      </c>
      <c r="Q115" t="str">
        <f t="shared" si="10"/>
        <v>film &amp; video</v>
      </c>
      <c r="R115" s="11" t="str">
        <f t="shared" si="11"/>
        <v>shorts</v>
      </c>
      <c r="S115" s="14">
        <f t="shared" si="8"/>
        <v>40753.550092592588</v>
      </c>
      <c r="T115" s="14">
        <f t="shared" si="9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8">
        <f t="shared" si="7"/>
        <v>88.571428571428569</v>
      </c>
      <c r="Q116" t="str">
        <f t="shared" si="10"/>
        <v>film &amp; video</v>
      </c>
      <c r="R116" s="11" t="str">
        <f t="shared" si="11"/>
        <v>shorts</v>
      </c>
      <c r="S116" s="14">
        <f t="shared" si="8"/>
        <v>40861.065833333334</v>
      </c>
      <c r="T116" s="14">
        <f t="shared" si="9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8">
        <f t="shared" si="7"/>
        <v>28.727272727272727</v>
      </c>
      <c r="Q117" t="str">
        <f t="shared" si="10"/>
        <v>film &amp; video</v>
      </c>
      <c r="R117" s="11" t="str">
        <f t="shared" si="11"/>
        <v>shorts</v>
      </c>
      <c r="S117" s="14">
        <f t="shared" si="8"/>
        <v>40918.530601851846</v>
      </c>
      <c r="T117" s="14">
        <f t="shared" si="9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8">
        <f t="shared" si="7"/>
        <v>69.78947368421052</v>
      </c>
      <c r="Q118" t="str">
        <f t="shared" si="10"/>
        <v>film &amp; video</v>
      </c>
      <c r="R118" s="11" t="str">
        <f t="shared" si="11"/>
        <v>shorts</v>
      </c>
      <c r="S118" s="14">
        <f t="shared" si="8"/>
        <v>40595.288831018515</v>
      </c>
      <c r="T118" s="14">
        <f t="shared" si="9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8">
        <f t="shared" si="7"/>
        <v>167.48962962962963</v>
      </c>
      <c r="Q119" t="str">
        <f t="shared" si="10"/>
        <v>film &amp; video</v>
      </c>
      <c r="R119" s="11" t="str">
        <f t="shared" si="11"/>
        <v>shorts</v>
      </c>
      <c r="S119" s="14">
        <f t="shared" si="8"/>
        <v>40248.626666666663</v>
      </c>
      <c r="T119" s="14">
        <f t="shared" si="9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8">
        <f t="shared" si="7"/>
        <v>144.91230769230768</v>
      </c>
      <c r="Q120" t="str">
        <f t="shared" si="10"/>
        <v>film &amp; video</v>
      </c>
      <c r="R120" s="11" t="str">
        <f t="shared" si="11"/>
        <v>shorts</v>
      </c>
      <c r="S120" s="14">
        <f t="shared" si="8"/>
        <v>40722.845324074071</v>
      </c>
      <c r="T120" s="14">
        <f t="shared" si="9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8">
        <f t="shared" si="7"/>
        <v>91.840540540540545</v>
      </c>
      <c r="Q121" t="str">
        <f t="shared" si="10"/>
        <v>film &amp; video</v>
      </c>
      <c r="R121" s="11" t="str">
        <f t="shared" si="11"/>
        <v>shorts</v>
      </c>
      <c r="S121" s="14">
        <f t="shared" si="8"/>
        <v>40738.860949074071</v>
      </c>
      <c r="T121" s="14">
        <f t="shared" si="9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8">
        <f t="shared" si="7"/>
        <v>10</v>
      </c>
      <c r="Q122" t="str">
        <f t="shared" si="10"/>
        <v>film &amp; video</v>
      </c>
      <c r="R122" s="11" t="str">
        <f t="shared" si="11"/>
        <v>science fiction</v>
      </c>
      <c r="S122" s="14">
        <f t="shared" si="8"/>
        <v>42615.841516203705</v>
      </c>
      <c r="T122" s="14">
        <f t="shared" si="9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8">
        <f t="shared" si="7"/>
        <v>1</v>
      </c>
      <c r="Q123" t="str">
        <f t="shared" si="10"/>
        <v>film &amp; video</v>
      </c>
      <c r="R123" s="11" t="str">
        <f t="shared" si="11"/>
        <v>science fiction</v>
      </c>
      <c r="S123" s="14">
        <f t="shared" si="8"/>
        <v>42096.496643518512</v>
      </c>
      <c r="T123" s="14">
        <f t="shared" si="9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8">
        <f t="shared" si="7"/>
        <v>0</v>
      </c>
      <c r="Q124" t="str">
        <f t="shared" si="10"/>
        <v>film &amp; video</v>
      </c>
      <c r="R124" s="11" t="str">
        <f t="shared" si="11"/>
        <v>science fiction</v>
      </c>
      <c r="S124" s="14">
        <f t="shared" si="8"/>
        <v>42593.223460648143</v>
      </c>
      <c r="T124" s="14">
        <f t="shared" si="9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8">
        <f t="shared" si="7"/>
        <v>25.166666666666668</v>
      </c>
      <c r="Q125" t="str">
        <f t="shared" si="10"/>
        <v>film &amp; video</v>
      </c>
      <c r="R125" s="11" t="str">
        <f t="shared" si="11"/>
        <v>science fiction</v>
      </c>
      <c r="S125" s="14">
        <f t="shared" si="8"/>
        <v>41904.573657407404</v>
      </c>
      <c r="T125" s="14">
        <f t="shared" si="9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8">
        <f t="shared" si="7"/>
        <v>0</v>
      </c>
      <c r="Q126" t="str">
        <f t="shared" si="10"/>
        <v>film &amp; video</v>
      </c>
      <c r="R126" s="11" t="str">
        <f t="shared" si="11"/>
        <v>science fiction</v>
      </c>
      <c r="S126" s="14">
        <f t="shared" si="8"/>
        <v>42114.720393518517</v>
      </c>
      <c r="T126" s="14">
        <f t="shared" si="9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8">
        <f t="shared" si="7"/>
        <v>11.666666666666666</v>
      </c>
      <c r="Q127" t="str">
        <f t="shared" si="10"/>
        <v>film &amp; video</v>
      </c>
      <c r="R127" s="11" t="str">
        <f t="shared" si="11"/>
        <v>science fiction</v>
      </c>
      <c r="S127" s="14">
        <f t="shared" si="8"/>
        <v>42709.78564814815</v>
      </c>
      <c r="T127" s="14">
        <f t="shared" si="9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8">
        <f t="shared" si="7"/>
        <v>106.69230769230769</v>
      </c>
      <c r="Q128" t="str">
        <f t="shared" si="10"/>
        <v>film &amp; video</v>
      </c>
      <c r="R128" s="11" t="str">
        <f t="shared" si="11"/>
        <v>science fiction</v>
      </c>
      <c r="S128" s="14">
        <f t="shared" si="8"/>
        <v>42135.381215277775</v>
      </c>
      <c r="T128" s="14">
        <f t="shared" si="9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8">
        <f t="shared" si="7"/>
        <v>47.5</v>
      </c>
      <c r="Q129" t="str">
        <f t="shared" si="10"/>
        <v>film &amp; video</v>
      </c>
      <c r="R129" s="11" t="str">
        <f t="shared" si="11"/>
        <v>science fiction</v>
      </c>
      <c r="S129" s="14">
        <f t="shared" si="8"/>
        <v>42067.415983796294</v>
      </c>
      <c r="T129" s="14">
        <f t="shared" si="9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8">
        <f t="shared" si="7"/>
        <v>311.16666666666669</v>
      </c>
      <c r="Q130" t="str">
        <f t="shared" si="10"/>
        <v>film &amp; video</v>
      </c>
      <c r="R130" s="11" t="str">
        <f t="shared" si="11"/>
        <v>science fiction</v>
      </c>
      <c r="S130" s="14">
        <f t="shared" si="8"/>
        <v>42628.019594907404</v>
      </c>
      <c r="T130" s="14">
        <f t="shared" si="9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(E131/D131)*100</f>
        <v>0</v>
      </c>
      <c r="P131" s="8">
        <f t="shared" ref="P131:P194" si="13">IFERROR(E131/L131, 0)</f>
        <v>0</v>
      </c>
      <c r="Q131" t="str">
        <f t="shared" si="10"/>
        <v>film &amp; video</v>
      </c>
      <c r="R131" s="11" t="str">
        <f t="shared" si="11"/>
        <v>science fiction</v>
      </c>
      <c r="S131" s="14">
        <f t="shared" ref="S131:S194" si="14">(((J131/60)/60)/24)+DATE(1970,1,1)+(-5/24)</f>
        <v>41882.728969907403</v>
      </c>
      <c r="T131" s="14">
        <f t="shared" ref="T131:T194" si="15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8">
        <f t="shared" si="13"/>
        <v>0</v>
      </c>
      <c r="Q132" t="str">
        <f t="shared" ref="Q132:Q195" si="16">LEFT(N132,(FIND("/",N132)-1))</f>
        <v>film &amp; video</v>
      </c>
      <c r="R132" s="11" t="str">
        <f t="shared" ref="R132:R195" si="17">RIGHT(N132,(LEN(N132)-FIND("/",N132)))</f>
        <v>science fiction</v>
      </c>
      <c r="S132" s="14">
        <f t="shared" si="14"/>
        <v>41778.707083333327</v>
      </c>
      <c r="T132" s="14">
        <f t="shared" si="15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8">
        <f t="shared" si="13"/>
        <v>0</v>
      </c>
      <c r="Q133" t="str">
        <f t="shared" si="16"/>
        <v>film &amp; video</v>
      </c>
      <c r="R133" s="11" t="str">
        <f t="shared" si="17"/>
        <v>science fiction</v>
      </c>
      <c r="S133" s="14">
        <f t="shared" si="14"/>
        <v>42541.629178240742</v>
      </c>
      <c r="T133" s="14">
        <f t="shared" si="15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8">
        <f t="shared" si="13"/>
        <v>94.506172839506178</v>
      </c>
      <c r="Q134" t="str">
        <f t="shared" si="16"/>
        <v>film &amp; video</v>
      </c>
      <c r="R134" s="11" t="str">
        <f t="shared" si="17"/>
        <v>science fiction</v>
      </c>
      <c r="S134" s="14">
        <f t="shared" si="14"/>
        <v>41905.60424768518</v>
      </c>
      <c r="T134" s="14">
        <f t="shared" si="15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8">
        <f t="shared" si="13"/>
        <v>0</v>
      </c>
      <c r="Q135" t="str">
        <f t="shared" si="16"/>
        <v>film &amp; video</v>
      </c>
      <c r="R135" s="11" t="str">
        <f t="shared" si="17"/>
        <v>science fiction</v>
      </c>
      <c r="S135" s="14">
        <f t="shared" si="14"/>
        <v>42491.599351851844</v>
      </c>
      <c r="T135" s="14">
        <f t="shared" si="15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8">
        <f t="shared" si="13"/>
        <v>0</v>
      </c>
      <c r="Q136" t="str">
        <f t="shared" si="16"/>
        <v>film &amp; video</v>
      </c>
      <c r="R136" s="11" t="str">
        <f t="shared" si="17"/>
        <v>science fiction</v>
      </c>
      <c r="S136" s="14">
        <f t="shared" si="14"/>
        <v>42221.701597222222</v>
      </c>
      <c r="T136" s="14">
        <f t="shared" si="15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8">
        <f t="shared" si="13"/>
        <v>80.599999999999994</v>
      </c>
      <c r="Q137" t="str">
        <f t="shared" si="16"/>
        <v>film &amp; video</v>
      </c>
      <c r="R137" s="11" t="str">
        <f t="shared" si="17"/>
        <v>science fiction</v>
      </c>
      <c r="S137" s="14">
        <f t="shared" si="14"/>
        <v>41788.173576388886</v>
      </c>
      <c r="T137" s="14">
        <f t="shared" si="15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8">
        <f t="shared" si="13"/>
        <v>0</v>
      </c>
      <c r="Q138" t="str">
        <f t="shared" si="16"/>
        <v>film &amp; video</v>
      </c>
      <c r="R138" s="11" t="str">
        <f t="shared" si="17"/>
        <v>science fiction</v>
      </c>
      <c r="S138" s="14">
        <f t="shared" si="14"/>
        <v>42096.201782407406</v>
      </c>
      <c r="T138" s="14">
        <f t="shared" si="15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8">
        <f t="shared" si="13"/>
        <v>0</v>
      </c>
      <c r="Q139" t="str">
        <f t="shared" si="16"/>
        <v>film &amp; video</v>
      </c>
      <c r="R139" s="11" t="str">
        <f t="shared" si="17"/>
        <v>science fiction</v>
      </c>
      <c r="S139" s="14">
        <f t="shared" si="14"/>
        <v>42239.365659722222</v>
      </c>
      <c r="T139" s="14">
        <f t="shared" si="15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8">
        <f t="shared" si="13"/>
        <v>81.241379310344826</v>
      </c>
      <c r="Q140" t="str">
        <f t="shared" si="16"/>
        <v>film &amp; video</v>
      </c>
      <c r="R140" s="11" t="str">
        <f t="shared" si="17"/>
        <v>science fiction</v>
      </c>
      <c r="S140" s="14">
        <f t="shared" si="14"/>
        <v>42186.049085648141</v>
      </c>
      <c r="T140" s="14">
        <f t="shared" si="15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8">
        <f t="shared" si="13"/>
        <v>500</v>
      </c>
      <c r="Q141" t="str">
        <f t="shared" si="16"/>
        <v>film &amp; video</v>
      </c>
      <c r="R141" s="11" t="str">
        <f t="shared" si="17"/>
        <v>science fiction</v>
      </c>
      <c r="S141" s="14">
        <f t="shared" si="14"/>
        <v>42187.712638888886</v>
      </c>
      <c r="T141" s="14">
        <f t="shared" si="15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8">
        <f t="shared" si="13"/>
        <v>0</v>
      </c>
      <c r="Q142" t="str">
        <f t="shared" si="16"/>
        <v>film &amp; video</v>
      </c>
      <c r="R142" s="11" t="str">
        <f t="shared" si="17"/>
        <v>science fiction</v>
      </c>
      <c r="S142" s="14">
        <f t="shared" si="14"/>
        <v>42052.989953703705</v>
      </c>
      <c r="T142" s="14">
        <f t="shared" si="15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8">
        <f t="shared" si="13"/>
        <v>46.178571428571431</v>
      </c>
      <c r="Q143" t="str">
        <f t="shared" si="16"/>
        <v>film &amp; video</v>
      </c>
      <c r="R143" s="11" t="str">
        <f t="shared" si="17"/>
        <v>science fiction</v>
      </c>
      <c r="S143" s="14">
        <f t="shared" si="14"/>
        <v>42109.944710648146</v>
      </c>
      <c r="T143" s="14">
        <f t="shared" si="15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8">
        <f t="shared" si="13"/>
        <v>10</v>
      </c>
      <c r="Q144" t="str">
        <f t="shared" si="16"/>
        <v>film &amp; video</v>
      </c>
      <c r="R144" s="11" t="str">
        <f t="shared" si="17"/>
        <v>science fiction</v>
      </c>
      <c r="S144" s="14">
        <f t="shared" si="14"/>
        <v>41938.684930555552</v>
      </c>
      <c r="T144" s="14">
        <f t="shared" si="15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8">
        <f t="shared" si="13"/>
        <v>0</v>
      </c>
      <c r="Q145" t="str">
        <f t="shared" si="16"/>
        <v>film &amp; video</v>
      </c>
      <c r="R145" s="11" t="str">
        <f t="shared" si="17"/>
        <v>science fiction</v>
      </c>
      <c r="S145" s="14">
        <f t="shared" si="14"/>
        <v>42558.855810185189</v>
      </c>
      <c r="T145" s="14">
        <f t="shared" si="15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8">
        <f t="shared" si="13"/>
        <v>55.945945945945944</v>
      </c>
      <c r="Q146" t="str">
        <f t="shared" si="16"/>
        <v>film &amp; video</v>
      </c>
      <c r="R146" s="11" t="str">
        <f t="shared" si="17"/>
        <v>science fiction</v>
      </c>
      <c r="S146" s="14">
        <f t="shared" si="14"/>
        <v>42047.554074074076</v>
      </c>
      <c r="T146" s="14">
        <f t="shared" si="15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8">
        <f t="shared" si="13"/>
        <v>37.555555555555557</v>
      </c>
      <c r="Q147" t="str">
        <f t="shared" si="16"/>
        <v>film &amp; video</v>
      </c>
      <c r="R147" s="11" t="str">
        <f t="shared" si="17"/>
        <v>science fiction</v>
      </c>
      <c r="S147" s="14">
        <f t="shared" si="14"/>
        <v>42200.333935185183</v>
      </c>
      <c r="T147" s="14">
        <f t="shared" si="15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8">
        <f t="shared" si="13"/>
        <v>38.333333333333336</v>
      </c>
      <c r="Q148" t="str">
        <f t="shared" si="16"/>
        <v>film &amp; video</v>
      </c>
      <c r="R148" s="11" t="str">
        <f t="shared" si="17"/>
        <v>science fiction</v>
      </c>
      <c r="S148" s="14">
        <f t="shared" si="14"/>
        <v>42692.807847222219</v>
      </c>
      <c r="T148" s="14">
        <f t="shared" si="15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8">
        <f t="shared" si="13"/>
        <v>0</v>
      </c>
      <c r="Q149" t="str">
        <f t="shared" si="16"/>
        <v>film &amp; video</v>
      </c>
      <c r="R149" s="11" t="str">
        <f t="shared" si="17"/>
        <v>science fiction</v>
      </c>
      <c r="S149" s="14">
        <f t="shared" si="14"/>
        <v>41969.559490740743</v>
      </c>
      <c r="T149" s="14">
        <f t="shared" si="15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8">
        <f t="shared" si="13"/>
        <v>20</v>
      </c>
      <c r="Q150" t="str">
        <f t="shared" si="16"/>
        <v>film &amp; video</v>
      </c>
      <c r="R150" s="11" t="str">
        <f t="shared" si="17"/>
        <v>science fiction</v>
      </c>
      <c r="S150" s="14">
        <f t="shared" si="14"/>
        <v>42397.073333333326</v>
      </c>
      <c r="T150" s="14">
        <f t="shared" si="15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8">
        <f t="shared" si="13"/>
        <v>15.333333333333334</v>
      </c>
      <c r="Q151" t="str">
        <f t="shared" si="16"/>
        <v>film &amp; video</v>
      </c>
      <c r="R151" s="11" t="str">
        <f t="shared" si="17"/>
        <v>science fiction</v>
      </c>
      <c r="S151" s="14">
        <f t="shared" si="14"/>
        <v>41967.963773148142</v>
      </c>
      <c r="T151" s="14">
        <f t="shared" si="15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8">
        <f t="shared" si="13"/>
        <v>449.43283582089555</v>
      </c>
      <c r="Q152" t="str">
        <f t="shared" si="16"/>
        <v>film &amp; video</v>
      </c>
      <c r="R152" s="11" t="str">
        <f t="shared" si="17"/>
        <v>science fiction</v>
      </c>
      <c r="S152" s="14">
        <f t="shared" si="14"/>
        <v>42089.95349537037</v>
      </c>
      <c r="T152" s="14">
        <f t="shared" si="15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8">
        <f t="shared" si="13"/>
        <v>28</v>
      </c>
      <c r="Q153" t="str">
        <f t="shared" si="16"/>
        <v>film &amp; video</v>
      </c>
      <c r="R153" s="11" t="str">
        <f t="shared" si="17"/>
        <v>science fiction</v>
      </c>
      <c r="S153" s="14">
        <f t="shared" si="14"/>
        <v>42113.342488425922</v>
      </c>
      <c r="T153" s="14">
        <f t="shared" si="15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8">
        <f t="shared" si="13"/>
        <v>15</v>
      </c>
      <c r="Q154" t="str">
        <f t="shared" si="16"/>
        <v>film &amp; video</v>
      </c>
      <c r="R154" s="11" t="str">
        <f t="shared" si="17"/>
        <v>science fiction</v>
      </c>
      <c r="S154" s="14">
        <f t="shared" si="14"/>
        <v>41874.869212962964</v>
      </c>
      <c r="T154" s="14">
        <f t="shared" si="15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8">
        <f t="shared" si="13"/>
        <v>35.9</v>
      </c>
      <c r="Q155" t="str">
        <f t="shared" si="16"/>
        <v>film &amp; video</v>
      </c>
      <c r="R155" s="11" t="str">
        <f t="shared" si="17"/>
        <v>science fiction</v>
      </c>
      <c r="S155" s="14">
        <f t="shared" si="14"/>
        <v>41933.377824074072</v>
      </c>
      <c r="T155" s="14">
        <f t="shared" si="15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8">
        <f t="shared" si="13"/>
        <v>13.333333333333334</v>
      </c>
      <c r="Q156" t="str">
        <f t="shared" si="16"/>
        <v>film &amp; video</v>
      </c>
      <c r="R156" s="11" t="str">
        <f t="shared" si="17"/>
        <v>science fiction</v>
      </c>
      <c r="S156" s="14">
        <f t="shared" si="14"/>
        <v>42115.339062499996</v>
      </c>
      <c r="T156" s="14">
        <f t="shared" si="15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8">
        <f t="shared" si="13"/>
        <v>20.25</v>
      </c>
      <c r="Q157" t="str">
        <f t="shared" si="16"/>
        <v>film &amp; video</v>
      </c>
      <c r="R157" s="11" t="str">
        <f t="shared" si="17"/>
        <v>science fiction</v>
      </c>
      <c r="S157" s="14">
        <f t="shared" si="14"/>
        <v>42168.351099537038</v>
      </c>
      <c r="T157" s="14">
        <f t="shared" si="15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8">
        <f t="shared" si="13"/>
        <v>119</v>
      </c>
      <c r="Q158" t="str">
        <f t="shared" si="16"/>
        <v>film &amp; video</v>
      </c>
      <c r="R158" s="11" t="str">
        <f t="shared" si="17"/>
        <v>science fiction</v>
      </c>
      <c r="S158" s="14">
        <f t="shared" si="14"/>
        <v>41793.916620370372</v>
      </c>
      <c r="T158" s="14">
        <f t="shared" si="15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8">
        <f t="shared" si="13"/>
        <v>4</v>
      </c>
      <c r="Q159" t="str">
        <f t="shared" si="16"/>
        <v>film &amp; video</v>
      </c>
      <c r="R159" s="11" t="str">
        <f t="shared" si="17"/>
        <v>science fiction</v>
      </c>
      <c r="S159" s="14">
        <f t="shared" si="14"/>
        <v>42396.703379629624</v>
      </c>
      <c r="T159" s="14">
        <f t="shared" si="15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8">
        <f t="shared" si="13"/>
        <v>0</v>
      </c>
      <c r="Q160" t="str">
        <f t="shared" si="16"/>
        <v>film &amp; video</v>
      </c>
      <c r="R160" s="11" t="str">
        <f t="shared" si="17"/>
        <v>science fiction</v>
      </c>
      <c r="S160" s="14">
        <f t="shared" si="14"/>
        <v>41903.868379629625</v>
      </c>
      <c r="T160" s="14">
        <f t="shared" si="15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8">
        <f t="shared" si="13"/>
        <v>10</v>
      </c>
      <c r="Q161" t="str">
        <f t="shared" si="16"/>
        <v>film &amp; video</v>
      </c>
      <c r="R161" s="11" t="str">
        <f t="shared" si="17"/>
        <v>science fiction</v>
      </c>
      <c r="S161" s="14">
        <f t="shared" si="14"/>
        <v>42514.226215277777</v>
      </c>
      <c r="T161" s="14">
        <f t="shared" si="15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8">
        <f t="shared" si="13"/>
        <v>0</v>
      </c>
      <c r="Q162" t="str">
        <f t="shared" si="16"/>
        <v>film &amp; video</v>
      </c>
      <c r="R162" s="11" t="str">
        <f t="shared" si="17"/>
        <v>drama</v>
      </c>
      <c r="S162" s="14">
        <f t="shared" si="14"/>
        <v>42171.704756944448</v>
      </c>
      <c r="T162" s="14">
        <f t="shared" si="15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8">
        <f t="shared" si="13"/>
        <v>5</v>
      </c>
      <c r="Q163" t="str">
        <f t="shared" si="16"/>
        <v>film &amp; video</v>
      </c>
      <c r="R163" s="11" t="str">
        <f t="shared" si="17"/>
        <v>drama</v>
      </c>
      <c r="S163" s="14">
        <f t="shared" si="14"/>
        <v>41792.479108796295</v>
      </c>
      <c r="T163" s="14">
        <f t="shared" si="15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8">
        <f t="shared" si="13"/>
        <v>43.5</v>
      </c>
      <c r="Q164" t="str">
        <f t="shared" si="16"/>
        <v>film &amp; video</v>
      </c>
      <c r="R164" s="11" t="str">
        <f t="shared" si="17"/>
        <v>drama</v>
      </c>
      <c r="S164" s="14">
        <f t="shared" si="14"/>
        <v>41834.91847222222</v>
      </c>
      <c r="T164" s="14">
        <f t="shared" si="15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8">
        <f t="shared" si="13"/>
        <v>0</v>
      </c>
      <c r="Q165" t="str">
        <f t="shared" si="16"/>
        <v>film &amp; video</v>
      </c>
      <c r="R165" s="11" t="str">
        <f t="shared" si="17"/>
        <v>drama</v>
      </c>
      <c r="S165" s="14">
        <f t="shared" si="14"/>
        <v>42243.752939814811</v>
      </c>
      <c r="T165" s="14">
        <f t="shared" si="15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8">
        <f t="shared" si="13"/>
        <v>91.428571428571431</v>
      </c>
      <c r="Q166" t="str">
        <f t="shared" si="16"/>
        <v>film &amp; video</v>
      </c>
      <c r="R166" s="11" t="str">
        <f t="shared" si="17"/>
        <v>drama</v>
      </c>
      <c r="S166" s="14">
        <f t="shared" si="14"/>
        <v>41841.554409722223</v>
      </c>
      <c r="T166" s="14">
        <f t="shared" si="15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8">
        <f t="shared" si="13"/>
        <v>0</v>
      </c>
      <c r="Q167" t="str">
        <f t="shared" si="16"/>
        <v>film &amp; video</v>
      </c>
      <c r="R167" s="11" t="str">
        <f t="shared" si="17"/>
        <v>drama</v>
      </c>
      <c r="S167" s="14">
        <f t="shared" si="14"/>
        <v>42351.450509259252</v>
      </c>
      <c r="T167" s="14">
        <f t="shared" si="15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8">
        <f t="shared" si="13"/>
        <v>3000</v>
      </c>
      <c r="Q168" t="str">
        <f t="shared" si="16"/>
        <v>film &amp; video</v>
      </c>
      <c r="R168" s="11" t="str">
        <f t="shared" si="17"/>
        <v>drama</v>
      </c>
      <c r="S168" s="14">
        <f t="shared" si="14"/>
        <v>42720.867615740739</v>
      </c>
      <c r="T168" s="14">
        <f t="shared" si="15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8">
        <f t="shared" si="13"/>
        <v>5.5</v>
      </c>
      <c r="Q169" t="str">
        <f t="shared" si="16"/>
        <v>film &amp; video</v>
      </c>
      <c r="R169" s="11" t="str">
        <f t="shared" si="17"/>
        <v>drama</v>
      </c>
      <c r="S169" s="14">
        <f t="shared" si="14"/>
        <v>42160.719155092585</v>
      </c>
      <c r="T169" s="14">
        <f t="shared" si="15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8">
        <f t="shared" si="13"/>
        <v>108.33333333333333</v>
      </c>
      <c r="Q170" t="str">
        <f t="shared" si="16"/>
        <v>film &amp; video</v>
      </c>
      <c r="R170" s="11" t="str">
        <f t="shared" si="17"/>
        <v>drama</v>
      </c>
      <c r="S170" s="14">
        <f t="shared" si="14"/>
        <v>42052.626967592594</v>
      </c>
      <c r="T170" s="14">
        <f t="shared" si="15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8">
        <f t="shared" si="13"/>
        <v>56</v>
      </c>
      <c r="Q171" t="str">
        <f t="shared" si="16"/>
        <v>film &amp; video</v>
      </c>
      <c r="R171" s="11" t="str">
        <f t="shared" si="17"/>
        <v>drama</v>
      </c>
      <c r="S171" s="14">
        <f t="shared" si="14"/>
        <v>41900.296979166662</v>
      </c>
      <c r="T171" s="14">
        <f t="shared" si="15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8">
        <f t="shared" si="13"/>
        <v>32.5</v>
      </c>
      <c r="Q172" t="str">
        <f t="shared" si="16"/>
        <v>film &amp; video</v>
      </c>
      <c r="R172" s="11" t="str">
        <f t="shared" si="17"/>
        <v>drama</v>
      </c>
      <c r="S172" s="14">
        <f t="shared" si="14"/>
        <v>42216.769479166665</v>
      </c>
      <c r="T172" s="14">
        <f t="shared" si="15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8">
        <f t="shared" si="13"/>
        <v>1</v>
      </c>
      <c r="Q173" t="str">
        <f t="shared" si="16"/>
        <v>film &amp; video</v>
      </c>
      <c r="R173" s="11" t="str">
        <f t="shared" si="17"/>
        <v>drama</v>
      </c>
      <c r="S173" s="14">
        <f t="shared" si="14"/>
        <v>42533.972384259258</v>
      </c>
      <c r="T173" s="14">
        <f t="shared" si="15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8">
        <f t="shared" si="13"/>
        <v>0</v>
      </c>
      <c r="Q174" t="str">
        <f t="shared" si="16"/>
        <v>film &amp; video</v>
      </c>
      <c r="R174" s="11" t="str">
        <f t="shared" si="17"/>
        <v>drama</v>
      </c>
      <c r="S174" s="14">
        <f t="shared" si="14"/>
        <v>42047.186608796292</v>
      </c>
      <c r="T174" s="14">
        <f t="shared" si="15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8">
        <f t="shared" si="13"/>
        <v>0</v>
      </c>
      <c r="Q175" t="str">
        <f t="shared" si="16"/>
        <v>film &amp; video</v>
      </c>
      <c r="R175" s="11" t="str">
        <f t="shared" si="17"/>
        <v>drama</v>
      </c>
      <c r="S175" s="14">
        <f t="shared" si="14"/>
        <v>42033.364675925921</v>
      </c>
      <c r="T175" s="14">
        <f t="shared" si="15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8">
        <f t="shared" si="13"/>
        <v>0</v>
      </c>
      <c r="Q176" t="str">
        <f t="shared" si="16"/>
        <v>film &amp; video</v>
      </c>
      <c r="R176" s="11" t="str">
        <f t="shared" si="17"/>
        <v>drama</v>
      </c>
      <c r="S176" s="14">
        <f t="shared" si="14"/>
        <v>42072.55064814815</v>
      </c>
      <c r="T176" s="14">
        <f t="shared" si="15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8">
        <f t="shared" si="13"/>
        <v>49.884615384615387</v>
      </c>
      <c r="Q177" t="str">
        <f t="shared" si="16"/>
        <v>film &amp; video</v>
      </c>
      <c r="R177" s="11" t="str">
        <f t="shared" si="17"/>
        <v>drama</v>
      </c>
      <c r="S177" s="14">
        <f t="shared" si="14"/>
        <v>41855.569571759253</v>
      </c>
      <c r="T177" s="14">
        <f t="shared" si="15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8">
        <f t="shared" si="13"/>
        <v>0</v>
      </c>
      <c r="Q178" t="str">
        <f t="shared" si="16"/>
        <v>film &amp; video</v>
      </c>
      <c r="R178" s="11" t="str">
        <f t="shared" si="17"/>
        <v>drama</v>
      </c>
      <c r="S178" s="14">
        <f t="shared" si="14"/>
        <v>42191.615729166668</v>
      </c>
      <c r="T178" s="14">
        <f t="shared" si="15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8">
        <f t="shared" si="13"/>
        <v>25.714285714285715</v>
      </c>
      <c r="Q179" t="str">
        <f t="shared" si="16"/>
        <v>film &amp; video</v>
      </c>
      <c r="R179" s="11" t="str">
        <f t="shared" si="17"/>
        <v>drama</v>
      </c>
      <c r="S179" s="14">
        <f t="shared" si="14"/>
        <v>42069.839421296296</v>
      </c>
      <c r="T179" s="14">
        <f t="shared" si="15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8">
        <f t="shared" si="13"/>
        <v>0</v>
      </c>
      <c r="Q180" t="str">
        <f t="shared" si="16"/>
        <v>film &amp; video</v>
      </c>
      <c r="R180" s="11" t="str">
        <f t="shared" si="17"/>
        <v>drama</v>
      </c>
      <c r="S180" s="14">
        <f t="shared" si="14"/>
        <v>42304.747048611105</v>
      </c>
      <c r="T180" s="14">
        <f t="shared" si="15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8">
        <f t="shared" si="13"/>
        <v>100</v>
      </c>
      <c r="Q181" t="str">
        <f t="shared" si="16"/>
        <v>film &amp; video</v>
      </c>
      <c r="R181" s="11" t="str">
        <f t="shared" si="17"/>
        <v>drama</v>
      </c>
      <c r="S181" s="14">
        <f t="shared" si="14"/>
        <v>42402.872164351851</v>
      </c>
      <c r="T181" s="14">
        <f t="shared" si="15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8">
        <f t="shared" si="13"/>
        <v>30.846153846153847</v>
      </c>
      <c r="Q182" t="str">
        <f t="shared" si="16"/>
        <v>film &amp; video</v>
      </c>
      <c r="R182" s="11" t="str">
        <f t="shared" si="17"/>
        <v>drama</v>
      </c>
      <c r="S182" s="14">
        <f t="shared" si="14"/>
        <v>42067.782905092587</v>
      </c>
      <c r="T182" s="14">
        <f t="shared" si="15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8">
        <f t="shared" si="13"/>
        <v>180.5</v>
      </c>
      <c r="Q183" t="str">
        <f t="shared" si="16"/>
        <v>film &amp; video</v>
      </c>
      <c r="R183" s="11" t="str">
        <f t="shared" si="17"/>
        <v>drama</v>
      </c>
      <c r="S183" s="14">
        <f t="shared" si="14"/>
        <v>42147.533506944441</v>
      </c>
      <c r="T183" s="14">
        <f t="shared" si="15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8">
        <f t="shared" si="13"/>
        <v>0</v>
      </c>
      <c r="Q184" t="str">
        <f t="shared" si="16"/>
        <v>film &amp; video</v>
      </c>
      <c r="R184" s="11" t="str">
        <f t="shared" si="17"/>
        <v>drama</v>
      </c>
      <c r="S184" s="14">
        <f t="shared" si="14"/>
        <v>42711.803611111107</v>
      </c>
      <c r="T184" s="14">
        <f t="shared" si="15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8">
        <f t="shared" si="13"/>
        <v>373.5</v>
      </c>
      <c r="Q185" t="str">
        <f t="shared" si="16"/>
        <v>film &amp; video</v>
      </c>
      <c r="R185" s="11" t="str">
        <f t="shared" si="17"/>
        <v>drama</v>
      </c>
      <c r="S185" s="14">
        <f t="shared" si="14"/>
        <v>41939.601967592593</v>
      </c>
      <c r="T185" s="14">
        <f t="shared" si="15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8">
        <f t="shared" si="13"/>
        <v>25.5</v>
      </c>
      <c r="Q186" t="str">
        <f t="shared" si="16"/>
        <v>film &amp; video</v>
      </c>
      <c r="R186" s="11" t="str">
        <f t="shared" si="17"/>
        <v>drama</v>
      </c>
      <c r="S186" s="14">
        <f t="shared" si="14"/>
        <v>41825.58289351852</v>
      </c>
      <c r="T186" s="14">
        <f t="shared" si="15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8">
        <f t="shared" si="13"/>
        <v>220</v>
      </c>
      <c r="Q187" t="str">
        <f t="shared" si="16"/>
        <v>film &amp; video</v>
      </c>
      <c r="R187" s="11" t="str">
        <f t="shared" si="17"/>
        <v>drama</v>
      </c>
      <c r="S187" s="14">
        <f t="shared" si="14"/>
        <v>42570.702997685185</v>
      </c>
      <c r="T187" s="14">
        <f t="shared" si="15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8">
        <f t="shared" si="13"/>
        <v>0</v>
      </c>
      <c r="Q188" t="str">
        <f t="shared" si="16"/>
        <v>film &amp; video</v>
      </c>
      <c r="R188" s="11" t="str">
        <f t="shared" si="17"/>
        <v>drama</v>
      </c>
      <c r="S188" s="14">
        <f t="shared" si="14"/>
        <v>42767.604560185187</v>
      </c>
      <c r="T188" s="14">
        <f t="shared" si="15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8">
        <f t="shared" si="13"/>
        <v>160</v>
      </c>
      <c r="Q189" t="str">
        <f t="shared" si="16"/>
        <v>film &amp; video</v>
      </c>
      <c r="R189" s="11" t="str">
        <f t="shared" si="17"/>
        <v>drama</v>
      </c>
      <c r="S189" s="14">
        <f t="shared" si="14"/>
        <v>42182.02612268518</v>
      </c>
      <c r="T189" s="14">
        <f t="shared" si="15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8">
        <f t="shared" si="13"/>
        <v>0</v>
      </c>
      <c r="Q190" t="str">
        <f t="shared" si="16"/>
        <v>film &amp; video</v>
      </c>
      <c r="R190" s="11" t="str">
        <f t="shared" si="17"/>
        <v>drama</v>
      </c>
      <c r="S190" s="14">
        <f t="shared" si="14"/>
        <v>41856.974710648145</v>
      </c>
      <c r="T190" s="14">
        <f t="shared" si="15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8">
        <f t="shared" si="13"/>
        <v>69</v>
      </c>
      <c r="Q191" t="str">
        <f t="shared" si="16"/>
        <v>film &amp; video</v>
      </c>
      <c r="R191" s="11" t="str">
        <f t="shared" si="17"/>
        <v>drama</v>
      </c>
      <c r="S191" s="14">
        <f t="shared" si="14"/>
        <v>42556.482372685183</v>
      </c>
      <c r="T191" s="14">
        <f t="shared" si="15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8">
        <f t="shared" si="13"/>
        <v>50</v>
      </c>
      <c r="Q192" t="str">
        <f t="shared" si="16"/>
        <v>film &amp; video</v>
      </c>
      <c r="R192" s="11" t="str">
        <f t="shared" si="17"/>
        <v>drama</v>
      </c>
      <c r="S192" s="14">
        <f t="shared" si="14"/>
        <v>42527.442662037036</v>
      </c>
      <c r="T192" s="14">
        <f t="shared" si="15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8">
        <f t="shared" si="13"/>
        <v>83.333333333333329</v>
      </c>
      <c r="Q193" t="str">
        <f t="shared" si="16"/>
        <v>film &amp; video</v>
      </c>
      <c r="R193" s="11" t="str">
        <f t="shared" si="17"/>
        <v>drama</v>
      </c>
      <c r="S193" s="14">
        <f t="shared" si="14"/>
        <v>42239.233078703699</v>
      </c>
      <c r="T193" s="14">
        <f t="shared" si="15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8">
        <f t="shared" si="13"/>
        <v>5.666666666666667</v>
      </c>
      <c r="Q194" t="str">
        <f t="shared" si="16"/>
        <v>film &amp; video</v>
      </c>
      <c r="R194" s="11" t="str">
        <f t="shared" si="17"/>
        <v>drama</v>
      </c>
      <c r="S194" s="14">
        <f t="shared" si="14"/>
        <v>41899.583703703705</v>
      </c>
      <c r="T194" s="14">
        <f t="shared" si="15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(E195/D195)*100</f>
        <v>0</v>
      </c>
      <c r="P195" s="8">
        <f t="shared" ref="P195:P258" si="19">IFERROR(E195/L195, 0)</f>
        <v>0</v>
      </c>
      <c r="Q195" t="str">
        <f t="shared" si="16"/>
        <v>film &amp; video</v>
      </c>
      <c r="R195" s="11" t="str">
        <f t="shared" si="17"/>
        <v>drama</v>
      </c>
      <c r="S195" s="14">
        <f t="shared" ref="S195:S258" si="20">(((J195/60)/60)/24)+DATE(1970,1,1)+(-5/24)</f>
        <v>41911.726458333331</v>
      </c>
      <c r="T195" s="14">
        <f t="shared" ref="T195:T258" si="21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8">
        <f t="shared" si="19"/>
        <v>1</v>
      </c>
      <c r="Q196" t="str">
        <f t="shared" ref="Q196:Q259" si="22">LEFT(N196,(FIND("/",N196)-1))</f>
        <v>film &amp; video</v>
      </c>
      <c r="R196" s="11" t="str">
        <f t="shared" ref="R196:R259" si="23">RIGHT(N196,(LEN(N196)-FIND("/",N196)))</f>
        <v>drama</v>
      </c>
      <c r="S196" s="14">
        <f t="shared" si="20"/>
        <v>42375.788553240738</v>
      </c>
      <c r="T196" s="14">
        <f t="shared" si="21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8">
        <f t="shared" si="19"/>
        <v>0</v>
      </c>
      <c r="Q197" t="str">
        <f t="shared" si="22"/>
        <v>film &amp; video</v>
      </c>
      <c r="R197" s="11" t="str">
        <f t="shared" si="23"/>
        <v>drama</v>
      </c>
      <c r="S197" s="14">
        <f t="shared" si="20"/>
        <v>42135.462175925924</v>
      </c>
      <c r="T197" s="14">
        <f t="shared" si="21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8">
        <f t="shared" si="19"/>
        <v>77.10526315789474</v>
      </c>
      <c r="Q198" t="str">
        <f t="shared" si="22"/>
        <v>film &amp; video</v>
      </c>
      <c r="R198" s="11" t="str">
        <f t="shared" si="23"/>
        <v>drama</v>
      </c>
      <c r="S198" s="14">
        <f t="shared" si="20"/>
        <v>42259.334467592591</v>
      </c>
      <c r="T198" s="14">
        <f t="shared" si="21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8">
        <f t="shared" si="19"/>
        <v>32.75</v>
      </c>
      <c r="Q199" t="str">
        <f t="shared" si="22"/>
        <v>film &amp; video</v>
      </c>
      <c r="R199" s="11" t="str">
        <f t="shared" si="23"/>
        <v>drama</v>
      </c>
      <c r="S199" s="14">
        <f t="shared" si="20"/>
        <v>42741.640046296299</v>
      </c>
      <c r="T199" s="14">
        <f t="shared" si="21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8">
        <f t="shared" si="19"/>
        <v>46.5</v>
      </c>
      <c r="Q200" t="str">
        <f t="shared" si="22"/>
        <v>film &amp; video</v>
      </c>
      <c r="R200" s="11" t="str">
        <f t="shared" si="23"/>
        <v>drama</v>
      </c>
      <c r="S200" s="14">
        <f t="shared" si="20"/>
        <v>41887.175023148149</v>
      </c>
      <c r="T200" s="14">
        <f t="shared" si="21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8">
        <f t="shared" si="19"/>
        <v>0</v>
      </c>
      <c r="Q201" t="str">
        <f t="shared" si="22"/>
        <v>film &amp; video</v>
      </c>
      <c r="R201" s="11" t="str">
        <f t="shared" si="23"/>
        <v>drama</v>
      </c>
      <c r="S201" s="14">
        <f t="shared" si="20"/>
        <v>42583.915532407402</v>
      </c>
      <c r="T201" s="14">
        <f t="shared" si="21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8">
        <f t="shared" si="19"/>
        <v>87.308333333333337</v>
      </c>
      <c r="Q202" t="str">
        <f t="shared" si="22"/>
        <v>film &amp; video</v>
      </c>
      <c r="R202" s="11" t="str">
        <f t="shared" si="23"/>
        <v>drama</v>
      </c>
      <c r="S202" s="14">
        <f t="shared" si="20"/>
        <v>41866.875034722223</v>
      </c>
      <c r="T202" s="14">
        <f t="shared" si="21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8">
        <f t="shared" si="19"/>
        <v>54.285714285714285</v>
      </c>
      <c r="Q203" t="str">
        <f t="shared" si="22"/>
        <v>film &amp; video</v>
      </c>
      <c r="R203" s="11" t="str">
        <f t="shared" si="23"/>
        <v>drama</v>
      </c>
      <c r="S203" s="14">
        <f t="shared" si="20"/>
        <v>42023.610289351847</v>
      </c>
      <c r="T203" s="14">
        <f t="shared" si="21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8">
        <f t="shared" si="19"/>
        <v>0</v>
      </c>
      <c r="Q204" t="str">
        <f t="shared" si="22"/>
        <v>film &amp; video</v>
      </c>
      <c r="R204" s="11" t="str">
        <f t="shared" si="23"/>
        <v>drama</v>
      </c>
      <c r="S204" s="14">
        <f t="shared" si="20"/>
        <v>42255.719490740739</v>
      </c>
      <c r="T204" s="14">
        <f t="shared" si="21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8">
        <f t="shared" si="19"/>
        <v>93.25</v>
      </c>
      <c r="Q205" t="str">
        <f t="shared" si="22"/>
        <v>film &amp; video</v>
      </c>
      <c r="R205" s="11" t="str">
        <f t="shared" si="23"/>
        <v>drama</v>
      </c>
      <c r="S205" s="14">
        <f t="shared" si="20"/>
        <v>41973.639629629623</v>
      </c>
      <c r="T205" s="14">
        <f t="shared" si="21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8">
        <f t="shared" si="19"/>
        <v>117.68368136117556</v>
      </c>
      <c r="Q206" t="str">
        <f t="shared" si="22"/>
        <v>film &amp; video</v>
      </c>
      <c r="R206" s="11" t="str">
        <f t="shared" si="23"/>
        <v>drama</v>
      </c>
      <c r="S206" s="14">
        <f t="shared" si="20"/>
        <v>42556.375034722216</v>
      </c>
      <c r="T206" s="14">
        <f t="shared" si="21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8">
        <f t="shared" si="19"/>
        <v>76.470588235294116</v>
      </c>
      <c r="Q207" t="str">
        <f t="shared" si="22"/>
        <v>film &amp; video</v>
      </c>
      <c r="R207" s="11" t="str">
        <f t="shared" si="23"/>
        <v>drama</v>
      </c>
      <c r="S207" s="14">
        <f t="shared" si="20"/>
        <v>42248.423865740733</v>
      </c>
      <c r="T207" s="14">
        <f t="shared" si="21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8">
        <f t="shared" si="19"/>
        <v>0</v>
      </c>
      <c r="Q208" t="str">
        <f t="shared" si="22"/>
        <v>film &amp; video</v>
      </c>
      <c r="R208" s="11" t="str">
        <f t="shared" si="23"/>
        <v>drama</v>
      </c>
      <c r="S208" s="14">
        <f t="shared" si="20"/>
        <v>42566.79609953703</v>
      </c>
      <c r="T208" s="14">
        <f t="shared" si="21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8">
        <f t="shared" si="19"/>
        <v>163.84615384615384</v>
      </c>
      <c r="Q209" t="str">
        <f t="shared" si="22"/>
        <v>film &amp; video</v>
      </c>
      <c r="R209" s="11" t="str">
        <f t="shared" si="23"/>
        <v>drama</v>
      </c>
      <c r="S209" s="14">
        <f t="shared" si="20"/>
        <v>41977.988865740735</v>
      </c>
      <c r="T209" s="14">
        <f t="shared" si="21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8">
        <f t="shared" si="19"/>
        <v>0</v>
      </c>
      <c r="Q210" t="str">
        <f t="shared" si="22"/>
        <v>film &amp; video</v>
      </c>
      <c r="R210" s="11" t="str">
        <f t="shared" si="23"/>
        <v>drama</v>
      </c>
      <c r="S210" s="14">
        <f t="shared" si="20"/>
        <v>41959.16165509259</v>
      </c>
      <c r="T210" s="14">
        <f t="shared" si="21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8">
        <f t="shared" si="19"/>
        <v>0</v>
      </c>
      <c r="Q211" t="str">
        <f t="shared" si="22"/>
        <v>film &amp; video</v>
      </c>
      <c r="R211" s="11" t="str">
        <f t="shared" si="23"/>
        <v>drama</v>
      </c>
      <c r="S211" s="14">
        <f t="shared" si="20"/>
        <v>42165.714525462965</v>
      </c>
      <c r="T211" s="14">
        <f t="shared" si="21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8">
        <f t="shared" si="19"/>
        <v>91.818181818181813</v>
      </c>
      <c r="Q212" t="str">
        <f t="shared" si="22"/>
        <v>film &amp; video</v>
      </c>
      <c r="R212" s="11" t="str">
        <f t="shared" si="23"/>
        <v>drama</v>
      </c>
      <c r="S212" s="14">
        <f t="shared" si="20"/>
        <v>42248.856388888882</v>
      </c>
      <c r="T212" s="14">
        <f t="shared" si="21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8">
        <f t="shared" si="19"/>
        <v>185.83333333333334</v>
      </c>
      <c r="Q213" t="str">
        <f t="shared" si="22"/>
        <v>film &amp; video</v>
      </c>
      <c r="R213" s="11" t="str">
        <f t="shared" si="23"/>
        <v>drama</v>
      </c>
      <c r="S213" s="14">
        <f t="shared" si="20"/>
        <v>42235.951585648152</v>
      </c>
      <c r="T213" s="14">
        <f t="shared" si="21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8">
        <f t="shared" si="19"/>
        <v>1</v>
      </c>
      <c r="Q214" t="str">
        <f t="shared" si="22"/>
        <v>film &amp; video</v>
      </c>
      <c r="R214" s="11" t="str">
        <f t="shared" si="23"/>
        <v>drama</v>
      </c>
      <c r="S214" s="14">
        <f t="shared" si="20"/>
        <v>42416.672685185178</v>
      </c>
      <c r="T214" s="14">
        <f t="shared" si="21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8">
        <f t="shared" si="19"/>
        <v>20</v>
      </c>
      <c r="Q215" t="str">
        <f t="shared" si="22"/>
        <v>film &amp; video</v>
      </c>
      <c r="R215" s="11" t="str">
        <f t="shared" si="23"/>
        <v>drama</v>
      </c>
      <c r="S215" s="14">
        <f t="shared" si="20"/>
        <v>42202.385960648149</v>
      </c>
      <c r="T215" s="14">
        <f t="shared" si="21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8">
        <f t="shared" si="19"/>
        <v>1</v>
      </c>
      <c r="Q216" t="str">
        <f t="shared" si="22"/>
        <v>film &amp; video</v>
      </c>
      <c r="R216" s="11" t="str">
        <f t="shared" si="23"/>
        <v>drama</v>
      </c>
      <c r="S216" s="14">
        <f t="shared" si="20"/>
        <v>42009.432280092595</v>
      </c>
      <c r="T216" s="14">
        <f t="shared" si="21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8">
        <f t="shared" si="19"/>
        <v>10</v>
      </c>
      <c r="Q217" t="str">
        <f t="shared" si="22"/>
        <v>film &amp; video</v>
      </c>
      <c r="R217" s="11" t="str">
        <f t="shared" si="23"/>
        <v>drama</v>
      </c>
      <c r="S217" s="14">
        <f t="shared" si="20"/>
        <v>42375.021782407406</v>
      </c>
      <c r="T217" s="14">
        <f t="shared" si="21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8">
        <f t="shared" si="19"/>
        <v>331.53833333333336</v>
      </c>
      <c r="Q218" t="str">
        <f t="shared" si="22"/>
        <v>film &amp; video</v>
      </c>
      <c r="R218" s="11" t="str">
        <f t="shared" si="23"/>
        <v>drama</v>
      </c>
      <c r="S218" s="14">
        <f t="shared" si="20"/>
        <v>42066.750428240739</v>
      </c>
      <c r="T218" s="14">
        <f t="shared" si="21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8">
        <f t="shared" si="19"/>
        <v>314.28947368421052</v>
      </c>
      <c r="Q219" t="str">
        <f t="shared" si="22"/>
        <v>film &amp; video</v>
      </c>
      <c r="R219" s="11" t="str">
        <f t="shared" si="23"/>
        <v>drama</v>
      </c>
      <c r="S219" s="14">
        <f t="shared" si="20"/>
        <v>41970.432280092595</v>
      </c>
      <c r="T219" s="14">
        <f t="shared" si="21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8">
        <f t="shared" si="19"/>
        <v>100</v>
      </c>
      <c r="Q220" t="str">
        <f t="shared" si="22"/>
        <v>film &amp; video</v>
      </c>
      <c r="R220" s="11" t="str">
        <f t="shared" si="23"/>
        <v>drama</v>
      </c>
      <c r="S220" s="14">
        <f t="shared" si="20"/>
        <v>42079.420011574075</v>
      </c>
      <c r="T220" s="14">
        <f t="shared" si="21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8">
        <f t="shared" si="19"/>
        <v>115.98684210526316</v>
      </c>
      <c r="Q221" t="str">
        <f t="shared" si="22"/>
        <v>film &amp; video</v>
      </c>
      <c r="R221" s="11" t="str">
        <f t="shared" si="23"/>
        <v>drama</v>
      </c>
      <c r="S221" s="14">
        <f t="shared" si="20"/>
        <v>42429.118344907409</v>
      </c>
      <c r="T221" s="14">
        <f t="shared" si="21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8">
        <f t="shared" si="19"/>
        <v>120</v>
      </c>
      <c r="Q222" t="str">
        <f t="shared" si="22"/>
        <v>film &amp; video</v>
      </c>
      <c r="R222" s="11" t="str">
        <f t="shared" si="23"/>
        <v>drama</v>
      </c>
      <c r="S222" s="14">
        <f t="shared" si="20"/>
        <v>42195.435532407406</v>
      </c>
      <c r="T222" s="14">
        <f t="shared" si="21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8">
        <f t="shared" si="19"/>
        <v>0</v>
      </c>
      <c r="Q223" t="str">
        <f t="shared" si="22"/>
        <v>film &amp; video</v>
      </c>
      <c r="R223" s="11" t="str">
        <f t="shared" si="23"/>
        <v>drama</v>
      </c>
      <c r="S223" s="14">
        <f t="shared" si="20"/>
        <v>42031.629212962966</v>
      </c>
      <c r="T223" s="14">
        <f t="shared" si="21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8">
        <f t="shared" si="19"/>
        <v>65</v>
      </c>
      <c r="Q224" t="str">
        <f t="shared" si="22"/>
        <v>film &amp; video</v>
      </c>
      <c r="R224" s="11" t="str">
        <f t="shared" si="23"/>
        <v>drama</v>
      </c>
      <c r="S224" s="14">
        <f t="shared" si="20"/>
        <v>42031.561550925922</v>
      </c>
      <c r="T224" s="14">
        <f t="shared" si="21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8">
        <f t="shared" si="19"/>
        <v>0</v>
      </c>
      <c r="Q225" t="str">
        <f t="shared" si="22"/>
        <v>film &amp; video</v>
      </c>
      <c r="R225" s="11" t="str">
        <f t="shared" si="23"/>
        <v>drama</v>
      </c>
      <c r="S225" s="14">
        <f t="shared" si="20"/>
        <v>42481.839699074073</v>
      </c>
      <c r="T225" s="14">
        <f t="shared" si="21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8">
        <f t="shared" si="19"/>
        <v>0</v>
      </c>
      <c r="Q226" t="str">
        <f t="shared" si="22"/>
        <v>film &amp; video</v>
      </c>
      <c r="R226" s="11" t="str">
        <f t="shared" si="23"/>
        <v>drama</v>
      </c>
      <c r="S226" s="14">
        <f t="shared" si="20"/>
        <v>42135.026921296296</v>
      </c>
      <c r="T226" s="14">
        <f t="shared" si="21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8">
        <f t="shared" si="19"/>
        <v>0</v>
      </c>
      <c r="Q227" t="str">
        <f t="shared" si="22"/>
        <v>film &amp; video</v>
      </c>
      <c r="R227" s="11" t="str">
        <f t="shared" si="23"/>
        <v>drama</v>
      </c>
      <c r="S227" s="14">
        <f t="shared" si="20"/>
        <v>42438.752939814811</v>
      </c>
      <c r="T227" s="14">
        <f t="shared" si="21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8">
        <f t="shared" si="19"/>
        <v>125</v>
      </c>
      <c r="Q228" t="str">
        <f t="shared" si="22"/>
        <v>film &amp; video</v>
      </c>
      <c r="R228" s="11" t="str">
        <f t="shared" si="23"/>
        <v>drama</v>
      </c>
      <c r="S228" s="14">
        <f t="shared" si="20"/>
        <v>42106.457685185182</v>
      </c>
      <c r="T228" s="14">
        <f t="shared" si="21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8">
        <f t="shared" si="19"/>
        <v>0</v>
      </c>
      <c r="Q229" t="str">
        <f t="shared" si="22"/>
        <v>film &amp; video</v>
      </c>
      <c r="R229" s="11" t="str">
        <f t="shared" si="23"/>
        <v>drama</v>
      </c>
      <c r="S229" s="14">
        <f t="shared" si="20"/>
        <v>42164.685659722221</v>
      </c>
      <c r="T229" s="14">
        <f t="shared" si="21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8">
        <f t="shared" si="19"/>
        <v>0</v>
      </c>
      <c r="Q230" t="str">
        <f t="shared" si="22"/>
        <v>film &amp; video</v>
      </c>
      <c r="R230" s="11" t="str">
        <f t="shared" si="23"/>
        <v>drama</v>
      </c>
      <c r="S230" s="14">
        <f t="shared" si="20"/>
        <v>42096.478067129625</v>
      </c>
      <c r="T230" s="14">
        <f t="shared" si="21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8">
        <f t="shared" si="19"/>
        <v>0</v>
      </c>
      <c r="Q231" t="str">
        <f t="shared" si="22"/>
        <v>film &amp; video</v>
      </c>
      <c r="R231" s="11" t="str">
        <f t="shared" si="23"/>
        <v>drama</v>
      </c>
      <c r="S231" s="14">
        <f t="shared" si="20"/>
        <v>42383.725659722222</v>
      </c>
      <c r="T231" s="14">
        <f t="shared" si="21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8">
        <f t="shared" si="19"/>
        <v>30</v>
      </c>
      <c r="Q232" t="str">
        <f t="shared" si="22"/>
        <v>film &amp; video</v>
      </c>
      <c r="R232" s="11" t="str">
        <f t="shared" si="23"/>
        <v>drama</v>
      </c>
      <c r="S232" s="14">
        <f t="shared" si="20"/>
        <v>42129.568877314807</v>
      </c>
      <c r="T232" s="14">
        <f t="shared" si="21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8">
        <f t="shared" si="19"/>
        <v>0</v>
      </c>
      <c r="Q233" t="str">
        <f t="shared" si="22"/>
        <v>film &amp; video</v>
      </c>
      <c r="R233" s="11" t="str">
        <f t="shared" si="23"/>
        <v>drama</v>
      </c>
      <c r="S233" s="14">
        <f t="shared" si="20"/>
        <v>42341.750590277778</v>
      </c>
      <c r="T233" s="14">
        <f t="shared" si="21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8">
        <f t="shared" si="19"/>
        <v>15.714285714285714</v>
      </c>
      <c r="Q234" t="str">
        <f t="shared" si="22"/>
        <v>film &amp; video</v>
      </c>
      <c r="R234" s="11" t="str">
        <f t="shared" si="23"/>
        <v>drama</v>
      </c>
      <c r="S234" s="14">
        <f t="shared" si="20"/>
        <v>42032.617430555554</v>
      </c>
      <c r="T234" s="14">
        <f t="shared" si="21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8">
        <f t="shared" si="19"/>
        <v>0</v>
      </c>
      <c r="Q235" t="str">
        <f t="shared" si="22"/>
        <v>film &amp; video</v>
      </c>
      <c r="R235" s="11" t="str">
        <f t="shared" si="23"/>
        <v>drama</v>
      </c>
      <c r="S235" s="14">
        <f t="shared" si="20"/>
        <v>42612.703379629624</v>
      </c>
      <c r="T235" s="14">
        <f t="shared" si="21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8">
        <f t="shared" si="19"/>
        <v>80.2</v>
      </c>
      <c r="Q236" t="str">
        <f t="shared" si="22"/>
        <v>film &amp; video</v>
      </c>
      <c r="R236" s="11" t="str">
        <f t="shared" si="23"/>
        <v>drama</v>
      </c>
      <c r="S236" s="14">
        <f t="shared" si="20"/>
        <v>42135.82707175926</v>
      </c>
      <c r="T236" s="14">
        <f t="shared" si="21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8">
        <f t="shared" si="19"/>
        <v>0</v>
      </c>
      <c r="Q237" t="str">
        <f t="shared" si="22"/>
        <v>film &amp; video</v>
      </c>
      <c r="R237" s="11" t="str">
        <f t="shared" si="23"/>
        <v>drama</v>
      </c>
      <c r="S237" s="14">
        <f t="shared" si="20"/>
        <v>42164.700196759259</v>
      </c>
      <c r="T237" s="14">
        <f t="shared" si="21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8">
        <f t="shared" si="19"/>
        <v>0</v>
      </c>
      <c r="Q238" t="str">
        <f t="shared" si="22"/>
        <v>film &amp; video</v>
      </c>
      <c r="R238" s="11" t="str">
        <f t="shared" si="23"/>
        <v>drama</v>
      </c>
      <c r="S238" s="14">
        <f t="shared" si="20"/>
        <v>42320.876145833325</v>
      </c>
      <c r="T238" s="14">
        <f t="shared" si="21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8">
        <f t="shared" si="19"/>
        <v>50</v>
      </c>
      <c r="Q239" t="str">
        <f t="shared" si="22"/>
        <v>film &amp; video</v>
      </c>
      <c r="R239" s="11" t="str">
        <f t="shared" si="23"/>
        <v>drama</v>
      </c>
      <c r="S239" s="14">
        <f t="shared" si="20"/>
        <v>42377.368854166663</v>
      </c>
      <c r="T239" s="14">
        <f t="shared" si="21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8">
        <f t="shared" si="19"/>
        <v>0</v>
      </c>
      <c r="Q240" t="str">
        <f t="shared" si="22"/>
        <v>film &amp; video</v>
      </c>
      <c r="R240" s="11" t="str">
        <f t="shared" si="23"/>
        <v>drama</v>
      </c>
      <c r="S240" s="14">
        <f t="shared" si="20"/>
        <v>42713.754166666658</v>
      </c>
      <c r="T240" s="14">
        <f t="shared" si="21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8">
        <f t="shared" si="19"/>
        <v>50</v>
      </c>
      <c r="Q241" t="str">
        <f t="shared" si="22"/>
        <v>film &amp; video</v>
      </c>
      <c r="R241" s="11" t="str">
        <f t="shared" si="23"/>
        <v>drama</v>
      </c>
      <c r="S241" s="14">
        <f t="shared" si="20"/>
        <v>42296.901967592588</v>
      </c>
      <c r="T241" s="14">
        <f t="shared" si="21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8">
        <f t="shared" si="19"/>
        <v>117.84759124087591</v>
      </c>
      <c r="Q242" t="str">
        <f t="shared" si="22"/>
        <v>film &amp; video</v>
      </c>
      <c r="R242" s="11" t="str">
        <f t="shared" si="23"/>
        <v>documentary</v>
      </c>
      <c r="S242" s="14">
        <f t="shared" si="20"/>
        <v>41354.500127314815</v>
      </c>
      <c r="T242" s="14">
        <f t="shared" si="21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8">
        <f t="shared" si="19"/>
        <v>109.04255319148936</v>
      </c>
      <c r="Q243" t="str">
        <f t="shared" si="22"/>
        <v>film &amp; video</v>
      </c>
      <c r="R243" s="11" t="str">
        <f t="shared" si="23"/>
        <v>documentary</v>
      </c>
      <c r="S243" s="14">
        <f t="shared" si="20"/>
        <v>41949.489629629628</v>
      </c>
      <c r="T243" s="14">
        <f t="shared" si="21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8">
        <f t="shared" si="19"/>
        <v>73.019801980198025</v>
      </c>
      <c r="Q244" t="str">
        <f t="shared" si="22"/>
        <v>film &amp; video</v>
      </c>
      <c r="R244" s="11" t="str">
        <f t="shared" si="23"/>
        <v>documentary</v>
      </c>
      <c r="S244" s="14">
        <f t="shared" si="20"/>
        <v>40862.28460648148</v>
      </c>
      <c r="T244" s="14">
        <f t="shared" si="21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8">
        <f t="shared" si="19"/>
        <v>78.195121951219505</v>
      </c>
      <c r="Q245" t="str">
        <f t="shared" si="22"/>
        <v>film &amp; video</v>
      </c>
      <c r="R245" s="11" t="str">
        <f t="shared" si="23"/>
        <v>documentary</v>
      </c>
      <c r="S245" s="14">
        <f t="shared" si="20"/>
        <v>41661.839166666665</v>
      </c>
      <c r="T245" s="14">
        <f t="shared" si="21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8">
        <f t="shared" si="19"/>
        <v>47.398809523809526</v>
      </c>
      <c r="Q246" t="str">
        <f t="shared" si="22"/>
        <v>film &amp; video</v>
      </c>
      <c r="R246" s="11" t="str">
        <f t="shared" si="23"/>
        <v>documentary</v>
      </c>
      <c r="S246" s="14">
        <f t="shared" si="20"/>
        <v>40213.115266203698</v>
      </c>
      <c r="T246" s="14">
        <f t="shared" si="21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8">
        <f t="shared" si="19"/>
        <v>54.020833333333336</v>
      </c>
      <c r="Q247" t="str">
        <f t="shared" si="22"/>
        <v>film &amp; video</v>
      </c>
      <c r="R247" s="11" t="str">
        <f t="shared" si="23"/>
        <v>documentary</v>
      </c>
      <c r="S247" s="14">
        <f t="shared" si="20"/>
        <v>41106.844733796293</v>
      </c>
      <c r="T247" s="14">
        <f t="shared" si="21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8">
        <f t="shared" si="19"/>
        <v>68.488789237668158</v>
      </c>
      <c r="Q248" t="str">
        <f t="shared" si="22"/>
        <v>film &amp; video</v>
      </c>
      <c r="R248" s="11" t="str">
        <f t="shared" si="23"/>
        <v>documentary</v>
      </c>
      <c r="S248" s="14">
        <f t="shared" si="20"/>
        <v>40480.155150462961</v>
      </c>
      <c r="T248" s="14">
        <f t="shared" si="21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8">
        <f t="shared" si="19"/>
        <v>108.14516129032258</v>
      </c>
      <c r="Q249" t="str">
        <f t="shared" si="22"/>
        <v>film &amp; video</v>
      </c>
      <c r="R249" s="11" t="str">
        <f t="shared" si="23"/>
        <v>documentary</v>
      </c>
      <c r="S249" s="14">
        <f t="shared" si="20"/>
        <v>40430.395995370367</v>
      </c>
      <c r="T249" s="14">
        <f t="shared" si="21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8">
        <f t="shared" si="19"/>
        <v>589.95205479452056</v>
      </c>
      <c r="Q250" t="str">
        <f t="shared" si="22"/>
        <v>film &amp; video</v>
      </c>
      <c r="R250" s="11" t="str">
        <f t="shared" si="23"/>
        <v>documentary</v>
      </c>
      <c r="S250" s="14">
        <f t="shared" si="20"/>
        <v>40870.566076388888</v>
      </c>
      <c r="T250" s="14">
        <f t="shared" si="21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8">
        <f t="shared" si="19"/>
        <v>48.051063829787232</v>
      </c>
      <c r="Q251" t="str">
        <f t="shared" si="22"/>
        <v>film &amp; video</v>
      </c>
      <c r="R251" s="11" t="str">
        <f t="shared" si="23"/>
        <v>documentary</v>
      </c>
      <c r="S251" s="14">
        <f t="shared" si="20"/>
        <v>40332.715509259258</v>
      </c>
      <c r="T251" s="14">
        <f t="shared" si="21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8">
        <f t="shared" si="19"/>
        <v>72.482837528604122</v>
      </c>
      <c r="Q252" t="str">
        <f t="shared" si="22"/>
        <v>film &amp; video</v>
      </c>
      <c r="R252" s="11" t="str">
        <f t="shared" si="23"/>
        <v>documentary</v>
      </c>
      <c r="S252" s="14">
        <f t="shared" si="20"/>
        <v>41401.357534722221</v>
      </c>
      <c r="T252" s="14">
        <f t="shared" si="21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8">
        <f t="shared" si="19"/>
        <v>57.077922077922075</v>
      </c>
      <c r="Q253" t="str">
        <f t="shared" si="22"/>
        <v>film &amp; video</v>
      </c>
      <c r="R253" s="11" t="str">
        <f t="shared" si="23"/>
        <v>documentary</v>
      </c>
      <c r="S253" s="14">
        <f t="shared" si="20"/>
        <v>41013.579236111109</v>
      </c>
      <c r="T253" s="14">
        <f t="shared" si="21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8">
        <f t="shared" si="19"/>
        <v>85.444444444444443</v>
      </c>
      <c r="Q254" t="str">
        <f t="shared" si="22"/>
        <v>film &amp; video</v>
      </c>
      <c r="R254" s="11" t="str">
        <f t="shared" si="23"/>
        <v>documentary</v>
      </c>
      <c r="S254" s="14">
        <f t="shared" si="20"/>
        <v>40266.454375000001</v>
      </c>
      <c r="T254" s="14">
        <f t="shared" si="21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8">
        <f t="shared" si="19"/>
        <v>215.85714285714286</v>
      </c>
      <c r="Q255" t="str">
        <f t="shared" si="22"/>
        <v>film &amp; video</v>
      </c>
      <c r="R255" s="11" t="str">
        <f t="shared" si="23"/>
        <v>documentary</v>
      </c>
      <c r="S255" s="14">
        <f t="shared" si="20"/>
        <v>40924.44253472222</v>
      </c>
      <c r="T255" s="14">
        <f t="shared" si="21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8">
        <f t="shared" si="19"/>
        <v>89.38643312101911</v>
      </c>
      <c r="Q256" t="str">
        <f t="shared" si="22"/>
        <v>film &amp; video</v>
      </c>
      <c r="R256" s="11" t="str">
        <f t="shared" si="23"/>
        <v>documentary</v>
      </c>
      <c r="S256" s="14">
        <f t="shared" si="20"/>
        <v>42263.744328703695</v>
      </c>
      <c r="T256" s="14">
        <f t="shared" si="21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8">
        <f t="shared" si="19"/>
        <v>45.418404255319146</v>
      </c>
      <c r="Q257" t="str">
        <f t="shared" si="22"/>
        <v>film &amp; video</v>
      </c>
      <c r="R257" s="11" t="str">
        <f t="shared" si="23"/>
        <v>documentary</v>
      </c>
      <c r="S257" s="14">
        <f t="shared" si="20"/>
        <v>40588.318078703705</v>
      </c>
      <c r="T257" s="14">
        <f t="shared" si="21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8">
        <f t="shared" si="19"/>
        <v>65.756363636363631</v>
      </c>
      <c r="Q258" t="str">
        <f t="shared" si="22"/>
        <v>film &amp; video</v>
      </c>
      <c r="R258" s="11" t="str">
        <f t="shared" si="23"/>
        <v>documentary</v>
      </c>
      <c r="S258" s="14">
        <f t="shared" si="20"/>
        <v>41319.560960648145</v>
      </c>
      <c r="T258" s="14">
        <f t="shared" si="21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(E259/D259)*100</f>
        <v>106.72648571428572</v>
      </c>
      <c r="P259" s="8">
        <f t="shared" ref="P259:P322" si="25">IFERROR(E259/L259, 0)</f>
        <v>66.70405357142856</v>
      </c>
      <c r="Q259" t="str">
        <f t="shared" si="22"/>
        <v>film &amp; video</v>
      </c>
      <c r="R259" s="11" t="str">
        <f t="shared" si="23"/>
        <v>documentary</v>
      </c>
      <c r="S259" s="14">
        <f t="shared" ref="S259:S322" si="26">(((J259/60)/60)/24)+DATE(1970,1,1)+(-5/24)</f>
        <v>42479.418541666666</v>
      </c>
      <c r="T259" s="14">
        <f t="shared" ref="T259:T322" si="27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8">
        <f t="shared" si="25"/>
        <v>83.345930232558146</v>
      </c>
      <c r="Q260" t="str">
        <f t="shared" ref="Q260:Q323" si="28">LEFT(N260,(FIND("/",N260)-1))</f>
        <v>film &amp; video</v>
      </c>
      <c r="R260" s="11" t="str">
        <f t="shared" ref="R260:R323" si="29">RIGHT(N260,(LEN(N260)-FIND("/",N260)))</f>
        <v>documentary</v>
      </c>
      <c r="S260" s="14">
        <f t="shared" si="26"/>
        <v>40681.843356481477</v>
      </c>
      <c r="T260" s="14">
        <f t="shared" si="27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8">
        <f t="shared" si="25"/>
        <v>105.04609341825902</v>
      </c>
      <c r="Q261" t="str">
        <f t="shared" si="28"/>
        <v>film &amp; video</v>
      </c>
      <c r="R261" s="11" t="str">
        <f t="shared" si="29"/>
        <v>documentary</v>
      </c>
      <c r="S261" s="14">
        <f t="shared" si="26"/>
        <v>42072.529733796291</v>
      </c>
      <c r="T261" s="14">
        <f t="shared" si="27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8">
        <f t="shared" si="25"/>
        <v>120.90909090909091</v>
      </c>
      <c r="Q262" t="str">
        <f t="shared" si="28"/>
        <v>film &amp; video</v>
      </c>
      <c r="R262" s="11" t="str">
        <f t="shared" si="29"/>
        <v>documentary</v>
      </c>
      <c r="S262" s="14">
        <f t="shared" si="26"/>
        <v>40330.547210648147</v>
      </c>
      <c r="T262" s="14">
        <f t="shared" si="27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8">
        <f t="shared" si="25"/>
        <v>97.63636363636364</v>
      </c>
      <c r="Q263" t="str">
        <f t="shared" si="28"/>
        <v>film &amp; video</v>
      </c>
      <c r="R263" s="11" t="str">
        <f t="shared" si="29"/>
        <v>documentary</v>
      </c>
      <c r="S263" s="14">
        <f t="shared" si="26"/>
        <v>41017.677129629628</v>
      </c>
      <c r="T263" s="14">
        <f t="shared" si="27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8">
        <f t="shared" si="25"/>
        <v>41.379310344827587</v>
      </c>
      <c r="Q264" t="str">
        <f t="shared" si="28"/>
        <v>film &amp; video</v>
      </c>
      <c r="R264" s="11" t="str">
        <f t="shared" si="29"/>
        <v>documentary</v>
      </c>
      <c r="S264" s="14">
        <f t="shared" si="26"/>
        <v>40555.039675925924</v>
      </c>
      <c r="T264" s="14">
        <f t="shared" si="27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8">
        <f t="shared" si="25"/>
        <v>30.654485981308412</v>
      </c>
      <c r="Q265" t="str">
        <f t="shared" si="28"/>
        <v>film &amp; video</v>
      </c>
      <c r="R265" s="11" t="str">
        <f t="shared" si="29"/>
        <v>documentary</v>
      </c>
      <c r="S265" s="14">
        <f t="shared" si="26"/>
        <v>41149.746458333328</v>
      </c>
      <c r="T265" s="14">
        <f t="shared" si="27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8">
        <f t="shared" si="25"/>
        <v>64.945054945054949</v>
      </c>
      <c r="Q266" t="str">
        <f t="shared" si="28"/>
        <v>film &amp; video</v>
      </c>
      <c r="R266" s="11" t="str">
        <f t="shared" si="29"/>
        <v>documentary</v>
      </c>
      <c r="S266" s="14">
        <f t="shared" si="26"/>
        <v>41010.411979166667</v>
      </c>
      <c r="T266" s="14">
        <f t="shared" si="27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8">
        <f t="shared" si="25"/>
        <v>95.775862068965523</v>
      </c>
      <c r="Q267" t="str">
        <f t="shared" si="28"/>
        <v>film &amp; video</v>
      </c>
      <c r="R267" s="11" t="str">
        <f t="shared" si="29"/>
        <v>documentary</v>
      </c>
      <c r="S267" s="14">
        <f t="shared" si="26"/>
        <v>40267.037384259253</v>
      </c>
      <c r="T267" s="14">
        <f t="shared" si="27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8">
        <f t="shared" si="25"/>
        <v>40.416666666666664</v>
      </c>
      <c r="Q268" t="str">
        <f t="shared" si="28"/>
        <v>film &amp; video</v>
      </c>
      <c r="R268" s="11" t="str">
        <f t="shared" si="29"/>
        <v>documentary</v>
      </c>
      <c r="S268" s="14">
        <f t="shared" si="26"/>
        <v>40204.966516203705</v>
      </c>
      <c r="T268" s="14">
        <f t="shared" si="27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8">
        <f t="shared" si="25"/>
        <v>78.578424242424248</v>
      </c>
      <c r="Q269" t="str">
        <f t="shared" si="28"/>
        <v>film &amp; video</v>
      </c>
      <c r="R269" s="11" t="str">
        <f t="shared" si="29"/>
        <v>documentary</v>
      </c>
      <c r="S269" s="14">
        <f t="shared" si="26"/>
        <v>41785.244201388887</v>
      </c>
      <c r="T269" s="14">
        <f t="shared" si="27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8">
        <f t="shared" si="25"/>
        <v>50.18018018018018</v>
      </c>
      <c r="Q270" t="str">
        <f t="shared" si="28"/>
        <v>film &amp; video</v>
      </c>
      <c r="R270" s="11" t="str">
        <f t="shared" si="29"/>
        <v>documentary</v>
      </c>
      <c r="S270" s="14">
        <f t="shared" si="26"/>
        <v>40808.944189814814</v>
      </c>
      <c r="T270" s="14">
        <f t="shared" si="27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8">
        <f t="shared" si="25"/>
        <v>92.251735588972423</v>
      </c>
      <c r="Q271" t="str">
        <f t="shared" si="28"/>
        <v>film &amp; video</v>
      </c>
      <c r="R271" s="11" t="str">
        <f t="shared" si="29"/>
        <v>documentary</v>
      </c>
      <c r="S271" s="14">
        <f t="shared" si="26"/>
        <v>42757.988680555551</v>
      </c>
      <c r="T271" s="14">
        <f t="shared" si="27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8">
        <f t="shared" si="25"/>
        <v>57.540983606557376</v>
      </c>
      <c r="Q272" t="str">
        <f t="shared" si="28"/>
        <v>film &amp; video</v>
      </c>
      <c r="R272" s="11" t="str">
        <f t="shared" si="29"/>
        <v>documentary</v>
      </c>
      <c r="S272" s="14">
        <f t="shared" si="26"/>
        <v>40637.658217592587</v>
      </c>
      <c r="T272" s="14">
        <f t="shared" si="27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8">
        <f t="shared" si="25"/>
        <v>109.42160278745645</v>
      </c>
      <c r="Q273" t="str">
        <f t="shared" si="28"/>
        <v>film &amp; video</v>
      </c>
      <c r="R273" s="11" t="str">
        <f t="shared" si="29"/>
        <v>documentary</v>
      </c>
      <c r="S273" s="14">
        <f t="shared" si="26"/>
        <v>41611.891909722224</v>
      </c>
      <c r="T273" s="14">
        <f t="shared" si="27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8">
        <f t="shared" si="25"/>
        <v>81.892461538461546</v>
      </c>
      <c r="Q274" t="str">
        <f t="shared" si="28"/>
        <v>film &amp; video</v>
      </c>
      <c r="R274" s="11" t="str">
        <f t="shared" si="29"/>
        <v>documentary</v>
      </c>
      <c r="S274" s="14">
        <f t="shared" si="26"/>
        <v>40235.692025462959</v>
      </c>
      <c r="T274" s="14">
        <f t="shared" si="27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8">
        <f t="shared" si="25"/>
        <v>45.667711864406776</v>
      </c>
      <c r="Q275" t="str">
        <f t="shared" si="28"/>
        <v>film &amp; video</v>
      </c>
      <c r="R275" s="11" t="str">
        <f t="shared" si="29"/>
        <v>documentary</v>
      </c>
      <c r="S275" s="14">
        <f t="shared" si="26"/>
        <v>40697.29011574074</v>
      </c>
      <c r="T275" s="14">
        <f t="shared" si="27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8">
        <f t="shared" si="25"/>
        <v>55.221238938053098</v>
      </c>
      <c r="Q276" t="str">
        <f t="shared" si="28"/>
        <v>film &amp; video</v>
      </c>
      <c r="R276" s="11" t="str">
        <f t="shared" si="29"/>
        <v>documentary</v>
      </c>
      <c r="S276" s="14">
        <f t="shared" si="26"/>
        <v>40969.704039351847</v>
      </c>
      <c r="T276" s="14">
        <f t="shared" si="27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8">
        <f t="shared" si="25"/>
        <v>65.298192771084331</v>
      </c>
      <c r="Q277" t="str">
        <f t="shared" si="28"/>
        <v>film &amp; video</v>
      </c>
      <c r="R277" s="11" t="str">
        <f t="shared" si="29"/>
        <v>documentary</v>
      </c>
      <c r="S277" s="14">
        <f t="shared" si="26"/>
        <v>41192.823680555557</v>
      </c>
      <c r="T277" s="14">
        <f t="shared" si="27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8">
        <f t="shared" si="25"/>
        <v>95.225806451612897</v>
      </c>
      <c r="Q278" t="str">
        <f t="shared" si="28"/>
        <v>film &amp; video</v>
      </c>
      <c r="R278" s="11" t="str">
        <f t="shared" si="29"/>
        <v>documentary</v>
      </c>
      <c r="S278" s="14">
        <f t="shared" si="26"/>
        <v>40966.87354166666</v>
      </c>
      <c r="T278" s="14">
        <f t="shared" si="27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8">
        <f t="shared" si="25"/>
        <v>75.444794952681391</v>
      </c>
      <c r="Q279" t="str">
        <f t="shared" si="28"/>
        <v>film &amp; video</v>
      </c>
      <c r="R279" s="11" t="str">
        <f t="shared" si="29"/>
        <v>documentary</v>
      </c>
      <c r="S279" s="14">
        <f t="shared" si="26"/>
        <v>42117.68309027778</v>
      </c>
      <c r="T279" s="14">
        <f t="shared" si="27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8">
        <f t="shared" si="25"/>
        <v>97.816867469879512</v>
      </c>
      <c r="Q280" t="str">
        <f t="shared" si="28"/>
        <v>film &amp; video</v>
      </c>
      <c r="R280" s="11" t="str">
        <f t="shared" si="29"/>
        <v>documentary</v>
      </c>
      <c r="S280" s="14">
        <f t="shared" si="26"/>
        <v>41163.832627314812</v>
      </c>
      <c r="T280" s="14">
        <f t="shared" si="27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8">
        <f t="shared" si="25"/>
        <v>87.685606557377056</v>
      </c>
      <c r="Q281" t="str">
        <f t="shared" si="28"/>
        <v>film &amp; video</v>
      </c>
      <c r="R281" s="11" t="str">
        <f t="shared" si="29"/>
        <v>documentary</v>
      </c>
      <c r="S281" s="14">
        <f t="shared" si="26"/>
        <v>42759.035833333335</v>
      </c>
      <c r="T281" s="14">
        <f t="shared" si="27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8">
        <f t="shared" si="25"/>
        <v>54.748948106591868</v>
      </c>
      <c r="Q282" t="str">
        <f t="shared" si="28"/>
        <v>film &amp; video</v>
      </c>
      <c r="R282" s="11" t="str">
        <f t="shared" si="29"/>
        <v>documentary</v>
      </c>
      <c r="S282" s="14">
        <f t="shared" si="26"/>
        <v>41744.382349537031</v>
      </c>
      <c r="T282" s="14">
        <f t="shared" si="27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8">
        <f t="shared" si="25"/>
        <v>83.953417721518989</v>
      </c>
      <c r="Q283" t="str">
        <f t="shared" si="28"/>
        <v>film &amp; video</v>
      </c>
      <c r="R283" s="11" t="str">
        <f t="shared" si="29"/>
        <v>documentary</v>
      </c>
      <c r="S283" s="14">
        <f t="shared" si="26"/>
        <v>39949.955011574071</v>
      </c>
      <c r="T283" s="14">
        <f t="shared" si="27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8">
        <f t="shared" si="25"/>
        <v>254.38547486033519</v>
      </c>
      <c r="Q284" t="str">
        <f t="shared" si="28"/>
        <v>film &amp; video</v>
      </c>
      <c r="R284" s="11" t="str">
        <f t="shared" si="29"/>
        <v>documentary</v>
      </c>
      <c r="S284" s="14">
        <f t="shared" si="26"/>
        <v>40194.711712962962</v>
      </c>
      <c r="T284" s="14">
        <f t="shared" si="27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8">
        <f t="shared" si="25"/>
        <v>101.8269801980198</v>
      </c>
      <c r="Q285" t="str">
        <f t="shared" si="28"/>
        <v>film &amp; video</v>
      </c>
      <c r="R285" s="11" t="str">
        <f t="shared" si="29"/>
        <v>documentary</v>
      </c>
      <c r="S285" s="14">
        <f t="shared" si="26"/>
        <v>40675.501666666663</v>
      </c>
      <c r="T285" s="14">
        <f t="shared" si="27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8">
        <f t="shared" si="25"/>
        <v>55.066394736842106</v>
      </c>
      <c r="Q286" t="str">
        <f t="shared" si="28"/>
        <v>film &amp; video</v>
      </c>
      <c r="R286" s="11" t="str">
        <f t="shared" si="29"/>
        <v>documentary</v>
      </c>
      <c r="S286" s="14">
        <f t="shared" si="26"/>
        <v>40904.529861111107</v>
      </c>
      <c r="T286" s="14">
        <f t="shared" si="27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8">
        <f t="shared" si="25"/>
        <v>56.901438721136763</v>
      </c>
      <c r="Q287" t="str">
        <f t="shared" si="28"/>
        <v>film &amp; video</v>
      </c>
      <c r="R287" s="11" t="str">
        <f t="shared" si="29"/>
        <v>documentary</v>
      </c>
      <c r="S287" s="14">
        <f t="shared" si="26"/>
        <v>41506.547777777778</v>
      </c>
      <c r="T287" s="14">
        <f t="shared" si="27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8">
        <f t="shared" si="25"/>
        <v>121.28148148148148</v>
      </c>
      <c r="Q288" t="str">
        <f t="shared" si="28"/>
        <v>film &amp; video</v>
      </c>
      <c r="R288" s="11" t="str">
        <f t="shared" si="29"/>
        <v>documentary</v>
      </c>
      <c r="S288" s="14">
        <f t="shared" si="26"/>
        <v>41313.60791666666</v>
      </c>
      <c r="T288" s="14">
        <f t="shared" si="27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8">
        <f t="shared" si="25"/>
        <v>91.189655172413794</v>
      </c>
      <c r="Q289" t="str">
        <f t="shared" si="28"/>
        <v>film &amp; video</v>
      </c>
      <c r="R289" s="11" t="str">
        <f t="shared" si="29"/>
        <v>documentary</v>
      </c>
      <c r="S289" s="14">
        <f t="shared" si="26"/>
        <v>41184.069652777776</v>
      </c>
      <c r="T289" s="14">
        <f t="shared" si="27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8">
        <f t="shared" si="25"/>
        <v>115.44812080536913</v>
      </c>
      <c r="Q290" t="str">
        <f t="shared" si="28"/>
        <v>film &amp; video</v>
      </c>
      <c r="R290" s="11" t="str">
        <f t="shared" si="29"/>
        <v>documentary</v>
      </c>
      <c r="S290" s="14">
        <f t="shared" si="26"/>
        <v>41050.960567129623</v>
      </c>
      <c r="T290" s="14">
        <f t="shared" si="27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8">
        <f t="shared" si="25"/>
        <v>67.771551724137936</v>
      </c>
      <c r="Q291" t="str">
        <f t="shared" si="28"/>
        <v>film &amp; video</v>
      </c>
      <c r="R291" s="11" t="str">
        <f t="shared" si="29"/>
        <v>documentary</v>
      </c>
      <c r="S291" s="14">
        <f t="shared" si="26"/>
        <v>41550.248078703698</v>
      </c>
      <c r="T291" s="14">
        <f t="shared" si="27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8">
        <f t="shared" si="25"/>
        <v>28.576190476190476</v>
      </c>
      <c r="Q292" t="str">
        <f t="shared" si="28"/>
        <v>film &amp; video</v>
      </c>
      <c r="R292" s="11" t="str">
        <f t="shared" si="29"/>
        <v>documentary</v>
      </c>
      <c r="S292" s="14">
        <f t="shared" si="26"/>
        <v>40526.160844907405</v>
      </c>
      <c r="T292" s="14">
        <f t="shared" si="27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8">
        <f t="shared" si="25"/>
        <v>46.8828125</v>
      </c>
      <c r="Q293" t="str">
        <f t="shared" si="28"/>
        <v>film &amp; video</v>
      </c>
      <c r="R293" s="11" t="str">
        <f t="shared" si="29"/>
        <v>documentary</v>
      </c>
      <c r="S293" s="14">
        <f t="shared" si="26"/>
        <v>41376.560717592591</v>
      </c>
      <c r="T293" s="14">
        <f t="shared" si="27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8">
        <f t="shared" si="25"/>
        <v>154.42231237322514</v>
      </c>
      <c r="Q294" t="str">
        <f t="shared" si="28"/>
        <v>film &amp; video</v>
      </c>
      <c r="R294" s="11" t="str">
        <f t="shared" si="29"/>
        <v>documentary</v>
      </c>
      <c r="S294" s="14">
        <f t="shared" si="26"/>
        <v>40812.594895833332</v>
      </c>
      <c r="T294" s="14">
        <f t="shared" si="27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8">
        <f t="shared" si="25"/>
        <v>201.22137404580153</v>
      </c>
      <c r="Q295" t="str">
        <f t="shared" si="28"/>
        <v>film &amp; video</v>
      </c>
      <c r="R295" s="11" t="str">
        <f t="shared" si="29"/>
        <v>documentary</v>
      </c>
      <c r="S295" s="14">
        <f t="shared" si="26"/>
        <v>41719.459652777776</v>
      </c>
      <c r="T295" s="14">
        <f t="shared" si="27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8">
        <f t="shared" si="25"/>
        <v>100</v>
      </c>
      <c r="Q296" t="str">
        <f t="shared" si="28"/>
        <v>film &amp; video</v>
      </c>
      <c r="R296" s="11" t="str">
        <f t="shared" si="29"/>
        <v>documentary</v>
      </c>
      <c r="S296" s="14">
        <f t="shared" si="26"/>
        <v>40342.876087962963</v>
      </c>
      <c r="T296" s="14">
        <f t="shared" si="27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8">
        <f t="shared" si="25"/>
        <v>100.08204511278196</v>
      </c>
      <c r="Q297" t="str">
        <f t="shared" si="28"/>
        <v>film &amp; video</v>
      </c>
      <c r="R297" s="11" t="str">
        <f t="shared" si="29"/>
        <v>documentary</v>
      </c>
      <c r="S297" s="14">
        <f t="shared" si="26"/>
        <v>41518.796400462961</v>
      </c>
      <c r="T297" s="14">
        <f t="shared" si="27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8">
        <f t="shared" si="25"/>
        <v>230.08953488372092</v>
      </c>
      <c r="Q298" t="str">
        <f t="shared" si="28"/>
        <v>film &amp; video</v>
      </c>
      <c r="R298" s="11" t="str">
        <f t="shared" si="29"/>
        <v>documentary</v>
      </c>
      <c r="S298" s="14">
        <f t="shared" si="26"/>
        <v>41134.267164351848</v>
      </c>
      <c r="T298" s="14">
        <f t="shared" si="27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8">
        <f t="shared" si="25"/>
        <v>141.74647887323943</v>
      </c>
      <c r="Q299" t="str">
        <f t="shared" si="28"/>
        <v>film &amp; video</v>
      </c>
      <c r="R299" s="11" t="str">
        <f t="shared" si="29"/>
        <v>documentary</v>
      </c>
      <c r="S299" s="14">
        <f t="shared" si="26"/>
        <v>42089.519687500004</v>
      </c>
      <c r="T299" s="14">
        <f t="shared" si="27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8">
        <f t="shared" si="25"/>
        <v>56.344351395730705</v>
      </c>
      <c r="Q300" t="str">
        <f t="shared" si="28"/>
        <v>film &amp; video</v>
      </c>
      <c r="R300" s="11" t="str">
        <f t="shared" si="29"/>
        <v>documentary</v>
      </c>
      <c r="S300" s="14">
        <f t="shared" si="26"/>
        <v>41709.255185185182</v>
      </c>
      <c r="T300" s="14">
        <f t="shared" si="27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8">
        <f t="shared" si="25"/>
        <v>73.341188524590166</v>
      </c>
      <c r="Q301" t="str">
        <f t="shared" si="28"/>
        <v>film &amp; video</v>
      </c>
      <c r="R301" s="11" t="str">
        <f t="shared" si="29"/>
        <v>documentary</v>
      </c>
      <c r="S301" s="14">
        <f t="shared" si="26"/>
        <v>40469.016898148147</v>
      </c>
      <c r="T301" s="14">
        <f t="shared" si="27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8">
        <f t="shared" si="25"/>
        <v>85.337785234899329</v>
      </c>
      <c r="Q302" t="str">
        <f t="shared" si="28"/>
        <v>film &amp; video</v>
      </c>
      <c r="R302" s="11" t="str">
        <f t="shared" si="29"/>
        <v>documentary</v>
      </c>
      <c r="S302" s="14">
        <f t="shared" si="26"/>
        <v>40626.751597222217</v>
      </c>
      <c r="T302" s="14">
        <f t="shared" si="27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8">
        <f t="shared" si="25"/>
        <v>61.496215139442228</v>
      </c>
      <c r="Q303" t="str">
        <f t="shared" si="28"/>
        <v>film &amp; video</v>
      </c>
      <c r="R303" s="11" t="str">
        <f t="shared" si="29"/>
        <v>documentary</v>
      </c>
      <c r="S303" s="14">
        <f t="shared" si="26"/>
        <v>41312.529340277775</v>
      </c>
      <c r="T303" s="14">
        <f t="shared" si="27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8">
        <f t="shared" si="25"/>
        <v>93.018518518518519</v>
      </c>
      <c r="Q304" t="str">
        <f t="shared" si="28"/>
        <v>film &amp; video</v>
      </c>
      <c r="R304" s="11" t="str">
        <f t="shared" si="29"/>
        <v>documentary</v>
      </c>
      <c r="S304" s="14">
        <f t="shared" si="26"/>
        <v>40933.648587962962</v>
      </c>
      <c r="T304" s="14">
        <f t="shared" si="27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8">
        <f t="shared" si="25"/>
        <v>50.292682926829265</v>
      </c>
      <c r="Q305" t="str">
        <f t="shared" si="28"/>
        <v>film &amp; video</v>
      </c>
      <c r="R305" s="11" t="str">
        <f t="shared" si="29"/>
        <v>documentary</v>
      </c>
      <c r="S305" s="14">
        <f t="shared" si="26"/>
        <v>41031.862800925926</v>
      </c>
      <c r="T305" s="14">
        <f t="shared" si="27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8">
        <f t="shared" si="25"/>
        <v>106.43243243243244</v>
      </c>
      <c r="Q306" t="str">
        <f t="shared" si="28"/>
        <v>film &amp; video</v>
      </c>
      <c r="R306" s="11" t="str">
        <f t="shared" si="29"/>
        <v>documentary</v>
      </c>
      <c r="S306" s="14">
        <f t="shared" si="26"/>
        <v>41113.88653935185</v>
      </c>
      <c r="T306" s="14">
        <f t="shared" si="27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8">
        <f t="shared" si="25"/>
        <v>51.719576719576722</v>
      </c>
      <c r="Q307" t="str">
        <f t="shared" si="28"/>
        <v>film &amp; video</v>
      </c>
      <c r="R307" s="11" t="str">
        <f t="shared" si="29"/>
        <v>documentary</v>
      </c>
      <c r="S307" s="14">
        <f t="shared" si="26"/>
        <v>40948.421863425923</v>
      </c>
      <c r="T307" s="14">
        <f t="shared" si="27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8">
        <f t="shared" si="25"/>
        <v>36.612499999999997</v>
      </c>
      <c r="Q308" t="str">
        <f t="shared" si="28"/>
        <v>film &amp; video</v>
      </c>
      <c r="R308" s="11" t="str">
        <f t="shared" si="29"/>
        <v>documentary</v>
      </c>
      <c r="S308" s="14">
        <f t="shared" si="26"/>
        <v>41333.628854166665</v>
      </c>
      <c r="T308" s="14">
        <f t="shared" si="27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8">
        <f t="shared" si="25"/>
        <v>42.517361111111114</v>
      </c>
      <c r="Q309" t="str">
        <f t="shared" si="28"/>
        <v>film &amp; video</v>
      </c>
      <c r="R309" s="11" t="str">
        <f t="shared" si="29"/>
        <v>documentary</v>
      </c>
      <c r="S309" s="14">
        <f t="shared" si="26"/>
        <v>41282.736122685179</v>
      </c>
      <c r="T309" s="14">
        <f t="shared" si="27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8">
        <f t="shared" si="25"/>
        <v>62.712871287128714</v>
      </c>
      <c r="Q310" t="str">
        <f t="shared" si="28"/>
        <v>film &amp; video</v>
      </c>
      <c r="R310" s="11" t="str">
        <f t="shared" si="29"/>
        <v>documentary</v>
      </c>
      <c r="S310" s="14">
        <f t="shared" si="26"/>
        <v>40567.486226851848</v>
      </c>
      <c r="T310" s="14">
        <f t="shared" si="27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8">
        <f t="shared" si="25"/>
        <v>89.957983193277315</v>
      </c>
      <c r="Q311" t="str">
        <f t="shared" si="28"/>
        <v>film &amp; video</v>
      </c>
      <c r="R311" s="11" t="str">
        <f t="shared" si="29"/>
        <v>documentary</v>
      </c>
      <c r="S311" s="14">
        <f t="shared" si="26"/>
        <v>41134.543217592589</v>
      </c>
      <c r="T311" s="14">
        <f t="shared" si="27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8">
        <f t="shared" si="25"/>
        <v>28.924722222222222</v>
      </c>
      <c r="Q312" t="str">
        <f t="shared" si="28"/>
        <v>film &amp; video</v>
      </c>
      <c r="R312" s="11" t="str">
        <f t="shared" si="29"/>
        <v>documentary</v>
      </c>
      <c r="S312" s="14">
        <f t="shared" si="26"/>
        <v>40820.974803240737</v>
      </c>
      <c r="T312" s="14">
        <f t="shared" si="27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8">
        <f t="shared" si="25"/>
        <v>138.8022</v>
      </c>
      <c r="Q313" t="str">
        <f t="shared" si="28"/>
        <v>film &amp; video</v>
      </c>
      <c r="R313" s="11" t="str">
        <f t="shared" si="29"/>
        <v>documentary</v>
      </c>
      <c r="S313" s="14">
        <f t="shared" si="26"/>
        <v>40868.011481481481</v>
      </c>
      <c r="T313" s="14">
        <f t="shared" si="27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8">
        <f t="shared" si="25"/>
        <v>61.301369863013697</v>
      </c>
      <c r="Q314" t="str">
        <f t="shared" si="28"/>
        <v>film &amp; video</v>
      </c>
      <c r="R314" s="11" t="str">
        <f t="shared" si="29"/>
        <v>documentary</v>
      </c>
      <c r="S314" s="14">
        <f t="shared" si="26"/>
        <v>41348.669351851851</v>
      </c>
      <c r="T314" s="14">
        <f t="shared" si="27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8">
        <f t="shared" si="25"/>
        <v>80.202702702702709</v>
      </c>
      <c r="Q315" t="str">
        <f t="shared" si="28"/>
        <v>film &amp; video</v>
      </c>
      <c r="R315" s="11" t="str">
        <f t="shared" si="29"/>
        <v>documentary</v>
      </c>
      <c r="S315" s="14">
        <f t="shared" si="26"/>
        <v>40357.019606481481</v>
      </c>
      <c r="T315" s="14">
        <f t="shared" si="27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8">
        <f t="shared" si="25"/>
        <v>32.095833333333331</v>
      </c>
      <c r="Q316" t="str">
        <f t="shared" si="28"/>
        <v>film &amp; video</v>
      </c>
      <c r="R316" s="11" t="str">
        <f t="shared" si="29"/>
        <v>documentary</v>
      </c>
      <c r="S316" s="14">
        <f t="shared" si="26"/>
        <v>41304.624861111108</v>
      </c>
      <c r="T316" s="14">
        <f t="shared" si="27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8">
        <f t="shared" si="25"/>
        <v>200.88888888888889</v>
      </c>
      <c r="Q317" t="str">
        <f t="shared" si="28"/>
        <v>film &amp; video</v>
      </c>
      <c r="R317" s="11" t="str">
        <f t="shared" si="29"/>
        <v>documentary</v>
      </c>
      <c r="S317" s="14">
        <f t="shared" si="26"/>
        <v>41113.564050925925</v>
      </c>
      <c r="T317" s="14">
        <f t="shared" si="27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8">
        <f t="shared" si="25"/>
        <v>108.01265822784811</v>
      </c>
      <c r="Q318" t="str">
        <f t="shared" si="28"/>
        <v>film &amp; video</v>
      </c>
      <c r="R318" s="11" t="str">
        <f t="shared" si="29"/>
        <v>documentary</v>
      </c>
      <c r="S318" s="14">
        <f t="shared" si="26"/>
        <v>41950.715243055551</v>
      </c>
      <c r="T318" s="14">
        <f t="shared" si="27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8">
        <f t="shared" si="25"/>
        <v>95.699367088607602</v>
      </c>
      <c r="Q319" t="str">
        <f t="shared" si="28"/>
        <v>film &amp; video</v>
      </c>
      <c r="R319" s="11" t="str">
        <f t="shared" si="29"/>
        <v>documentary</v>
      </c>
      <c r="S319" s="14">
        <f t="shared" si="26"/>
        <v>41589.468553240738</v>
      </c>
      <c r="T319" s="14">
        <f t="shared" si="27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8">
        <f t="shared" si="25"/>
        <v>49.880281690140848</v>
      </c>
      <c r="Q320" t="str">
        <f t="shared" si="28"/>
        <v>film &amp; video</v>
      </c>
      <c r="R320" s="11" t="str">
        <f t="shared" si="29"/>
        <v>documentary</v>
      </c>
      <c r="S320" s="14">
        <f t="shared" si="26"/>
        <v>41329.830451388887</v>
      </c>
      <c r="T320" s="14">
        <f t="shared" si="27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8">
        <f t="shared" si="25"/>
        <v>110.47058823529412</v>
      </c>
      <c r="Q321" t="str">
        <f t="shared" si="28"/>
        <v>film &amp; video</v>
      </c>
      <c r="R321" s="11" t="str">
        <f t="shared" si="29"/>
        <v>documentary</v>
      </c>
      <c r="S321" s="14">
        <f t="shared" si="26"/>
        <v>40123.629965277774</v>
      </c>
      <c r="T321" s="14">
        <f t="shared" si="27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8">
        <f t="shared" si="25"/>
        <v>134.91139240506328</v>
      </c>
      <c r="Q322" t="str">
        <f t="shared" si="28"/>
        <v>film &amp; video</v>
      </c>
      <c r="R322" s="11" t="str">
        <f t="shared" si="29"/>
        <v>documentary</v>
      </c>
      <c r="S322" s="14">
        <f t="shared" si="26"/>
        <v>42331.34297453703</v>
      </c>
      <c r="T322" s="14">
        <f t="shared" si="27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(E323/D323)*100</f>
        <v>102.66285714285715</v>
      </c>
      <c r="P323" s="8">
        <f t="shared" ref="P323:P386" si="31">IFERROR(E323/L323, 0)</f>
        <v>106.62314540059347</v>
      </c>
      <c r="Q323" t="str">
        <f t="shared" si="28"/>
        <v>film &amp; video</v>
      </c>
      <c r="R323" s="11" t="str">
        <f t="shared" si="29"/>
        <v>documentary</v>
      </c>
      <c r="S323" s="14">
        <f t="shared" ref="S323:S386" si="32">(((J323/60)/60)/24)+DATE(1970,1,1)+(-5/24)</f>
        <v>42647.238263888888</v>
      </c>
      <c r="T323" s="14">
        <f t="shared" ref="T323:T386" si="3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8">
        <f t="shared" si="31"/>
        <v>145.04301075268816</v>
      </c>
      <c r="Q324" t="str">
        <f t="shared" ref="Q324:Q387" si="34">LEFT(N324,(FIND("/",N324)-1))</f>
        <v>film &amp; video</v>
      </c>
      <c r="R324" s="11" t="str">
        <f t="shared" ref="R324:R387" si="35">RIGHT(N324,(LEN(N324)-FIND("/",N324)))</f>
        <v>documentary</v>
      </c>
      <c r="S324" s="14">
        <f t="shared" si="32"/>
        <v>42473.361666666664</v>
      </c>
      <c r="T324" s="14">
        <f t="shared" si="3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8">
        <f t="shared" si="31"/>
        <v>114.58620689655173</v>
      </c>
      <c r="Q325" t="str">
        <f t="shared" si="34"/>
        <v>film &amp; video</v>
      </c>
      <c r="R325" s="11" t="str">
        <f t="shared" si="35"/>
        <v>documentary</v>
      </c>
      <c r="S325" s="14">
        <f t="shared" si="32"/>
        <v>42697.113032407404</v>
      </c>
      <c r="T325" s="14">
        <f t="shared" si="3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8">
        <f t="shared" si="31"/>
        <v>105.3170731707317</v>
      </c>
      <c r="Q326" t="str">
        <f t="shared" si="34"/>
        <v>film &amp; video</v>
      </c>
      <c r="R326" s="11" t="str">
        <f t="shared" si="35"/>
        <v>documentary</v>
      </c>
      <c r="S326" s="14">
        <f t="shared" si="32"/>
        <v>42184.417916666665</v>
      </c>
      <c r="T326" s="14">
        <f t="shared" si="3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8">
        <f t="shared" si="31"/>
        <v>70.921195652173907</v>
      </c>
      <c r="Q327" t="str">
        <f t="shared" si="34"/>
        <v>film &amp; video</v>
      </c>
      <c r="R327" s="11" t="str">
        <f t="shared" si="35"/>
        <v>documentary</v>
      </c>
      <c r="S327" s="14">
        <f t="shared" si="32"/>
        <v>42688.979548611103</v>
      </c>
      <c r="T327" s="14">
        <f t="shared" si="3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8">
        <f t="shared" si="31"/>
        <v>147.17167680278018</v>
      </c>
      <c r="Q328" t="str">
        <f t="shared" si="34"/>
        <v>film &amp; video</v>
      </c>
      <c r="R328" s="11" t="str">
        <f t="shared" si="35"/>
        <v>documentary</v>
      </c>
      <c r="S328" s="14">
        <f t="shared" si="32"/>
        <v>42775.106550925928</v>
      </c>
      <c r="T328" s="14">
        <f t="shared" si="3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8">
        <f t="shared" si="31"/>
        <v>160.47058823529412</v>
      </c>
      <c r="Q329" t="str">
        <f t="shared" si="34"/>
        <v>film &amp; video</v>
      </c>
      <c r="R329" s="11" t="str">
        <f t="shared" si="35"/>
        <v>documentary</v>
      </c>
      <c r="S329" s="14">
        <f t="shared" si="32"/>
        <v>42058.026956018519</v>
      </c>
      <c r="T329" s="14">
        <f t="shared" si="3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8">
        <f t="shared" si="31"/>
        <v>156.04578313253012</v>
      </c>
      <c r="Q330" t="str">
        <f t="shared" si="34"/>
        <v>film &amp; video</v>
      </c>
      <c r="R330" s="11" t="str">
        <f t="shared" si="35"/>
        <v>documentary</v>
      </c>
      <c r="S330" s="14">
        <f t="shared" si="32"/>
        <v>42278.738287037035</v>
      </c>
      <c r="T330" s="14">
        <f t="shared" si="3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8">
        <f t="shared" si="31"/>
        <v>63.17365269461078</v>
      </c>
      <c r="Q331" t="str">
        <f t="shared" si="34"/>
        <v>film &amp; video</v>
      </c>
      <c r="R331" s="11" t="str">
        <f t="shared" si="35"/>
        <v>documentary</v>
      </c>
      <c r="S331" s="14">
        <f t="shared" si="32"/>
        <v>42291.258414351854</v>
      </c>
      <c r="T331" s="14">
        <f t="shared" si="3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8">
        <f t="shared" si="31"/>
        <v>104.82352941176471</v>
      </c>
      <c r="Q332" t="str">
        <f t="shared" si="34"/>
        <v>film &amp; video</v>
      </c>
      <c r="R332" s="11" t="str">
        <f t="shared" si="35"/>
        <v>documentary</v>
      </c>
      <c r="S332" s="14">
        <f t="shared" si="32"/>
        <v>41379.307442129626</v>
      </c>
      <c r="T332" s="14">
        <f t="shared" si="3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8">
        <f t="shared" si="31"/>
        <v>97.356164383561648</v>
      </c>
      <c r="Q333" t="str">
        <f t="shared" si="34"/>
        <v>film &amp; video</v>
      </c>
      <c r="R333" s="11" t="str">
        <f t="shared" si="35"/>
        <v>documentary</v>
      </c>
      <c r="S333" s="14">
        <f t="shared" si="32"/>
        <v>42507.373078703698</v>
      </c>
      <c r="T333" s="14">
        <f t="shared" si="3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8">
        <f t="shared" si="31"/>
        <v>203.63063063063063</v>
      </c>
      <c r="Q334" t="str">
        <f t="shared" si="34"/>
        <v>film &amp; video</v>
      </c>
      <c r="R334" s="11" t="str">
        <f t="shared" si="35"/>
        <v>documentary</v>
      </c>
      <c r="S334" s="14">
        <f t="shared" si="32"/>
        <v>42263.471956018511</v>
      </c>
      <c r="T334" s="14">
        <f t="shared" si="3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8">
        <f t="shared" si="31"/>
        <v>188.31203007518798</v>
      </c>
      <c r="Q335" t="str">
        <f t="shared" si="34"/>
        <v>film &amp; video</v>
      </c>
      <c r="R335" s="11" t="str">
        <f t="shared" si="35"/>
        <v>documentary</v>
      </c>
      <c r="S335" s="14">
        <f t="shared" si="32"/>
        <v>42437.428136574068</v>
      </c>
      <c r="T335" s="14">
        <f t="shared" si="3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8">
        <f t="shared" si="31"/>
        <v>146.65217391304347</v>
      </c>
      <c r="Q336" t="str">
        <f t="shared" si="34"/>
        <v>film &amp; video</v>
      </c>
      <c r="R336" s="11" t="str">
        <f t="shared" si="35"/>
        <v>documentary</v>
      </c>
      <c r="S336" s="14">
        <f t="shared" si="32"/>
        <v>42101.474039351851</v>
      </c>
      <c r="T336" s="14">
        <f t="shared" si="3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8">
        <f t="shared" si="31"/>
        <v>109.1875</v>
      </c>
      <c r="Q337" t="str">
        <f t="shared" si="34"/>
        <v>film &amp; video</v>
      </c>
      <c r="R337" s="11" t="str">
        <f t="shared" si="35"/>
        <v>documentary</v>
      </c>
      <c r="S337" s="14">
        <f t="shared" si="32"/>
        <v>42101.529108796291</v>
      </c>
      <c r="T337" s="14">
        <f t="shared" si="3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8">
        <f t="shared" si="31"/>
        <v>59.249046653144013</v>
      </c>
      <c r="Q338" t="str">
        <f t="shared" si="34"/>
        <v>film &amp; video</v>
      </c>
      <c r="R338" s="11" t="str">
        <f t="shared" si="35"/>
        <v>documentary</v>
      </c>
      <c r="S338" s="14">
        <f t="shared" si="32"/>
        <v>42291.387939814813</v>
      </c>
      <c r="T338" s="14">
        <f t="shared" si="3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8">
        <f t="shared" si="31"/>
        <v>97.904838709677421</v>
      </c>
      <c r="Q339" t="str">
        <f t="shared" si="34"/>
        <v>film &amp; video</v>
      </c>
      <c r="R339" s="11" t="str">
        <f t="shared" si="35"/>
        <v>documentary</v>
      </c>
      <c r="S339" s="14">
        <f t="shared" si="32"/>
        <v>42046.920231481483</v>
      </c>
      <c r="T339" s="14">
        <f t="shared" si="3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8">
        <f t="shared" si="31"/>
        <v>70.000169491525426</v>
      </c>
      <c r="Q340" t="str">
        <f t="shared" si="34"/>
        <v>film &amp; video</v>
      </c>
      <c r="R340" s="11" t="str">
        <f t="shared" si="35"/>
        <v>documentary</v>
      </c>
      <c r="S340" s="14">
        <f t="shared" si="32"/>
        <v>42559.547337962962</v>
      </c>
      <c r="T340" s="14">
        <f t="shared" si="3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8">
        <f t="shared" si="31"/>
        <v>72.865168539325836</v>
      </c>
      <c r="Q341" t="str">
        <f t="shared" si="34"/>
        <v>film &amp; video</v>
      </c>
      <c r="R341" s="11" t="str">
        <f t="shared" si="35"/>
        <v>documentary</v>
      </c>
      <c r="S341" s="14">
        <f t="shared" si="32"/>
        <v>42093.551712962959</v>
      </c>
      <c r="T341" s="14">
        <f t="shared" si="3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8">
        <f t="shared" si="31"/>
        <v>146.34782608695653</v>
      </c>
      <c r="Q342" t="str">
        <f t="shared" si="34"/>
        <v>film &amp; video</v>
      </c>
      <c r="R342" s="11" t="str">
        <f t="shared" si="35"/>
        <v>documentary</v>
      </c>
      <c r="S342" s="14">
        <f t="shared" si="32"/>
        <v>42772.460729166669</v>
      </c>
      <c r="T342" s="14">
        <f t="shared" si="3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8">
        <f t="shared" si="31"/>
        <v>67.909090909090907</v>
      </c>
      <c r="Q343" t="str">
        <f t="shared" si="34"/>
        <v>film &amp; video</v>
      </c>
      <c r="R343" s="11" t="str">
        <f t="shared" si="35"/>
        <v>documentary</v>
      </c>
      <c r="S343" s="14">
        <f t="shared" si="32"/>
        <v>41894.671273148146</v>
      </c>
      <c r="T343" s="14">
        <f t="shared" si="3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8">
        <f t="shared" si="31"/>
        <v>169.85083076923075</v>
      </c>
      <c r="Q344" t="str">
        <f t="shared" si="34"/>
        <v>film &amp; video</v>
      </c>
      <c r="R344" s="11" t="str">
        <f t="shared" si="35"/>
        <v>documentary</v>
      </c>
      <c r="S344" s="14">
        <f t="shared" si="32"/>
        <v>42459.572511574072</v>
      </c>
      <c r="T344" s="14">
        <f t="shared" si="3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8">
        <f t="shared" si="31"/>
        <v>58.413339694656486</v>
      </c>
      <c r="Q345" t="str">
        <f t="shared" si="34"/>
        <v>film &amp; video</v>
      </c>
      <c r="R345" s="11" t="str">
        <f t="shared" si="35"/>
        <v>documentary</v>
      </c>
      <c r="S345" s="14">
        <f t="shared" si="32"/>
        <v>41926.529456018514</v>
      </c>
      <c r="T345" s="14">
        <f t="shared" si="3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8">
        <f t="shared" si="31"/>
        <v>119.99298245614035</v>
      </c>
      <c r="Q346" t="str">
        <f t="shared" si="34"/>
        <v>film &amp; video</v>
      </c>
      <c r="R346" s="11" t="str">
        <f t="shared" si="35"/>
        <v>documentary</v>
      </c>
      <c r="S346" s="14">
        <f t="shared" si="32"/>
        <v>42111.762662037036</v>
      </c>
      <c r="T346" s="14">
        <f t="shared" si="3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8">
        <f t="shared" si="31"/>
        <v>99.860335195530723</v>
      </c>
      <c r="Q347" t="str">
        <f t="shared" si="34"/>
        <v>film &amp; video</v>
      </c>
      <c r="R347" s="11" t="str">
        <f t="shared" si="35"/>
        <v>documentary</v>
      </c>
      <c r="S347" s="14">
        <f t="shared" si="32"/>
        <v>42114.735995370364</v>
      </c>
      <c r="T347" s="14">
        <f t="shared" si="3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8">
        <f t="shared" si="31"/>
        <v>90.579148936170213</v>
      </c>
      <c r="Q348" t="str">
        <f t="shared" si="34"/>
        <v>film &amp; video</v>
      </c>
      <c r="R348" s="11" t="str">
        <f t="shared" si="35"/>
        <v>documentary</v>
      </c>
      <c r="S348" s="14">
        <f t="shared" si="32"/>
        <v>42261.291909722226</v>
      </c>
      <c r="T348" s="14">
        <f t="shared" si="3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8">
        <f t="shared" si="31"/>
        <v>117.77361477572559</v>
      </c>
      <c r="Q349" t="str">
        <f t="shared" si="34"/>
        <v>film &amp; video</v>
      </c>
      <c r="R349" s="11" t="str">
        <f t="shared" si="35"/>
        <v>documentary</v>
      </c>
      <c r="S349" s="14">
        <f t="shared" si="32"/>
        <v>42292.287141203698</v>
      </c>
      <c r="T349" s="14">
        <f t="shared" si="3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8">
        <f t="shared" si="31"/>
        <v>86.554621848739501</v>
      </c>
      <c r="Q350" t="str">
        <f t="shared" si="34"/>
        <v>film &amp; video</v>
      </c>
      <c r="R350" s="11" t="str">
        <f t="shared" si="35"/>
        <v>documentary</v>
      </c>
      <c r="S350" s="14">
        <f t="shared" si="32"/>
        <v>42207.378657407404</v>
      </c>
      <c r="T350" s="14">
        <f t="shared" si="3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8">
        <f t="shared" si="31"/>
        <v>71.899281437125751</v>
      </c>
      <c r="Q351" t="str">
        <f t="shared" si="34"/>
        <v>film &amp; video</v>
      </c>
      <c r="R351" s="11" t="str">
        <f t="shared" si="35"/>
        <v>documentary</v>
      </c>
      <c r="S351" s="14">
        <f t="shared" si="32"/>
        <v>42760.290601851848</v>
      </c>
      <c r="T351" s="14">
        <f t="shared" si="3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8">
        <f t="shared" si="31"/>
        <v>129.81900452488688</v>
      </c>
      <c r="Q352" t="str">
        <f t="shared" si="34"/>
        <v>film &amp; video</v>
      </c>
      <c r="R352" s="11" t="str">
        <f t="shared" si="35"/>
        <v>documentary</v>
      </c>
      <c r="S352" s="14">
        <f t="shared" si="32"/>
        <v>42585.857743055552</v>
      </c>
      <c r="T352" s="14">
        <f t="shared" si="3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8">
        <f t="shared" si="31"/>
        <v>44.912863070539416</v>
      </c>
      <c r="Q353" t="str">
        <f t="shared" si="34"/>
        <v>film &amp; video</v>
      </c>
      <c r="R353" s="11" t="str">
        <f t="shared" si="35"/>
        <v>documentary</v>
      </c>
      <c r="S353" s="14">
        <f t="shared" si="32"/>
        <v>42427.75641203703</v>
      </c>
      <c r="T353" s="14">
        <f t="shared" si="3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8">
        <f t="shared" si="31"/>
        <v>40.755244755244753</v>
      </c>
      <c r="Q354" t="str">
        <f t="shared" si="34"/>
        <v>film &amp; video</v>
      </c>
      <c r="R354" s="11" t="str">
        <f t="shared" si="35"/>
        <v>documentary</v>
      </c>
      <c r="S354" s="14">
        <f t="shared" si="32"/>
        <v>41889.959120370368</v>
      </c>
      <c r="T354" s="14">
        <f t="shared" si="3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8">
        <f t="shared" si="31"/>
        <v>103.52394779771615</v>
      </c>
      <c r="Q355" t="str">
        <f t="shared" si="34"/>
        <v>film &amp; video</v>
      </c>
      <c r="R355" s="11" t="str">
        <f t="shared" si="35"/>
        <v>documentary</v>
      </c>
      <c r="S355" s="14">
        <f t="shared" si="32"/>
        <v>42297.583553240744</v>
      </c>
      <c r="T355" s="14">
        <f t="shared" si="3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8">
        <f t="shared" si="31"/>
        <v>125.44827586206897</v>
      </c>
      <c r="Q356" t="str">
        <f t="shared" si="34"/>
        <v>film &amp; video</v>
      </c>
      <c r="R356" s="11" t="str">
        <f t="shared" si="35"/>
        <v>documentary</v>
      </c>
      <c r="S356" s="14">
        <f t="shared" si="32"/>
        <v>42438.619456018518</v>
      </c>
      <c r="T356" s="14">
        <f t="shared" si="3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8">
        <f t="shared" si="31"/>
        <v>246.60606060606059</v>
      </c>
      <c r="Q357" t="str">
        <f t="shared" si="34"/>
        <v>film &amp; video</v>
      </c>
      <c r="R357" s="11" t="str">
        <f t="shared" si="35"/>
        <v>documentary</v>
      </c>
      <c r="S357" s="14">
        <f t="shared" si="32"/>
        <v>41943.0855787037</v>
      </c>
      <c r="T357" s="14">
        <f t="shared" si="3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8">
        <f t="shared" si="31"/>
        <v>79.401340206185566</v>
      </c>
      <c r="Q358" t="str">
        <f t="shared" si="34"/>
        <v>film &amp; video</v>
      </c>
      <c r="R358" s="11" t="str">
        <f t="shared" si="35"/>
        <v>documentary</v>
      </c>
      <c r="S358" s="14">
        <f t="shared" si="32"/>
        <v>42415.594826388886</v>
      </c>
      <c r="T358" s="14">
        <f t="shared" si="3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8">
        <f t="shared" si="31"/>
        <v>86.138613861386133</v>
      </c>
      <c r="Q359" t="str">
        <f t="shared" si="34"/>
        <v>film &amp; video</v>
      </c>
      <c r="R359" s="11" t="str">
        <f t="shared" si="35"/>
        <v>documentary</v>
      </c>
      <c r="S359" s="14">
        <f t="shared" si="32"/>
        <v>42078.01385416666</v>
      </c>
      <c r="T359" s="14">
        <f t="shared" si="3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8">
        <f t="shared" si="31"/>
        <v>193.04868913857678</v>
      </c>
      <c r="Q360" t="str">
        <f t="shared" si="34"/>
        <v>film &amp; video</v>
      </c>
      <c r="R360" s="11" t="str">
        <f t="shared" si="35"/>
        <v>documentary</v>
      </c>
      <c r="S360" s="14">
        <f t="shared" si="32"/>
        <v>42507.651863425919</v>
      </c>
      <c r="T360" s="14">
        <f t="shared" si="3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8">
        <f t="shared" si="31"/>
        <v>84.023178807947019</v>
      </c>
      <c r="Q361" t="str">
        <f t="shared" si="34"/>
        <v>film &amp; video</v>
      </c>
      <c r="R361" s="11" t="str">
        <f t="shared" si="35"/>
        <v>documentary</v>
      </c>
      <c r="S361" s="14">
        <f t="shared" si="32"/>
        <v>41934.862152777772</v>
      </c>
      <c r="T361" s="14">
        <f t="shared" si="3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8">
        <f t="shared" si="31"/>
        <v>139.82758620689654</v>
      </c>
      <c r="Q362" t="str">
        <f t="shared" si="34"/>
        <v>film &amp; video</v>
      </c>
      <c r="R362" s="11" t="str">
        <f t="shared" si="35"/>
        <v>documentary</v>
      </c>
      <c r="S362" s="14">
        <f t="shared" si="32"/>
        <v>42163.689583333333</v>
      </c>
      <c r="T362" s="14">
        <f t="shared" si="3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8">
        <f t="shared" si="31"/>
        <v>109.82189265536722</v>
      </c>
      <c r="Q363" t="str">
        <f t="shared" si="34"/>
        <v>film &amp; video</v>
      </c>
      <c r="R363" s="11" t="str">
        <f t="shared" si="35"/>
        <v>documentary</v>
      </c>
      <c r="S363" s="14">
        <f t="shared" si="32"/>
        <v>41935.792893518512</v>
      </c>
      <c r="T363" s="14">
        <f t="shared" si="3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8">
        <f t="shared" si="31"/>
        <v>139.53488372093022</v>
      </c>
      <c r="Q364" t="str">
        <f t="shared" si="34"/>
        <v>film &amp; video</v>
      </c>
      <c r="R364" s="11" t="str">
        <f t="shared" si="35"/>
        <v>documentary</v>
      </c>
      <c r="S364" s="14">
        <f t="shared" si="32"/>
        <v>41837.002210648148</v>
      </c>
      <c r="T364" s="14">
        <f t="shared" si="3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8">
        <f t="shared" si="31"/>
        <v>347.84615384615387</v>
      </c>
      <c r="Q365" t="str">
        <f t="shared" si="34"/>
        <v>film &amp; video</v>
      </c>
      <c r="R365" s="11" t="str">
        <f t="shared" si="35"/>
        <v>documentary</v>
      </c>
      <c r="S365" s="14">
        <f t="shared" si="32"/>
        <v>40255.53629629629</v>
      </c>
      <c r="T365" s="14">
        <f t="shared" si="3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8">
        <f t="shared" si="31"/>
        <v>68.24159292035398</v>
      </c>
      <c r="Q366" t="str">
        <f t="shared" si="34"/>
        <v>film &amp; video</v>
      </c>
      <c r="R366" s="11" t="str">
        <f t="shared" si="35"/>
        <v>documentary</v>
      </c>
      <c r="S366" s="14">
        <f t="shared" si="32"/>
        <v>41780.651296296295</v>
      </c>
      <c r="T366" s="14">
        <f t="shared" si="3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8">
        <f t="shared" si="31"/>
        <v>239.93846153846152</v>
      </c>
      <c r="Q367" t="str">
        <f t="shared" si="34"/>
        <v>film &amp; video</v>
      </c>
      <c r="R367" s="11" t="str">
        <f t="shared" si="35"/>
        <v>documentary</v>
      </c>
      <c r="S367" s="14">
        <f t="shared" si="32"/>
        <v>41668.398136574069</v>
      </c>
      <c r="T367" s="14">
        <f t="shared" si="3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8">
        <f t="shared" si="31"/>
        <v>287.31343283582089</v>
      </c>
      <c r="Q368" t="str">
        <f t="shared" si="34"/>
        <v>film &amp; video</v>
      </c>
      <c r="R368" s="11" t="str">
        <f t="shared" si="35"/>
        <v>documentary</v>
      </c>
      <c r="S368" s="14">
        <f t="shared" si="32"/>
        <v>41019.584699074068</v>
      </c>
      <c r="T368" s="14">
        <f t="shared" si="3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8">
        <f t="shared" si="31"/>
        <v>86.84882352941176</v>
      </c>
      <c r="Q369" t="str">
        <f t="shared" si="34"/>
        <v>film &amp; video</v>
      </c>
      <c r="R369" s="11" t="str">
        <f t="shared" si="35"/>
        <v>documentary</v>
      </c>
      <c r="S369" s="14">
        <f t="shared" si="32"/>
        <v>41355.368958333333</v>
      </c>
      <c r="T369" s="14">
        <f t="shared" si="3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8">
        <f t="shared" si="31"/>
        <v>81.84905660377359</v>
      </c>
      <c r="Q370" t="str">
        <f t="shared" si="34"/>
        <v>film &amp; video</v>
      </c>
      <c r="R370" s="11" t="str">
        <f t="shared" si="35"/>
        <v>documentary</v>
      </c>
      <c r="S370" s="14">
        <f t="shared" si="32"/>
        <v>42043.397245370368</v>
      </c>
      <c r="T370" s="14">
        <f t="shared" si="3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8">
        <f t="shared" si="31"/>
        <v>42.874970059880241</v>
      </c>
      <c r="Q371" t="str">
        <f t="shared" si="34"/>
        <v>film &amp; video</v>
      </c>
      <c r="R371" s="11" t="str">
        <f t="shared" si="35"/>
        <v>documentary</v>
      </c>
      <c r="S371" s="14">
        <f t="shared" si="32"/>
        <v>40893.3433912037</v>
      </c>
      <c r="T371" s="14">
        <f t="shared" si="3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8">
        <f t="shared" si="31"/>
        <v>709.41860465116281</v>
      </c>
      <c r="Q372" t="str">
        <f t="shared" si="34"/>
        <v>film &amp; video</v>
      </c>
      <c r="R372" s="11" t="str">
        <f t="shared" si="35"/>
        <v>documentary</v>
      </c>
      <c r="S372" s="14">
        <f t="shared" si="32"/>
        <v>42711.586805555555</v>
      </c>
      <c r="T372" s="14">
        <f t="shared" si="3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8">
        <f t="shared" si="31"/>
        <v>161.25517890772127</v>
      </c>
      <c r="Q373" t="str">
        <f t="shared" si="34"/>
        <v>film &amp; video</v>
      </c>
      <c r="R373" s="11" t="str">
        <f t="shared" si="35"/>
        <v>documentary</v>
      </c>
      <c r="S373" s="14">
        <f t="shared" si="32"/>
        <v>41261.559479166666</v>
      </c>
      <c r="T373" s="14">
        <f t="shared" si="3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8">
        <f t="shared" si="31"/>
        <v>41.777777777777779</v>
      </c>
      <c r="Q374" t="str">
        <f t="shared" si="34"/>
        <v>film &amp; video</v>
      </c>
      <c r="R374" s="11" t="str">
        <f t="shared" si="35"/>
        <v>documentary</v>
      </c>
      <c r="S374" s="14">
        <f t="shared" si="32"/>
        <v>42425.368564814817</v>
      </c>
      <c r="T374" s="14">
        <f t="shared" si="3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8">
        <f t="shared" si="31"/>
        <v>89.887640449438209</v>
      </c>
      <c r="Q375" t="str">
        <f t="shared" si="34"/>
        <v>film &amp; video</v>
      </c>
      <c r="R375" s="11" t="str">
        <f t="shared" si="35"/>
        <v>documentary</v>
      </c>
      <c r="S375" s="14">
        <f t="shared" si="32"/>
        <v>41078.703680555554</v>
      </c>
      <c r="T375" s="14">
        <f t="shared" si="3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8">
        <f t="shared" si="31"/>
        <v>45.051724137931032</v>
      </c>
      <c r="Q376" t="str">
        <f t="shared" si="34"/>
        <v>film &amp; video</v>
      </c>
      <c r="R376" s="11" t="str">
        <f t="shared" si="35"/>
        <v>documentary</v>
      </c>
      <c r="S376" s="14">
        <f t="shared" si="32"/>
        <v>40757.680914351848</v>
      </c>
      <c r="T376" s="14">
        <f t="shared" si="3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8">
        <f t="shared" si="31"/>
        <v>42.857142857142854</v>
      </c>
      <c r="Q377" t="str">
        <f t="shared" si="34"/>
        <v>film &amp; video</v>
      </c>
      <c r="R377" s="11" t="str">
        <f t="shared" si="35"/>
        <v>documentary</v>
      </c>
      <c r="S377" s="14">
        <f t="shared" si="32"/>
        <v>41657.77674768518</v>
      </c>
      <c r="T377" s="14">
        <f t="shared" si="3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8">
        <f t="shared" si="31"/>
        <v>54.083333333333336</v>
      </c>
      <c r="Q378" t="str">
        <f t="shared" si="34"/>
        <v>film &amp; video</v>
      </c>
      <c r="R378" s="11" t="str">
        <f t="shared" si="35"/>
        <v>documentary</v>
      </c>
      <c r="S378" s="14">
        <f t="shared" si="32"/>
        <v>42576.244398148141</v>
      </c>
      <c r="T378" s="14">
        <f t="shared" si="3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8">
        <f t="shared" si="31"/>
        <v>103.21804511278195</v>
      </c>
      <c r="Q379" t="str">
        <f t="shared" si="34"/>
        <v>film &amp; video</v>
      </c>
      <c r="R379" s="11" t="str">
        <f t="shared" si="35"/>
        <v>documentary</v>
      </c>
      <c r="S379" s="14">
        <f t="shared" si="32"/>
        <v>42292.042453703696</v>
      </c>
      <c r="T379" s="14">
        <f t="shared" si="3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8">
        <f t="shared" si="31"/>
        <v>40.397590361445786</v>
      </c>
      <c r="Q380" t="str">
        <f t="shared" si="34"/>
        <v>film &amp; video</v>
      </c>
      <c r="R380" s="11" t="str">
        <f t="shared" si="35"/>
        <v>documentary</v>
      </c>
      <c r="S380" s="14">
        <f t="shared" si="32"/>
        <v>42370.363518518519</v>
      </c>
      <c r="T380" s="14">
        <f t="shared" si="3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8">
        <f t="shared" si="31"/>
        <v>116.85906040268456</v>
      </c>
      <c r="Q381" t="str">
        <f t="shared" si="34"/>
        <v>film &amp; video</v>
      </c>
      <c r="R381" s="11" t="str">
        <f t="shared" si="35"/>
        <v>documentary</v>
      </c>
      <c r="S381" s="14">
        <f t="shared" si="32"/>
        <v>40987.479999999996</v>
      </c>
      <c r="T381" s="14">
        <f t="shared" si="3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8">
        <f t="shared" si="31"/>
        <v>115.51020408163265</v>
      </c>
      <c r="Q382" t="str">
        <f t="shared" si="34"/>
        <v>film &amp; video</v>
      </c>
      <c r="R382" s="11" t="str">
        <f t="shared" si="35"/>
        <v>documentary</v>
      </c>
      <c r="S382" s="14">
        <f t="shared" si="32"/>
        <v>42367.511481481481</v>
      </c>
      <c r="T382" s="14">
        <f t="shared" si="3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8">
        <f t="shared" si="31"/>
        <v>104.31274900398407</v>
      </c>
      <c r="Q383" t="str">
        <f t="shared" si="34"/>
        <v>film &amp; video</v>
      </c>
      <c r="R383" s="11" t="str">
        <f t="shared" si="35"/>
        <v>documentary</v>
      </c>
      <c r="S383" s="14">
        <f t="shared" si="32"/>
        <v>41085.48978009259</v>
      </c>
      <c r="T383" s="14">
        <f t="shared" si="3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8">
        <f t="shared" si="31"/>
        <v>69.772727272727266</v>
      </c>
      <c r="Q384" t="str">
        <f t="shared" si="34"/>
        <v>film &amp; video</v>
      </c>
      <c r="R384" s="11" t="str">
        <f t="shared" si="35"/>
        <v>documentary</v>
      </c>
      <c r="S384" s="14">
        <f t="shared" si="32"/>
        <v>41144.501157407409</v>
      </c>
      <c r="T384" s="14">
        <f t="shared" si="3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8">
        <f t="shared" si="31"/>
        <v>43.020833333333336</v>
      </c>
      <c r="Q385" t="str">
        <f t="shared" si="34"/>
        <v>film &amp; video</v>
      </c>
      <c r="R385" s="11" t="str">
        <f t="shared" si="35"/>
        <v>documentary</v>
      </c>
      <c r="S385" s="14">
        <f t="shared" si="32"/>
        <v>41754.90924768518</v>
      </c>
      <c r="T385" s="14">
        <f t="shared" si="3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8">
        <f t="shared" si="31"/>
        <v>58.540469973890339</v>
      </c>
      <c r="Q386" t="str">
        <f t="shared" si="34"/>
        <v>film &amp; video</v>
      </c>
      <c r="R386" s="11" t="str">
        <f t="shared" si="35"/>
        <v>documentary</v>
      </c>
      <c r="S386" s="14">
        <f t="shared" si="32"/>
        <v>41980.573460648149</v>
      </c>
      <c r="T386" s="14">
        <f t="shared" si="3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(E387/D387)*100</f>
        <v>105.982</v>
      </c>
      <c r="P387" s="8">
        <f t="shared" ref="P387:P450" si="37">IFERROR(E387/L387, 0)</f>
        <v>111.79535864978902</v>
      </c>
      <c r="Q387" t="str">
        <f t="shared" si="34"/>
        <v>film &amp; video</v>
      </c>
      <c r="R387" s="11" t="str">
        <f t="shared" si="35"/>
        <v>documentary</v>
      </c>
      <c r="S387" s="14">
        <f t="shared" ref="S387:S450" si="38">(((J387/60)/60)/24)+DATE(1970,1,1)+(-5/24)</f>
        <v>41934.376168981478</v>
      </c>
      <c r="T387" s="14">
        <f t="shared" ref="T387:T450" si="39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8">
        <f t="shared" si="37"/>
        <v>46.230769230769234</v>
      </c>
      <c r="Q388" t="str">
        <f t="shared" ref="Q388:Q451" si="40">LEFT(N388,(FIND("/",N388)-1))</f>
        <v>film &amp; video</v>
      </c>
      <c r="R388" s="11" t="str">
        <f t="shared" ref="R388:R451" si="41">RIGHT(N388,(LEN(N388)-FIND("/",N388)))</f>
        <v>documentary</v>
      </c>
      <c r="S388" s="14">
        <f t="shared" si="38"/>
        <v>42211.742951388886</v>
      </c>
      <c r="T388" s="14">
        <f t="shared" si="39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8">
        <f t="shared" si="37"/>
        <v>144.69039145907473</v>
      </c>
      <c r="Q389" t="str">
        <f t="shared" si="40"/>
        <v>film &amp; video</v>
      </c>
      <c r="R389" s="11" t="str">
        <f t="shared" si="41"/>
        <v>documentary</v>
      </c>
      <c r="S389" s="14">
        <f t="shared" si="38"/>
        <v>42200.468263888884</v>
      </c>
      <c r="T389" s="14">
        <f t="shared" si="39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8">
        <f t="shared" si="37"/>
        <v>88.845070422535215</v>
      </c>
      <c r="Q390" t="str">
        <f t="shared" si="40"/>
        <v>film &amp; video</v>
      </c>
      <c r="R390" s="11" t="str">
        <f t="shared" si="41"/>
        <v>documentary</v>
      </c>
      <c r="S390" s="14">
        <f t="shared" si="38"/>
        <v>42548.867824074077</v>
      </c>
      <c r="T390" s="14">
        <f t="shared" si="39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8">
        <f t="shared" si="37"/>
        <v>81.75107284768211</v>
      </c>
      <c r="Q391" t="str">
        <f t="shared" si="40"/>
        <v>film &amp; video</v>
      </c>
      <c r="R391" s="11" t="str">
        <f t="shared" si="41"/>
        <v>documentary</v>
      </c>
      <c r="S391" s="14">
        <f t="shared" si="38"/>
        <v>41673.854745370365</v>
      </c>
      <c r="T391" s="14">
        <f t="shared" si="39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8">
        <f t="shared" si="37"/>
        <v>71.428571428571431</v>
      </c>
      <c r="Q392" t="str">
        <f t="shared" si="40"/>
        <v>film &amp; video</v>
      </c>
      <c r="R392" s="11" t="str">
        <f t="shared" si="41"/>
        <v>documentary</v>
      </c>
      <c r="S392" s="14">
        <f t="shared" si="38"/>
        <v>42111.828379629624</v>
      </c>
      <c r="T392" s="14">
        <f t="shared" si="39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8">
        <f t="shared" si="37"/>
        <v>104.25906735751295</v>
      </c>
      <c r="Q393" t="str">
        <f t="shared" si="40"/>
        <v>film &amp; video</v>
      </c>
      <c r="R393" s="11" t="str">
        <f t="shared" si="41"/>
        <v>documentary</v>
      </c>
      <c r="S393" s="14">
        <f t="shared" si="38"/>
        <v>40864.833923611113</v>
      </c>
      <c r="T393" s="14">
        <f t="shared" si="39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8">
        <f t="shared" si="37"/>
        <v>90.616504854368927</v>
      </c>
      <c r="Q394" t="str">
        <f t="shared" si="40"/>
        <v>film &amp; video</v>
      </c>
      <c r="R394" s="11" t="str">
        <f t="shared" si="41"/>
        <v>documentary</v>
      </c>
      <c r="S394" s="14">
        <f t="shared" si="38"/>
        <v>40763.508923611109</v>
      </c>
      <c r="T394" s="14">
        <f t="shared" si="39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8">
        <f t="shared" si="37"/>
        <v>157.33048433048432</v>
      </c>
      <c r="Q395" t="str">
        <f t="shared" si="40"/>
        <v>film &amp; video</v>
      </c>
      <c r="R395" s="11" t="str">
        <f t="shared" si="41"/>
        <v>documentary</v>
      </c>
      <c r="S395" s="14">
        <f t="shared" si="38"/>
        <v>41526.500601851847</v>
      </c>
      <c r="T395" s="14">
        <f t="shared" si="39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8">
        <f t="shared" si="37"/>
        <v>105.18</v>
      </c>
      <c r="Q396" t="str">
        <f t="shared" si="40"/>
        <v>film &amp; video</v>
      </c>
      <c r="R396" s="11" t="str">
        <f t="shared" si="41"/>
        <v>documentary</v>
      </c>
      <c r="S396" s="14">
        <f t="shared" si="38"/>
        <v>42417.60974537037</v>
      </c>
      <c r="T396" s="14">
        <f t="shared" si="39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8">
        <f t="shared" si="37"/>
        <v>58.719836956521746</v>
      </c>
      <c r="Q397" t="str">
        <f t="shared" si="40"/>
        <v>film &amp; video</v>
      </c>
      <c r="R397" s="11" t="str">
        <f t="shared" si="41"/>
        <v>documentary</v>
      </c>
      <c r="S397" s="14">
        <f t="shared" si="38"/>
        <v>40990.700925925921</v>
      </c>
      <c r="T397" s="14">
        <f t="shared" si="39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8">
        <f t="shared" si="37"/>
        <v>81.632653061224488</v>
      </c>
      <c r="Q398" t="str">
        <f t="shared" si="40"/>
        <v>film &amp; video</v>
      </c>
      <c r="R398" s="11" t="str">
        <f t="shared" si="41"/>
        <v>documentary</v>
      </c>
      <c r="S398" s="14">
        <f t="shared" si="38"/>
        <v>41082.356550925921</v>
      </c>
      <c r="T398" s="14">
        <f t="shared" si="39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8">
        <f t="shared" si="37"/>
        <v>56.460043668122275</v>
      </c>
      <c r="Q399" t="str">
        <f t="shared" si="40"/>
        <v>film &amp; video</v>
      </c>
      <c r="R399" s="11" t="str">
        <f t="shared" si="41"/>
        <v>documentary</v>
      </c>
      <c r="S399" s="14">
        <f t="shared" si="38"/>
        <v>40379.568101851852</v>
      </c>
      <c r="T399" s="14">
        <f t="shared" si="39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8">
        <f t="shared" si="37"/>
        <v>140.1044776119403</v>
      </c>
      <c r="Q400" t="str">
        <f t="shared" si="40"/>
        <v>film &amp; video</v>
      </c>
      <c r="R400" s="11" t="str">
        <f t="shared" si="41"/>
        <v>documentary</v>
      </c>
      <c r="S400" s="14">
        <f t="shared" si="38"/>
        <v>42078.584791666661</v>
      </c>
      <c r="T400" s="14">
        <f t="shared" si="39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8">
        <f t="shared" si="37"/>
        <v>224.85263157894738</v>
      </c>
      <c r="Q401" t="str">
        <f t="shared" si="40"/>
        <v>film &amp; video</v>
      </c>
      <c r="R401" s="11" t="str">
        <f t="shared" si="41"/>
        <v>documentary</v>
      </c>
      <c r="S401" s="14">
        <f t="shared" si="38"/>
        <v>42687.667442129627</v>
      </c>
      <c r="T401" s="14">
        <f t="shared" si="39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8">
        <f t="shared" si="37"/>
        <v>181.13306451612902</v>
      </c>
      <c r="Q402" t="str">
        <f t="shared" si="40"/>
        <v>film &amp; video</v>
      </c>
      <c r="R402" s="11" t="str">
        <f t="shared" si="41"/>
        <v>documentary</v>
      </c>
      <c r="S402" s="14">
        <f t="shared" si="38"/>
        <v>41745.427627314813</v>
      </c>
      <c r="T402" s="14">
        <f t="shared" si="39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8">
        <f t="shared" si="37"/>
        <v>711.04109589041093</v>
      </c>
      <c r="Q403" t="str">
        <f t="shared" si="40"/>
        <v>film &amp; video</v>
      </c>
      <c r="R403" s="11" t="str">
        <f t="shared" si="41"/>
        <v>documentary</v>
      </c>
      <c r="S403" s="14">
        <f t="shared" si="38"/>
        <v>40732.633912037032</v>
      </c>
      <c r="T403" s="14">
        <f t="shared" si="39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8">
        <f t="shared" si="37"/>
        <v>65.883720930232556</v>
      </c>
      <c r="Q404" t="str">
        <f t="shared" si="40"/>
        <v>film &amp; video</v>
      </c>
      <c r="R404" s="11" t="str">
        <f t="shared" si="41"/>
        <v>documentary</v>
      </c>
      <c r="S404" s="14">
        <f t="shared" si="38"/>
        <v>42292.331215277773</v>
      </c>
      <c r="T404" s="14">
        <f t="shared" si="39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8">
        <f t="shared" si="37"/>
        <v>75.185714285714283</v>
      </c>
      <c r="Q405" t="str">
        <f t="shared" si="40"/>
        <v>film &amp; video</v>
      </c>
      <c r="R405" s="11" t="str">
        <f t="shared" si="41"/>
        <v>documentary</v>
      </c>
      <c r="S405" s="14">
        <f t="shared" si="38"/>
        <v>40718.102326388886</v>
      </c>
      <c r="T405" s="14">
        <f t="shared" si="39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8">
        <f t="shared" si="37"/>
        <v>133.14391143911439</v>
      </c>
      <c r="Q406" t="str">
        <f t="shared" si="40"/>
        <v>film &amp; video</v>
      </c>
      <c r="R406" s="11" t="str">
        <f t="shared" si="41"/>
        <v>documentary</v>
      </c>
      <c r="S406" s="14">
        <f t="shared" si="38"/>
        <v>41646.419699074075</v>
      </c>
      <c r="T406" s="14">
        <f t="shared" si="39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8">
        <f t="shared" si="37"/>
        <v>55.2</v>
      </c>
      <c r="Q407" t="str">
        <f t="shared" si="40"/>
        <v>film &amp; video</v>
      </c>
      <c r="R407" s="11" t="str">
        <f t="shared" si="41"/>
        <v>documentary</v>
      </c>
      <c r="S407" s="14">
        <f t="shared" si="38"/>
        <v>41673.876608796294</v>
      </c>
      <c r="T407" s="14">
        <f t="shared" si="39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8">
        <f t="shared" si="37"/>
        <v>86.163714285714292</v>
      </c>
      <c r="Q408" t="str">
        <f t="shared" si="40"/>
        <v>film &amp; video</v>
      </c>
      <c r="R408" s="11" t="str">
        <f t="shared" si="41"/>
        <v>documentary</v>
      </c>
      <c r="S408" s="14">
        <f t="shared" si="38"/>
        <v>40637.95413194444</v>
      </c>
      <c r="T408" s="14">
        <f t="shared" si="39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8">
        <f t="shared" si="37"/>
        <v>92.318181818181813</v>
      </c>
      <c r="Q409" t="str">
        <f t="shared" si="40"/>
        <v>film &amp; video</v>
      </c>
      <c r="R409" s="11" t="str">
        <f t="shared" si="41"/>
        <v>documentary</v>
      </c>
      <c r="S409" s="14">
        <f t="shared" si="38"/>
        <v>40806.662615740737</v>
      </c>
      <c r="T409" s="14">
        <f t="shared" si="39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8">
        <f t="shared" si="37"/>
        <v>160.16473684210527</v>
      </c>
      <c r="Q410" t="str">
        <f t="shared" si="40"/>
        <v>film &amp; video</v>
      </c>
      <c r="R410" s="11" t="str">
        <f t="shared" si="41"/>
        <v>documentary</v>
      </c>
      <c r="S410" s="14">
        <f t="shared" si="38"/>
        <v>41543.527662037035</v>
      </c>
      <c r="T410" s="14">
        <f t="shared" si="39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8">
        <f t="shared" si="37"/>
        <v>45.6</v>
      </c>
      <c r="Q411" t="str">
        <f t="shared" si="40"/>
        <v>film &amp; video</v>
      </c>
      <c r="R411" s="11" t="str">
        <f t="shared" si="41"/>
        <v>documentary</v>
      </c>
      <c r="S411" s="14">
        <f t="shared" si="38"/>
        <v>42543.654444444437</v>
      </c>
      <c r="T411" s="14">
        <f t="shared" si="39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8">
        <f t="shared" si="37"/>
        <v>183.28571428571428</v>
      </c>
      <c r="Q412" t="str">
        <f t="shared" si="40"/>
        <v>film &amp; video</v>
      </c>
      <c r="R412" s="11" t="str">
        <f t="shared" si="41"/>
        <v>documentary</v>
      </c>
      <c r="S412" s="14">
        <f t="shared" si="38"/>
        <v>42113.77311342593</v>
      </c>
      <c r="T412" s="14">
        <f t="shared" si="39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8">
        <f t="shared" si="37"/>
        <v>125.78838174273859</v>
      </c>
      <c r="Q413" t="str">
        <f t="shared" si="40"/>
        <v>film &amp; video</v>
      </c>
      <c r="R413" s="11" t="str">
        <f t="shared" si="41"/>
        <v>documentary</v>
      </c>
      <c r="S413" s="14">
        <f t="shared" si="38"/>
        <v>41597.967638888884</v>
      </c>
      <c r="T413" s="14">
        <f t="shared" si="39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8">
        <f t="shared" si="37"/>
        <v>57.654545454545456</v>
      </c>
      <c r="Q414" t="str">
        <f t="shared" si="40"/>
        <v>film &amp; video</v>
      </c>
      <c r="R414" s="11" t="str">
        <f t="shared" si="41"/>
        <v>documentary</v>
      </c>
      <c r="S414" s="14">
        <f t="shared" si="38"/>
        <v>41099.534467592588</v>
      </c>
      <c r="T414" s="14">
        <f t="shared" si="39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8">
        <f t="shared" si="37"/>
        <v>78.660818713450297</v>
      </c>
      <c r="Q415" t="str">
        <f t="shared" si="40"/>
        <v>film &amp; video</v>
      </c>
      <c r="R415" s="11" t="str">
        <f t="shared" si="41"/>
        <v>documentary</v>
      </c>
      <c r="S415" s="14">
        <f t="shared" si="38"/>
        <v>41079.66910879629</v>
      </c>
      <c r="T415" s="14">
        <f t="shared" si="39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8">
        <f t="shared" si="37"/>
        <v>91.480769230769226</v>
      </c>
      <c r="Q416" t="str">
        <f t="shared" si="40"/>
        <v>film &amp; video</v>
      </c>
      <c r="R416" s="11" t="str">
        <f t="shared" si="41"/>
        <v>documentary</v>
      </c>
      <c r="S416" s="14">
        <f t="shared" si="38"/>
        <v>41528.85491898148</v>
      </c>
      <c r="T416" s="14">
        <f t="shared" si="39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8">
        <f t="shared" si="37"/>
        <v>68.09809523809524</v>
      </c>
      <c r="Q417" t="str">
        <f t="shared" si="40"/>
        <v>film &amp; video</v>
      </c>
      <c r="R417" s="11" t="str">
        <f t="shared" si="41"/>
        <v>documentary</v>
      </c>
      <c r="S417" s="14">
        <f t="shared" si="38"/>
        <v>41904.643541666665</v>
      </c>
      <c r="T417" s="14">
        <f t="shared" si="39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8">
        <f t="shared" si="37"/>
        <v>48.086800000000004</v>
      </c>
      <c r="Q418" t="str">
        <f t="shared" si="40"/>
        <v>film &amp; video</v>
      </c>
      <c r="R418" s="11" t="str">
        <f t="shared" si="41"/>
        <v>documentary</v>
      </c>
      <c r="S418" s="14">
        <f t="shared" si="38"/>
        <v>41648.187858796293</v>
      </c>
      <c r="T418" s="14">
        <f t="shared" si="39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8">
        <f t="shared" si="37"/>
        <v>202.42307692307693</v>
      </c>
      <c r="Q419" t="str">
        <f t="shared" si="40"/>
        <v>film &amp; video</v>
      </c>
      <c r="R419" s="11" t="str">
        <f t="shared" si="41"/>
        <v>documentary</v>
      </c>
      <c r="S419" s="14">
        <f t="shared" si="38"/>
        <v>41360.76226851852</v>
      </c>
      <c r="T419" s="14">
        <f t="shared" si="39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8">
        <f t="shared" si="37"/>
        <v>216.75</v>
      </c>
      <c r="Q420" t="str">
        <f t="shared" si="40"/>
        <v>film &amp; video</v>
      </c>
      <c r="R420" s="11" t="str">
        <f t="shared" si="41"/>
        <v>documentary</v>
      </c>
      <c r="S420" s="14">
        <f t="shared" si="38"/>
        <v>42178.07403935185</v>
      </c>
      <c r="T420" s="14">
        <f t="shared" si="39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8">
        <f t="shared" si="37"/>
        <v>110.06849315068493</v>
      </c>
      <c r="Q421" t="str">
        <f t="shared" si="40"/>
        <v>film &amp; video</v>
      </c>
      <c r="R421" s="11" t="str">
        <f t="shared" si="41"/>
        <v>documentary</v>
      </c>
      <c r="S421" s="14">
        <f t="shared" si="38"/>
        <v>41394.634108796294</v>
      </c>
      <c r="T421" s="14">
        <f t="shared" si="39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8">
        <f t="shared" si="37"/>
        <v>4.833333333333333</v>
      </c>
      <c r="Q422" t="str">
        <f t="shared" si="40"/>
        <v>film &amp; video</v>
      </c>
      <c r="R422" s="11" t="str">
        <f t="shared" si="41"/>
        <v>animation</v>
      </c>
      <c r="S422" s="14">
        <f t="shared" si="38"/>
        <v>41682.028136574074</v>
      </c>
      <c r="T422" s="14">
        <f t="shared" si="39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8">
        <f t="shared" si="37"/>
        <v>50.166666666666664</v>
      </c>
      <c r="Q423" t="str">
        <f t="shared" si="40"/>
        <v>film &amp; video</v>
      </c>
      <c r="R423" s="11" t="str">
        <f t="shared" si="41"/>
        <v>animation</v>
      </c>
      <c r="S423" s="14">
        <f t="shared" si="38"/>
        <v>42177.283055555548</v>
      </c>
      <c r="T423" s="14">
        <f t="shared" si="39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8">
        <f t="shared" si="37"/>
        <v>35.833333333333336</v>
      </c>
      <c r="Q424" t="str">
        <f t="shared" si="40"/>
        <v>film &amp; video</v>
      </c>
      <c r="R424" s="11" t="str">
        <f t="shared" si="41"/>
        <v>animation</v>
      </c>
      <c r="S424" s="14">
        <f t="shared" si="38"/>
        <v>41863.052048611105</v>
      </c>
      <c r="T424" s="14">
        <f t="shared" si="39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8">
        <f t="shared" si="37"/>
        <v>11.76923076923077</v>
      </c>
      <c r="Q425" t="str">
        <f t="shared" si="40"/>
        <v>film &amp; video</v>
      </c>
      <c r="R425" s="11" t="str">
        <f t="shared" si="41"/>
        <v>animation</v>
      </c>
      <c r="S425" s="14">
        <f t="shared" si="38"/>
        <v>41400.717939814815</v>
      </c>
      <c r="T425" s="14">
        <f t="shared" si="39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8">
        <f t="shared" si="37"/>
        <v>40.78</v>
      </c>
      <c r="Q426" t="str">
        <f t="shared" si="40"/>
        <v>film &amp; video</v>
      </c>
      <c r="R426" s="11" t="str">
        <f t="shared" si="41"/>
        <v>animation</v>
      </c>
      <c r="S426" s="14">
        <f t="shared" si="38"/>
        <v>40934.167812499996</v>
      </c>
      <c r="T426" s="14">
        <f t="shared" si="39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8">
        <f t="shared" si="37"/>
        <v>3</v>
      </c>
      <c r="Q427" t="str">
        <f t="shared" si="40"/>
        <v>film &amp; video</v>
      </c>
      <c r="R427" s="11" t="str">
        <f t="shared" si="41"/>
        <v>animation</v>
      </c>
      <c r="S427" s="14">
        <f t="shared" si="38"/>
        <v>42275.652824074066</v>
      </c>
      <c r="T427" s="14">
        <f t="shared" si="39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8">
        <f t="shared" si="37"/>
        <v>16.625</v>
      </c>
      <c r="Q428" t="str">
        <f t="shared" si="40"/>
        <v>film &amp; video</v>
      </c>
      <c r="R428" s="11" t="str">
        <f t="shared" si="41"/>
        <v>animation</v>
      </c>
      <c r="S428" s="14">
        <f t="shared" si="38"/>
        <v>42400.503634259258</v>
      </c>
      <c r="T428" s="14">
        <f t="shared" si="39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8">
        <f t="shared" si="37"/>
        <v>0</v>
      </c>
      <c r="Q429" t="str">
        <f t="shared" si="40"/>
        <v>film &amp; video</v>
      </c>
      <c r="R429" s="11" t="str">
        <f t="shared" si="41"/>
        <v>animation</v>
      </c>
      <c r="S429" s="14">
        <f t="shared" si="38"/>
        <v>42285.700694444437</v>
      </c>
      <c r="T429" s="14">
        <f t="shared" si="39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8">
        <f t="shared" si="37"/>
        <v>52</v>
      </c>
      <c r="Q430" t="str">
        <f t="shared" si="40"/>
        <v>film &amp; video</v>
      </c>
      <c r="R430" s="11" t="str">
        <f t="shared" si="41"/>
        <v>animation</v>
      </c>
      <c r="S430" s="14">
        <f t="shared" si="38"/>
        <v>41778.558391203704</v>
      </c>
      <c r="T430" s="14">
        <f t="shared" si="39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8">
        <f t="shared" si="37"/>
        <v>0</v>
      </c>
      <c r="Q431" t="str">
        <f t="shared" si="40"/>
        <v>film &amp; video</v>
      </c>
      <c r="R431" s="11" t="str">
        <f t="shared" si="41"/>
        <v>animation</v>
      </c>
      <c r="S431" s="14">
        <f t="shared" si="38"/>
        <v>40070.693078703705</v>
      </c>
      <c r="T431" s="14">
        <f t="shared" si="39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8">
        <f t="shared" si="37"/>
        <v>4.8</v>
      </c>
      <c r="Q432" t="str">
        <f t="shared" si="40"/>
        <v>film &amp; video</v>
      </c>
      <c r="R432" s="11" t="str">
        <f t="shared" si="41"/>
        <v>animation</v>
      </c>
      <c r="S432" s="14">
        <f t="shared" si="38"/>
        <v>41512.898923611108</v>
      </c>
      <c r="T432" s="14">
        <f t="shared" si="39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8">
        <f t="shared" si="37"/>
        <v>51.875</v>
      </c>
      <c r="Q433" t="str">
        <f t="shared" si="40"/>
        <v>film &amp; video</v>
      </c>
      <c r="R433" s="11" t="str">
        <f t="shared" si="41"/>
        <v>animation</v>
      </c>
      <c r="S433" s="14">
        <f t="shared" si="38"/>
        <v>42526.662997685176</v>
      </c>
      <c r="T433" s="14">
        <f t="shared" si="39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8">
        <f t="shared" si="37"/>
        <v>71.25</v>
      </c>
      <c r="Q434" t="str">
        <f t="shared" si="40"/>
        <v>film &amp; video</v>
      </c>
      <c r="R434" s="11" t="str">
        <f t="shared" si="41"/>
        <v>animation</v>
      </c>
      <c r="S434" s="14">
        <f t="shared" si="38"/>
        <v>42238.51829861111</v>
      </c>
      <c r="T434" s="14">
        <f t="shared" si="39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8">
        <f t="shared" si="37"/>
        <v>0</v>
      </c>
      <c r="Q435" t="str">
        <f t="shared" si="40"/>
        <v>film &amp; video</v>
      </c>
      <c r="R435" s="11" t="str">
        <f t="shared" si="41"/>
        <v>animation</v>
      </c>
      <c r="S435" s="14">
        <f t="shared" si="38"/>
        <v>42228.42155092593</v>
      </c>
      <c r="T435" s="14">
        <f t="shared" si="39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8">
        <f t="shared" si="37"/>
        <v>62.5</v>
      </c>
      <c r="Q436" t="str">
        <f t="shared" si="40"/>
        <v>film &amp; video</v>
      </c>
      <c r="R436" s="11" t="str">
        <f t="shared" si="41"/>
        <v>animation</v>
      </c>
      <c r="S436" s="14">
        <f t="shared" si="38"/>
        <v>41576.626180555555</v>
      </c>
      <c r="T436" s="14">
        <f t="shared" si="39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8">
        <f t="shared" si="37"/>
        <v>1</v>
      </c>
      <c r="Q437" t="str">
        <f t="shared" si="40"/>
        <v>film &amp; video</v>
      </c>
      <c r="R437" s="11" t="str">
        <f t="shared" si="41"/>
        <v>animation</v>
      </c>
      <c r="S437" s="14">
        <f t="shared" si="38"/>
        <v>41500.539120370369</v>
      </c>
      <c r="T437" s="14">
        <f t="shared" si="39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8">
        <f t="shared" si="37"/>
        <v>0</v>
      </c>
      <c r="Q438" t="str">
        <f t="shared" si="40"/>
        <v>film &amp; video</v>
      </c>
      <c r="R438" s="11" t="str">
        <f t="shared" si="41"/>
        <v>animation</v>
      </c>
      <c r="S438" s="14">
        <f t="shared" si="38"/>
        <v>41456.154085648144</v>
      </c>
      <c r="T438" s="14">
        <f t="shared" si="39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8">
        <f t="shared" si="37"/>
        <v>0</v>
      </c>
      <c r="Q439" t="str">
        <f t="shared" si="40"/>
        <v>film &amp; video</v>
      </c>
      <c r="R439" s="11" t="str">
        <f t="shared" si="41"/>
        <v>animation</v>
      </c>
      <c r="S439" s="14">
        <f t="shared" si="38"/>
        <v>42591.110254629624</v>
      </c>
      <c r="T439" s="14">
        <f t="shared" si="39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8">
        <f t="shared" si="37"/>
        <v>170.54545454545453</v>
      </c>
      <c r="Q440" t="str">
        <f t="shared" si="40"/>
        <v>film &amp; video</v>
      </c>
      <c r="R440" s="11" t="str">
        <f t="shared" si="41"/>
        <v>animation</v>
      </c>
      <c r="S440" s="14">
        <f t="shared" si="38"/>
        <v>42296.052754629629</v>
      </c>
      <c r="T440" s="14">
        <f t="shared" si="39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8">
        <f t="shared" si="37"/>
        <v>0</v>
      </c>
      <c r="Q441" t="str">
        <f t="shared" si="40"/>
        <v>film &amp; video</v>
      </c>
      <c r="R441" s="11" t="str">
        <f t="shared" si="41"/>
        <v>animation</v>
      </c>
      <c r="S441" s="14">
        <f t="shared" si="38"/>
        <v>41919.553449074068</v>
      </c>
      <c r="T441" s="14">
        <f t="shared" si="39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8">
        <f t="shared" si="37"/>
        <v>5</v>
      </c>
      <c r="Q442" t="str">
        <f t="shared" si="40"/>
        <v>film &amp; video</v>
      </c>
      <c r="R442" s="11" t="str">
        <f t="shared" si="41"/>
        <v>animation</v>
      </c>
      <c r="S442" s="14">
        <f t="shared" si="38"/>
        <v>42423.777233796289</v>
      </c>
      <c r="T442" s="14">
        <f t="shared" si="39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8">
        <f t="shared" si="37"/>
        <v>0</v>
      </c>
      <c r="Q443" t="str">
        <f t="shared" si="40"/>
        <v>film &amp; video</v>
      </c>
      <c r="R443" s="11" t="str">
        <f t="shared" si="41"/>
        <v>animation</v>
      </c>
      <c r="S443" s="14">
        <f t="shared" si="38"/>
        <v>41550.585601851846</v>
      </c>
      <c r="T443" s="14">
        <f t="shared" si="39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8">
        <f t="shared" si="37"/>
        <v>393.58823529411762</v>
      </c>
      <c r="Q444" t="str">
        <f t="shared" si="40"/>
        <v>film &amp; video</v>
      </c>
      <c r="R444" s="11" t="str">
        <f t="shared" si="41"/>
        <v>animation</v>
      </c>
      <c r="S444" s="14">
        <f t="shared" si="38"/>
        <v>42024.680358796293</v>
      </c>
      <c r="T444" s="14">
        <f t="shared" si="39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8">
        <f t="shared" si="37"/>
        <v>5</v>
      </c>
      <c r="Q445" t="str">
        <f t="shared" si="40"/>
        <v>film &amp; video</v>
      </c>
      <c r="R445" s="11" t="str">
        <f t="shared" si="41"/>
        <v>animation</v>
      </c>
      <c r="S445" s="14">
        <f t="shared" si="38"/>
        <v>41649.806724537033</v>
      </c>
      <c r="T445" s="14">
        <f t="shared" si="39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8">
        <f t="shared" si="37"/>
        <v>50</v>
      </c>
      <c r="Q446" t="str">
        <f t="shared" si="40"/>
        <v>film &amp; video</v>
      </c>
      <c r="R446" s="11" t="str">
        <f t="shared" si="41"/>
        <v>animation</v>
      </c>
      <c r="S446" s="14">
        <f t="shared" si="38"/>
        <v>40894.69862268518</v>
      </c>
      <c r="T446" s="14">
        <f t="shared" si="39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8">
        <f t="shared" si="37"/>
        <v>1</v>
      </c>
      <c r="Q447" t="str">
        <f t="shared" si="40"/>
        <v>film &amp; video</v>
      </c>
      <c r="R447" s="11" t="str">
        <f t="shared" si="41"/>
        <v>animation</v>
      </c>
      <c r="S447" s="14">
        <f t="shared" si="38"/>
        <v>42130.127025462956</v>
      </c>
      <c r="T447" s="14">
        <f t="shared" si="39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8">
        <f t="shared" si="37"/>
        <v>47.875</v>
      </c>
      <c r="Q448" t="str">
        <f t="shared" si="40"/>
        <v>film &amp; video</v>
      </c>
      <c r="R448" s="11" t="str">
        <f t="shared" si="41"/>
        <v>animation</v>
      </c>
      <c r="S448" s="14">
        <f t="shared" si="38"/>
        <v>42036.875231481477</v>
      </c>
      <c r="T448" s="14">
        <f t="shared" si="39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8">
        <f t="shared" si="37"/>
        <v>5</v>
      </c>
      <c r="Q449" t="str">
        <f t="shared" si="40"/>
        <v>film &amp; video</v>
      </c>
      <c r="R449" s="11" t="str">
        <f t="shared" si="41"/>
        <v>animation</v>
      </c>
      <c r="S449" s="14">
        <f t="shared" si="38"/>
        <v>41331.34679398148</v>
      </c>
      <c r="T449" s="14">
        <f t="shared" si="39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8">
        <f t="shared" si="37"/>
        <v>20.502500000000001</v>
      </c>
      <c r="Q450" t="str">
        <f t="shared" si="40"/>
        <v>film &amp; video</v>
      </c>
      <c r="R450" s="11" t="str">
        <f t="shared" si="41"/>
        <v>animation</v>
      </c>
      <c r="S450" s="14">
        <f t="shared" si="38"/>
        <v>41753.549710648142</v>
      </c>
      <c r="T450" s="14">
        <f t="shared" si="39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(E451/D451)*100</f>
        <v>2.25</v>
      </c>
      <c r="P451" s="8">
        <f t="shared" ref="P451:P514" si="43">IFERROR(E451/L451, 0)</f>
        <v>9</v>
      </c>
      <c r="Q451" t="str">
        <f t="shared" si="40"/>
        <v>film &amp; video</v>
      </c>
      <c r="R451" s="11" t="str">
        <f t="shared" si="41"/>
        <v>animation</v>
      </c>
      <c r="S451" s="14">
        <f t="shared" ref="S451:S514" si="44">(((J451/60)/60)/24)+DATE(1970,1,1)+(-5/24)</f>
        <v>41534.359780092593</v>
      </c>
      <c r="T451" s="14">
        <f t="shared" ref="T451:T514" si="45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8">
        <f t="shared" si="43"/>
        <v>56.571428571428569</v>
      </c>
      <c r="Q452" t="str">
        <f t="shared" ref="Q452:Q515" si="46">LEFT(N452,(FIND("/",N452)-1))</f>
        <v>film &amp; video</v>
      </c>
      <c r="R452" s="11" t="str">
        <f t="shared" ref="R452:R515" si="47">RIGHT(N452,(LEN(N452)-FIND("/",N452)))</f>
        <v>animation</v>
      </c>
      <c r="S452" s="14">
        <f t="shared" si="44"/>
        <v>41654.73842592592</v>
      </c>
      <c r="T452" s="14">
        <f t="shared" si="45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8">
        <f t="shared" si="43"/>
        <v>0</v>
      </c>
      <c r="Q453" t="str">
        <f t="shared" si="46"/>
        <v>film &amp; video</v>
      </c>
      <c r="R453" s="11" t="str">
        <f t="shared" si="47"/>
        <v>animation</v>
      </c>
      <c r="S453" s="14">
        <f t="shared" si="44"/>
        <v>41634.506840277776</v>
      </c>
      <c r="T453" s="14">
        <f t="shared" si="45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8">
        <f t="shared" si="43"/>
        <v>40</v>
      </c>
      <c r="Q454" t="str">
        <f t="shared" si="46"/>
        <v>film &amp; video</v>
      </c>
      <c r="R454" s="11" t="str">
        <f t="shared" si="47"/>
        <v>animation</v>
      </c>
      <c r="S454" s="14">
        <f t="shared" si="44"/>
        <v>42107.495543981473</v>
      </c>
      <c r="T454" s="14">
        <f t="shared" si="45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8">
        <f t="shared" si="43"/>
        <v>13</v>
      </c>
      <c r="Q455" t="str">
        <f t="shared" si="46"/>
        <v>film &amp; video</v>
      </c>
      <c r="R455" s="11" t="str">
        <f t="shared" si="47"/>
        <v>animation</v>
      </c>
      <c r="S455" s="14">
        <f t="shared" si="44"/>
        <v>42038.616655092592</v>
      </c>
      <c r="T455" s="14">
        <f t="shared" si="45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8">
        <f t="shared" si="43"/>
        <v>16.399999999999999</v>
      </c>
      <c r="Q456" t="str">
        <f t="shared" si="46"/>
        <v>film &amp; video</v>
      </c>
      <c r="R456" s="11" t="str">
        <f t="shared" si="47"/>
        <v>animation</v>
      </c>
      <c r="S456" s="14">
        <f t="shared" si="44"/>
        <v>41938.508923611109</v>
      </c>
      <c r="T456" s="14">
        <f t="shared" si="45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8">
        <f t="shared" si="43"/>
        <v>22.5</v>
      </c>
      <c r="Q457" t="str">
        <f t="shared" si="46"/>
        <v>film &amp; video</v>
      </c>
      <c r="R457" s="11" t="str">
        <f t="shared" si="47"/>
        <v>animation</v>
      </c>
      <c r="S457" s="14">
        <f t="shared" si="44"/>
        <v>40970.794236111105</v>
      </c>
      <c r="T457" s="14">
        <f t="shared" si="45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8">
        <f t="shared" si="43"/>
        <v>20.333333333333332</v>
      </c>
      <c r="Q458" t="str">
        <f t="shared" si="46"/>
        <v>film &amp; video</v>
      </c>
      <c r="R458" s="11" t="str">
        <f t="shared" si="47"/>
        <v>animation</v>
      </c>
      <c r="S458" s="14">
        <f t="shared" si="44"/>
        <v>41547.486122685179</v>
      </c>
      <c r="T458" s="14">
        <f t="shared" si="45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8">
        <f t="shared" si="43"/>
        <v>0</v>
      </c>
      <c r="Q459" t="str">
        <f t="shared" si="46"/>
        <v>film &amp; video</v>
      </c>
      <c r="R459" s="11" t="str">
        <f t="shared" si="47"/>
        <v>animation</v>
      </c>
      <c r="S459" s="14">
        <f t="shared" si="44"/>
        <v>41837.559166666666</v>
      </c>
      <c r="T459" s="14">
        <f t="shared" si="45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8">
        <f t="shared" si="43"/>
        <v>16.755102040816325</v>
      </c>
      <c r="Q460" t="str">
        <f t="shared" si="46"/>
        <v>film &amp; video</v>
      </c>
      <c r="R460" s="11" t="str">
        <f t="shared" si="47"/>
        <v>animation</v>
      </c>
      <c r="S460" s="14">
        <f t="shared" si="44"/>
        <v>41378.491435185184</v>
      </c>
      <c r="T460" s="14">
        <f t="shared" si="45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8">
        <f t="shared" si="43"/>
        <v>25</v>
      </c>
      <c r="Q461" t="str">
        <f t="shared" si="46"/>
        <v>film &amp; video</v>
      </c>
      <c r="R461" s="11" t="str">
        <f t="shared" si="47"/>
        <v>animation</v>
      </c>
      <c r="S461" s="14">
        <f t="shared" si="44"/>
        <v>40800.432025462964</v>
      </c>
      <c r="T461" s="14">
        <f t="shared" si="45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8">
        <f t="shared" si="43"/>
        <v>12.5</v>
      </c>
      <c r="Q462" t="str">
        <f t="shared" si="46"/>
        <v>film &amp; video</v>
      </c>
      <c r="R462" s="11" t="str">
        <f t="shared" si="47"/>
        <v>animation</v>
      </c>
      <c r="S462" s="14">
        <f t="shared" si="44"/>
        <v>41759.334201388883</v>
      </c>
      <c r="T462" s="14">
        <f t="shared" si="45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8">
        <f t="shared" si="43"/>
        <v>0</v>
      </c>
      <c r="Q463" t="str">
        <f t="shared" si="46"/>
        <v>film &amp; video</v>
      </c>
      <c r="R463" s="11" t="str">
        <f t="shared" si="47"/>
        <v>animation</v>
      </c>
      <c r="S463" s="14">
        <f t="shared" si="44"/>
        <v>41407.638506944444</v>
      </c>
      <c r="T463" s="14">
        <f t="shared" si="45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8">
        <f t="shared" si="43"/>
        <v>0</v>
      </c>
      <c r="Q464" t="str">
        <f t="shared" si="46"/>
        <v>film &amp; video</v>
      </c>
      <c r="R464" s="11" t="str">
        <f t="shared" si="47"/>
        <v>animation</v>
      </c>
      <c r="S464" s="14">
        <f t="shared" si="44"/>
        <v>40704.918298611112</v>
      </c>
      <c r="T464" s="14">
        <f t="shared" si="45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8">
        <f t="shared" si="43"/>
        <v>113.63636363636364</v>
      </c>
      <c r="Q465" t="str">
        <f t="shared" si="46"/>
        <v>film &amp; video</v>
      </c>
      <c r="R465" s="11" t="str">
        <f t="shared" si="47"/>
        <v>animation</v>
      </c>
      <c r="S465" s="14">
        <f t="shared" si="44"/>
        <v>40750.501770833333</v>
      </c>
      <c r="T465" s="14">
        <f t="shared" si="45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8">
        <f t="shared" si="43"/>
        <v>1</v>
      </c>
      <c r="Q466" t="str">
        <f t="shared" si="46"/>
        <v>film &amp; video</v>
      </c>
      <c r="R466" s="11" t="str">
        <f t="shared" si="47"/>
        <v>animation</v>
      </c>
      <c r="S466" s="14">
        <f t="shared" si="44"/>
        <v>42488.640451388892</v>
      </c>
      <c r="T466" s="14">
        <f t="shared" si="45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8">
        <f t="shared" si="43"/>
        <v>17.25</v>
      </c>
      <c r="Q467" t="str">
        <f t="shared" si="46"/>
        <v>film &amp; video</v>
      </c>
      <c r="R467" s="11" t="str">
        <f t="shared" si="47"/>
        <v>animation</v>
      </c>
      <c r="S467" s="14">
        <f t="shared" si="44"/>
        <v>41800.911736111106</v>
      </c>
      <c r="T467" s="14">
        <f t="shared" si="45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8">
        <f t="shared" si="43"/>
        <v>15.2</v>
      </c>
      <c r="Q468" t="str">
        <f t="shared" si="46"/>
        <v>film &amp; video</v>
      </c>
      <c r="R468" s="11" t="str">
        <f t="shared" si="47"/>
        <v>animation</v>
      </c>
      <c r="S468" s="14">
        <f t="shared" si="44"/>
        <v>41129.734537037039</v>
      </c>
      <c r="T468" s="14">
        <f t="shared" si="45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8">
        <f t="shared" si="43"/>
        <v>110.64102564102564</v>
      </c>
      <c r="Q469" t="str">
        <f t="shared" si="46"/>
        <v>film &amp; video</v>
      </c>
      <c r="R469" s="11" t="str">
        <f t="shared" si="47"/>
        <v>animation</v>
      </c>
      <c r="S469" s="14">
        <f t="shared" si="44"/>
        <v>41135.471458333333</v>
      </c>
      <c r="T469" s="14">
        <f t="shared" si="45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8">
        <f t="shared" si="43"/>
        <v>0</v>
      </c>
      <c r="Q470" t="str">
        <f t="shared" si="46"/>
        <v>film &amp; video</v>
      </c>
      <c r="R470" s="11" t="str">
        <f t="shared" si="47"/>
        <v>animation</v>
      </c>
      <c r="S470" s="14">
        <f t="shared" si="44"/>
        <v>41040.959293981476</v>
      </c>
      <c r="T470" s="14">
        <f t="shared" si="45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8">
        <f t="shared" si="43"/>
        <v>0</v>
      </c>
      <c r="Q471" t="str">
        <f t="shared" si="46"/>
        <v>film &amp; video</v>
      </c>
      <c r="R471" s="11" t="str">
        <f t="shared" si="47"/>
        <v>animation</v>
      </c>
      <c r="S471" s="14">
        <f t="shared" si="44"/>
        <v>41827.781527777777</v>
      </c>
      <c r="T471" s="14">
        <f t="shared" si="45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8">
        <f t="shared" si="43"/>
        <v>25.5</v>
      </c>
      <c r="Q472" t="str">
        <f t="shared" si="46"/>
        <v>film &amp; video</v>
      </c>
      <c r="R472" s="11" t="str">
        <f t="shared" si="47"/>
        <v>animation</v>
      </c>
      <c r="S472" s="14">
        <f t="shared" si="44"/>
        <v>41604.959363425922</v>
      </c>
      <c r="T472" s="14">
        <f t="shared" si="45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8">
        <f t="shared" si="43"/>
        <v>38.476470588235294</v>
      </c>
      <c r="Q473" t="str">
        <f t="shared" si="46"/>
        <v>film &amp; video</v>
      </c>
      <c r="R473" s="11" t="str">
        <f t="shared" si="47"/>
        <v>animation</v>
      </c>
      <c r="S473" s="14">
        <f t="shared" si="44"/>
        <v>41703.513645833329</v>
      </c>
      <c r="T473" s="14">
        <f t="shared" si="45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8">
        <f t="shared" si="43"/>
        <v>28.2</v>
      </c>
      <c r="Q474" t="str">
        <f t="shared" si="46"/>
        <v>film &amp; video</v>
      </c>
      <c r="R474" s="11" t="str">
        <f t="shared" si="47"/>
        <v>animation</v>
      </c>
      <c r="S474" s="14">
        <f t="shared" si="44"/>
        <v>41844.714328703703</v>
      </c>
      <c r="T474" s="14">
        <f t="shared" si="45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8">
        <f t="shared" si="43"/>
        <v>61.5</v>
      </c>
      <c r="Q475" t="str">
        <f t="shared" si="46"/>
        <v>film &amp; video</v>
      </c>
      <c r="R475" s="11" t="str">
        <f t="shared" si="47"/>
        <v>animation</v>
      </c>
      <c r="S475" s="14">
        <f t="shared" si="44"/>
        <v>41869.489803240736</v>
      </c>
      <c r="T475" s="14">
        <f t="shared" si="45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8">
        <f t="shared" si="43"/>
        <v>1</v>
      </c>
      <c r="Q476" t="str">
        <f t="shared" si="46"/>
        <v>film &amp; video</v>
      </c>
      <c r="R476" s="11" t="str">
        <f t="shared" si="47"/>
        <v>animation</v>
      </c>
      <c r="S476" s="14">
        <f t="shared" si="44"/>
        <v>42753.120706018519</v>
      </c>
      <c r="T476" s="14">
        <f t="shared" si="45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8">
        <f t="shared" si="43"/>
        <v>0</v>
      </c>
      <c r="Q477" t="str">
        <f t="shared" si="46"/>
        <v>film &amp; video</v>
      </c>
      <c r="R477" s="11" t="str">
        <f t="shared" si="47"/>
        <v>animation</v>
      </c>
      <c r="S477" s="14">
        <f t="shared" si="44"/>
        <v>42099.877812500003</v>
      </c>
      <c r="T477" s="14">
        <f t="shared" si="45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8">
        <f t="shared" si="43"/>
        <v>39.569274193548388</v>
      </c>
      <c r="Q478" t="str">
        <f t="shared" si="46"/>
        <v>film &amp; video</v>
      </c>
      <c r="R478" s="11" t="str">
        <f t="shared" si="47"/>
        <v>animation</v>
      </c>
      <c r="S478" s="14">
        <f t="shared" si="44"/>
        <v>41757.76667824074</v>
      </c>
      <c r="T478" s="14">
        <f t="shared" si="45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8">
        <f t="shared" si="43"/>
        <v>0</v>
      </c>
      <c r="Q479" t="str">
        <f t="shared" si="46"/>
        <v>film &amp; video</v>
      </c>
      <c r="R479" s="11" t="str">
        <f t="shared" si="47"/>
        <v>animation</v>
      </c>
      <c r="S479" s="14">
        <f t="shared" si="44"/>
        <v>40987.626550925925</v>
      </c>
      <c r="T479" s="14">
        <f t="shared" si="45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8">
        <f t="shared" si="43"/>
        <v>0</v>
      </c>
      <c r="Q480" t="str">
        <f t="shared" si="46"/>
        <v>film &amp; video</v>
      </c>
      <c r="R480" s="11" t="str">
        <f t="shared" si="47"/>
        <v>animation</v>
      </c>
      <c r="S480" s="14">
        <f t="shared" si="44"/>
        <v>42065.702650462961</v>
      </c>
      <c r="T480" s="14">
        <f t="shared" si="45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8">
        <f t="shared" si="43"/>
        <v>88.8</v>
      </c>
      <c r="Q481" t="str">
        <f t="shared" si="46"/>
        <v>film &amp; video</v>
      </c>
      <c r="R481" s="11" t="str">
        <f t="shared" si="47"/>
        <v>animation</v>
      </c>
      <c r="S481" s="14">
        <f t="shared" si="44"/>
        <v>41904.199479166666</v>
      </c>
      <c r="T481" s="14">
        <f t="shared" si="45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8">
        <f t="shared" si="43"/>
        <v>55.457142857142856</v>
      </c>
      <c r="Q482" t="str">
        <f t="shared" si="46"/>
        <v>film &amp; video</v>
      </c>
      <c r="R482" s="11" t="str">
        <f t="shared" si="47"/>
        <v>animation</v>
      </c>
      <c r="S482" s="14">
        <f t="shared" si="44"/>
        <v>41465.291840277772</v>
      </c>
      <c r="T482" s="14">
        <f t="shared" si="45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8">
        <f t="shared" si="43"/>
        <v>87.142857142857139</v>
      </c>
      <c r="Q483" t="str">
        <f t="shared" si="46"/>
        <v>film &amp; video</v>
      </c>
      <c r="R483" s="11" t="str">
        <f t="shared" si="47"/>
        <v>animation</v>
      </c>
      <c r="S483" s="14">
        <f t="shared" si="44"/>
        <v>41162.46399305555</v>
      </c>
      <c r="T483" s="14">
        <f t="shared" si="45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8">
        <f t="shared" si="43"/>
        <v>10</v>
      </c>
      <c r="Q484" t="str">
        <f t="shared" si="46"/>
        <v>film &amp; video</v>
      </c>
      <c r="R484" s="11" t="str">
        <f t="shared" si="47"/>
        <v>animation</v>
      </c>
      <c r="S484" s="14">
        <f t="shared" si="44"/>
        <v>42447.68854166667</v>
      </c>
      <c r="T484" s="14">
        <f t="shared" si="45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8">
        <f t="shared" si="43"/>
        <v>51.224489795918366</v>
      </c>
      <c r="Q485" t="str">
        <f t="shared" si="46"/>
        <v>film &amp; video</v>
      </c>
      <c r="R485" s="11" t="str">
        <f t="shared" si="47"/>
        <v>animation</v>
      </c>
      <c r="S485" s="14">
        <f t="shared" si="44"/>
        <v>41242.989259259259</v>
      </c>
      <c r="T485" s="14">
        <f t="shared" si="45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8">
        <f t="shared" si="43"/>
        <v>13.545454545454545</v>
      </c>
      <c r="Q486" t="str">
        <f t="shared" si="46"/>
        <v>film &amp; video</v>
      </c>
      <c r="R486" s="11" t="str">
        <f t="shared" si="47"/>
        <v>animation</v>
      </c>
      <c r="S486" s="14">
        <f t="shared" si="44"/>
        <v>42272.731157407405</v>
      </c>
      <c r="T486" s="14">
        <f t="shared" si="45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8">
        <f t="shared" si="43"/>
        <v>66.520080000000007</v>
      </c>
      <c r="Q487" t="str">
        <f t="shared" si="46"/>
        <v>film &amp; video</v>
      </c>
      <c r="R487" s="11" t="str">
        <f t="shared" si="47"/>
        <v>animation</v>
      </c>
      <c r="S487" s="14">
        <f t="shared" si="44"/>
        <v>41381.297442129624</v>
      </c>
      <c r="T487" s="14">
        <f t="shared" si="45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8">
        <f t="shared" si="43"/>
        <v>50</v>
      </c>
      <c r="Q488" t="str">
        <f t="shared" si="46"/>
        <v>film &amp; video</v>
      </c>
      <c r="R488" s="11" t="str">
        <f t="shared" si="47"/>
        <v>animation</v>
      </c>
      <c r="S488" s="14">
        <f t="shared" si="44"/>
        <v>41761.734247685185</v>
      </c>
      <c r="T488" s="14">
        <f t="shared" si="45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8">
        <f t="shared" si="43"/>
        <v>0</v>
      </c>
      <c r="Q489" t="str">
        <f t="shared" si="46"/>
        <v>film &amp; video</v>
      </c>
      <c r="R489" s="11" t="str">
        <f t="shared" si="47"/>
        <v>animation</v>
      </c>
      <c r="S489" s="14">
        <f t="shared" si="44"/>
        <v>42669.386504629627</v>
      </c>
      <c r="T489" s="14">
        <f t="shared" si="45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8">
        <f t="shared" si="43"/>
        <v>0</v>
      </c>
      <c r="Q490" t="str">
        <f t="shared" si="46"/>
        <v>film &amp; video</v>
      </c>
      <c r="R490" s="11" t="str">
        <f t="shared" si="47"/>
        <v>animation</v>
      </c>
      <c r="S490" s="14">
        <f t="shared" si="44"/>
        <v>42713.84606481481</v>
      </c>
      <c r="T490" s="14">
        <f t="shared" si="45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8">
        <f t="shared" si="43"/>
        <v>71.666666666666671</v>
      </c>
      <c r="Q491" t="str">
        <f t="shared" si="46"/>
        <v>film &amp; video</v>
      </c>
      <c r="R491" s="11" t="str">
        <f t="shared" si="47"/>
        <v>animation</v>
      </c>
      <c r="S491" s="14">
        <f t="shared" si="44"/>
        <v>40882.273333333331</v>
      </c>
      <c r="T491" s="14">
        <f t="shared" si="45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8">
        <f t="shared" si="43"/>
        <v>0</v>
      </c>
      <c r="Q492" t="str">
        <f t="shared" si="46"/>
        <v>film &amp; video</v>
      </c>
      <c r="R492" s="11" t="str">
        <f t="shared" si="47"/>
        <v>animation</v>
      </c>
      <c r="S492" s="14">
        <f t="shared" si="44"/>
        <v>41113.760243055556</v>
      </c>
      <c r="T492" s="14">
        <f t="shared" si="45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8">
        <f t="shared" si="43"/>
        <v>0</v>
      </c>
      <c r="Q493" t="str">
        <f t="shared" si="46"/>
        <v>film &amp; video</v>
      </c>
      <c r="R493" s="11" t="str">
        <f t="shared" si="47"/>
        <v>animation</v>
      </c>
      <c r="S493" s="14">
        <f t="shared" si="44"/>
        <v>42366.774293981485</v>
      </c>
      <c r="T493" s="14">
        <f t="shared" si="45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8">
        <f t="shared" si="43"/>
        <v>0</v>
      </c>
      <c r="Q494" t="str">
        <f t="shared" si="46"/>
        <v>film &amp; video</v>
      </c>
      <c r="R494" s="11" t="str">
        <f t="shared" si="47"/>
        <v>animation</v>
      </c>
      <c r="S494" s="14">
        <f t="shared" si="44"/>
        <v>42595.826736111114</v>
      </c>
      <c r="T494" s="14">
        <f t="shared" si="45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8">
        <f t="shared" si="43"/>
        <v>0</v>
      </c>
      <c r="Q495" t="str">
        <f t="shared" si="46"/>
        <v>film &amp; video</v>
      </c>
      <c r="R495" s="11" t="str">
        <f t="shared" si="47"/>
        <v>animation</v>
      </c>
      <c r="S495" s="14">
        <f t="shared" si="44"/>
        <v>42114.517800925918</v>
      </c>
      <c r="T495" s="14">
        <f t="shared" si="45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8">
        <f t="shared" si="43"/>
        <v>10.333333333333334</v>
      </c>
      <c r="Q496" t="str">
        <f t="shared" si="46"/>
        <v>film &amp; video</v>
      </c>
      <c r="R496" s="11" t="str">
        <f t="shared" si="47"/>
        <v>animation</v>
      </c>
      <c r="S496" s="14">
        <f t="shared" si="44"/>
        <v>41799.62228009259</v>
      </c>
      <c r="T496" s="14">
        <f t="shared" si="45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8">
        <f t="shared" si="43"/>
        <v>0</v>
      </c>
      <c r="Q497" t="str">
        <f t="shared" si="46"/>
        <v>film &amp; video</v>
      </c>
      <c r="R497" s="11" t="str">
        <f t="shared" si="47"/>
        <v>animation</v>
      </c>
      <c r="S497" s="14">
        <f t="shared" si="44"/>
        <v>42171.619270833333</v>
      </c>
      <c r="T497" s="14">
        <f t="shared" si="45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8">
        <f t="shared" si="43"/>
        <v>1</v>
      </c>
      <c r="Q498" t="str">
        <f t="shared" si="46"/>
        <v>film &amp; video</v>
      </c>
      <c r="R498" s="11" t="str">
        <f t="shared" si="47"/>
        <v>animation</v>
      </c>
      <c r="S498" s="14">
        <f t="shared" si="44"/>
        <v>41620.723078703704</v>
      </c>
      <c r="T498" s="14">
        <f t="shared" si="45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8">
        <f t="shared" si="43"/>
        <v>10</v>
      </c>
      <c r="Q499" t="str">
        <f t="shared" si="46"/>
        <v>film &amp; video</v>
      </c>
      <c r="R499" s="11" t="str">
        <f t="shared" si="47"/>
        <v>animation</v>
      </c>
      <c r="S499" s="14">
        <f t="shared" si="44"/>
        <v>41944.829456018517</v>
      </c>
      <c r="T499" s="14">
        <f t="shared" si="45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8">
        <f t="shared" si="43"/>
        <v>136.09090909090909</v>
      </c>
      <c r="Q500" t="str">
        <f t="shared" si="46"/>
        <v>film &amp; video</v>
      </c>
      <c r="R500" s="11" t="str">
        <f t="shared" si="47"/>
        <v>animation</v>
      </c>
      <c r="S500" s="14">
        <f t="shared" si="44"/>
        <v>40858.553807870368</v>
      </c>
      <c r="T500" s="14">
        <f t="shared" si="45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8">
        <f t="shared" si="43"/>
        <v>73.461538461538467</v>
      </c>
      <c r="Q501" t="str">
        <f t="shared" si="46"/>
        <v>film &amp; video</v>
      </c>
      <c r="R501" s="11" t="str">
        <f t="shared" si="47"/>
        <v>animation</v>
      </c>
      <c r="S501" s="14">
        <f t="shared" si="44"/>
        <v>40043.687129629623</v>
      </c>
      <c r="T501" s="14">
        <f t="shared" si="45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8">
        <f t="shared" si="43"/>
        <v>53.75</v>
      </c>
      <c r="Q502" t="str">
        <f t="shared" si="46"/>
        <v>film &amp; video</v>
      </c>
      <c r="R502" s="11" t="str">
        <f t="shared" si="47"/>
        <v>animation</v>
      </c>
      <c r="S502" s="14">
        <f t="shared" si="44"/>
        <v>40247.677673611113</v>
      </c>
      <c r="T502" s="14">
        <f t="shared" si="45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8">
        <f t="shared" si="43"/>
        <v>0</v>
      </c>
      <c r="Q503" t="str">
        <f t="shared" si="46"/>
        <v>film &amp; video</v>
      </c>
      <c r="R503" s="11" t="str">
        <f t="shared" si="47"/>
        <v>animation</v>
      </c>
      <c r="S503" s="14">
        <f t="shared" si="44"/>
        <v>40703.026053240741</v>
      </c>
      <c r="T503" s="14">
        <f t="shared" si="45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8">
        <f t="shared" si="43"/>
        <v>57.5</v>
      </c>
      <c r="Q504" t="str">
        <f t="shared" si="46"/>
        <v>film &amp; video</v>
      </c>
      <c r="R504" s="11" t="str">
        <f t="shared" si="47"/>
        <v>animation</v>
      </c>
      <c r="S504" s="14">
        <f t="shared" si="44"/>
        <v>40956.345196759255</v>
      </c>
      <c r="T504" s="14">
        <f t="shared" si="45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8">
        <f t="shared" si="43"/>
        <v>12.666666666666666</v>
      </c>
      <c r="Q505" t="str">
        <f t="shared" si="46"/>
        <v>film &amp; video</v>
      </c>
      <c r="R505" s="11" t="str">
        <f t="shared" si="47"/>
        <v>animation</v>
      </c>
      <c r="S505" s="14">
        <f t="shared" si="44"/>
        <v>41991.318321759252</v>
      </c>
      <c r="T505" s="14">
        <f t="shared" si="45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8">
        <f t="shared" si="43"/>
        <v>67</v>
      </c>
      <c r="Q506" t="str">
        <f t="shared" si="46"/>
        <v>film &amp; video</v>
      </c>
      <c r="R506" s="11" t="str">
        <f t="shared" si="47"/>
        <v>animation</v>
      </c>
      <c r="S506" s="14">
        <f t="shared" si="44"/>
        <v>40949.775312499994</v>
      </c>
      <c r="T506" s="14">
        <f t="shared" si="45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8">
        <f t="shared" si="43"/>
        <v>3.7142857142857144</v>
      </c>
      <c r="Q507" t="str">
        <f t="shared" si="46"/>
        <v>film &amp; video</v>
      </c>
      <c r="R507" s="11" t="str">
        <f t="shared" si="47"/>
        <v>animation</v>
      </c>
      <c r="S507" s="14">
        <f t="shared" si="44"/>
        <v>42317.889884259253</v>
      </c>
      <c r="T507" s="14">
        <f t="shared" si="45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8">
        <f t="shared" si="43"/>
        <v>250</v>
      </c>
      <c r="Q508" t="str">
        <f t="shared" si="46"/>
        <v>film &amp; video</v>
      </c>
      <c r="R508" s="11" t="str">
        <f t="shared" si="47"/>
        <v>animation</v>
      </c>
      <c r="S508" s="14">
        <f t="shared" si="44"/>
        <v>41466.343981481477</v>
      </c>
      <c r="T508" s="14">
        <f t="shared" si="45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8">
        <f t="shared" si="43"/>
        <v>64</v>
      </c>
      <c r="Q509" t="str">
        <f t="shared" si="46"/>
        <v>film &amp; video</v>
      </c>
      <c r="R509" s="11" t="str">
        <f t="shared" si="47"/>
        <v>animation</v>
      </c>
      <c r="S509" s="14">
        <f t="shared" si="44"/>
        <v>41156.750659722216</v>
      </c>
      <c r="T509" s="14">
        <f t="shared" si="45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8">
        <f t="shared" si="43"/>
        <v>133.33333333333334</v>
      </c>
      <c r="Q510" t="str">
        <f t="shared" si="46"/>
        <v>film &amp; video</v>
      </c>
      <c r="R510" s="11" t="str">
        <f t="shared" si="47"/>
        <v>animation</v>
      </c>
      <c r="S510" s="14">
        <f t="shared" si="44"/>
        <v>40994.815983796296</v>
      </c>
      <c r="T510" s="14">
        <f t="shared" si="45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8">
        <f t="shared" si="43"/>
        <v>10</v>
      </c>
      <c r="Q511" t="str">
        <f t="shared" si="46"/>
        <v>film &amp; video</v>
      </c>
      <c r="R511" s="11" t="str">
        <f t="shared" si="47"/>
        <v>animation</v>
      </c>
      <c r="S511" s="14">
        <f t="shared" si="44"/>
        <v>42153.423263888886</v>
      </c>
      <c r="T511" s="14">
        <f t="shared" si="45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8">
        <f t="shared" si="43"/>
        <v>0</v>
      </c>
      <c r="Q512" t="str">
        <f t="shared" si="46"/>
        <v>film &amp; video</v>
      </c>
      <c r="R512" s="11" t="str">
        <f t="shared" si="47"/>
        <v>animation</v>
      </c>
      <c r="S512" s="14">
        <f t="shared" si="44"/>
        <v>42399.968043981477</v>
      </c>
      <c r="T512" s="14">
        <f t="shared" si="45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8">
        <f t="shared" si="43"/>
        <v>30</v>
      </c>
      <c r="Q513" t="str">
        <f t="shared" si="46"/>
        <v>film &amp; video</v>
      </c>
      <c r="R513" s="11" t="str">
        <f t="shared" si="47"/>
        <v>animation</v>
      </c>
      <c r="S513" s="14">
        <f t="shared" si="44"/>
        <v>41340.09469907407</v>
      </c>
      <c r="T513" s="14">
        <f t="shared" si="45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8">
        <f t="shared" si="43"/>
        <v>5.5</v>
      </c>
      <c r="Q514" t="str">
        <f t="shared" si="46"/>
        <v>film &amp; video</v>
      </c>
      <c r="R514" s="11" t="str">
        <f t="shared" si="47"/>
        <v>animation</v>
      </c>
      <c r="S514" s="14">
        <f t="shared" si="44"/>
        <v>42649.533877314818</v>
      </c>
      <c r="T514" s="14">
        <f t="shared" si="45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(E515/D515)*100</f>
        <v>13.923999999999999</v>
      </c>
      <c r="P515" s="8">
        <f t="shared" ref="P515:P578" si="49">IFERROR(E515/L515, 0)</f>
        <v>102.38235294117646</v>
      </c>
      <c r="Q515" t="str">
        <f t="shared" si="46"/>
        <v>film &amp; video</v>
      </c>
      <c r="R515" s="11" t="str">
        <f t="shared" si="47"/>
        <v>animation</v>
      </c>
      <c r="S515" s="14">
        <f t="shared" ref="S515:S578" si="50">(((J515/60)/60)/24)+DATE(1970,1,1)+(-5/24)</f>
        <v>42552.445659722223</v>
      </c>
      <c r="T515" s="14">
        <f t="shared" ref="T515:T578" si="51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8">
        <f t="shared" si="49"/>
        <v>16.666666666666668</v>
      </c>
      <c r="Q516" t="str">
        <f t="shared" ref="Q516:Q579" si="52">LEFT(N516,(FIND("/",N516)-1))</f>
        <v>film &amp; video</v>
      </c>
      <c r="R516" s="11" t="str">
        <f t="shared" ref="R516:R579" si="53">RIGHT(N516,(LEN(N516)-FIND("/",N516)))</f>
        <v>animation</v>
      </c>
      <c r="S516" s="14">
        <f t="shared" si="50"/>
        <v>41830.405636574069</v>
      </c>
      <c r="T516" s="14">
        <f t="shared" si="51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8">
        <f t="shared" si="49"/>
        <v>725.02941176470586</v>
      </c>
      <c r="Q517" t="str">
        <f t="shared" si="52"/>
        <v>film &amp; video</v>
      </c>
      <c r="R517" s="11" t="str">
        <f t="shared" si="53"/>
        <v>animation</v>
      </c>
      <c r="S517" s="14">
        <f t="shared" si="50"/>
        <v>42327.282418981478</v>
      </c>
      <c r="T517" s="14">
        <f t="shared" si="51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8">
        <f t="shared" si="49"/>
        <v>0</v>
      </c>
      <c r="Q518" t="str">
        <f t="shared" si="52"/>
        <v>film &amp; video</v>
      </c>
      <c r="R518" s="11" t="str">
        <f t="shared" si="53"/>
        <v>animation</v>
      </c>
      <c r="S518" s="14">
        <f t="shared" si="50"/>
        <v>42091.570370370369</v>
      </c>
      <c r="T518" s="14">
        <f t="shared" si="51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8">
        <f t="shared" si="49"/>
        <v>68.333333333333329</v>
      </c>
      <c r="Q519" t="str">
        <f t="shared" si="52"/>
        <v>film &amp; video</v>
      </c>
      <c r="R519" s="11" t="str">
        <f t="shared" si="53"/>
        <v>animation</v>
      </c>
      <c r="S519" s="14">
        <f t="shared" si="50"/>
        <v>42738.406956018516</v>
      </c>
      <c r="T519" s="14">
        <f t="shared" si="51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8">
        <f t="shared" si="49"/>
        <v>0</v>
      </c>
      <c r="Q520" t="str">
        <f t="shared" si="52"/>
        <v>film &amp; video</v>
      </c>
      <c r="R520" s="11" t="str">
        <f t="shared" si="53"/>
        <v>animation</v>
      </c>
      <c r="S520" s="14">
        <f t="shared" si="50"/>
        <v>42223.407685185179</v>
      </c>
      <c r="T520" s="14">
        <f t="shared" si="51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8">
        <f t="shared" si="49"/>
        <v>39.228571428571428</v>
      </c>
      <c r="Q521" t="str">
        <f t="shared" si="52"/>
        <v>film &amp; video</v>
      </c>
      <c r="R521" s="11" t="str">
        <f t="shared" si="53"/>
        <v>animation</v>
      </c>
      <c r="S521" s="14">
        <f t="shared" si="50"/>
        <v>41218.183113425926</v>
      </c>
      <c r="T521" s="14">
        <f t="shared" si="51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8">
        <f t="shared" si="49"/>
        <v>150.14705882352942</v>
      </c>
      <c r="Q522" t="str">
        <f t="shared" si="52"/>
        <v>theater</v>
      </c>
      <c r="R522" s="11" t="str">
        <f t="shared" si="53"/>
        <v>plays</v>
      </c>
      <c r="S522" s="14">
        <f t="shared" si="50"/>
        <v>42318.493761574071</v>
      </c>
      <c r="T522" s="14">
        <f t="shared" si="51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8">
        <f t="shared" si="49"/>
        <v>93.428571428571431</v>
      </c>
      <c r="Q523" t="str">
        <f t="shared" si="52"/>
        <v>theater</v>
      </c>
      <c r="R523" s="11" t="str">
        <f t="shared" si="53"/>
        <v>plays</v>
      </c>
      <c r="S523" s="14">
        <f t="shared" si="50"/>
        <v>42645.884479166663</v>
      </c>
      <c r="T523" s="14">
        <f t="shared" si="51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8">
        <f t="shared" si="49"/>
        <v>110.96774193548387</v>
      </c>
      <c r="Q524" t="str">
        <f t="shared" si="52"/>
        <v>theater</v>
      </c>
      <c r="R524" s="11" t="str">
        <f t="shared" si="53"/>
        <v>plays</v>
      </c>
      <c r="S524" s="14">
        <f t="shared" si="50"/>
        <v>42429.832465277774</v>
      </c>
      <c r="T524" s="14">
        <f t="shared" si="51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8">
        <f t="shared" si="49"/>
        <v>71.785714285714292</v>
      </c>
      <c r="Q525" t="str">
        <f t="shared" si="52"/>
        <v>theater</v>
      </c>
      <c r="R525" s="11" t="str">
        <f t="shared" si="53"/>
        <v>plays</v>
      </c>
      <c r="S525" s="14">
        <f t="shared" si="50"/>
        <v>42237.924490740734</v>
      </c>
      <c r="T525" s="14">
        <f t="shared" si="51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8">
        <f t="shared" si="49"/>
        <v>29.258076923076924</v>
      </c>
      <c r="Q526" t="str">
        <f t="shared" si="52"/>
        <v>theater</v>
      </c>
      <c r="R526" s="11" t="str">
        <f t="shared" si="53"/>
        <v>plays</v>
      </c>
      <c r="S526" s="14">
        <f t="shared" si="50"/>
        <v>42492.508900462963</v>
      </c>
      <c r="T526" s="14">
        <f t="shared" si="51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8">
        <f t="shared" si="49"/>
        <v>1000</v>
      </c>
      <c r="Q527" t="str">
        <f t="shared" si="52"/>
        <v>theater</v>
      </c>
      <c r="R527" s="11" t="str">
        <f t="shared" si="53"/>
        <v>plays</v>
      </c>
      <c r="S527" s="14">
        <f t="shared" si="50"/>
        <v>41850.192604166667</v>
      </c>
      <c r="T527" s="14">
        <f t="shared" si="51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8">
        <f t="shared" si="49"/>
        <v>74.347826086956516</v>
      </c>
      <c r="Q528" t="str">
        <f t="shared" si="52"/>
        <v>theater</v>
      </c>
      <c r="R528" s="11" t="str">
        <f t="shared" si="53"/>
        <v>plays</v>
      </c>
      <c r="S528" s="14">
        <f t="shared" si="50"/>
        <v>42192.383611111109</v>
      </c>
      <c r="T528" s="14">
        <f t="shared" si="51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8">
        <f t="shared" si="49"/>
        <v>63.829113924050631</v>
      </c>
      <c r="Q529" t="str">
        <f t="shared" si="52"/>
        <v>theater</v>
      </c>
      <c r="R529" s="11" t="str">
        <f t="shared" si="53"/>
        <v>plays</v>
      </c>
      <c r="S529" s="14">
        <f t="shared" si="50"/>
        <v>42752.997291666667</v>
      </c>
      <c r="T529" s="14">
        <f t="shared" si="51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8">
        <f t="shared" si="49"/>
        <v>44.333333333333336</v>
      </c>
      <c r="Q530" t="str">
        <f t="shared" si="52"/>
        <v>theater</v>
      </c>
      <c r="R530" s="11" t="str">
        <f t="shared" si="53"/>
        <v>plays</v>
      </c>
      <c r="S530" s="14">
        <f t="shared" si="50"/>
        <v>42155.71188657407</v>
      </c>
      <c r="T530" s="14">
        <f t="shared" si="51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8">
        <f t="shared" si="49"/>
        <v>86.944444444444443</v>
      </c>
      <c r="Q531" t="str">
        <f t="shared" si="52"/>
        <v>theater</v>
      </c>
      <c r="R531" s="11" t="str">
        <f t="shared" si="53"/>
        <v>plays</v>
      </c>
      <c r="S531" s="14">
        <f t="shared" si="50"/>
        <v>42724.822847222218</v>
      </c>
      <c r="T531" s="14">
        <f t="shared" si="51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8">
        <f t="shared" si="49"/>
        <v>126.55172413793103</v>
      </c>
      <c r="Q532" t="str">
        <f t="shared" si="52"/>
        <v>theater</v>
      </c>
      <c r="R532" s="11" t="str">
        <f t="shared" si="53"/>
        <v>plays</v>
      </c>
      <c r="S532" s="14">
        <f t="shared" si="50"/>
        <v>42157.382731481477</v>
      </c>
      <c r="T532" s="14">
        <f t="shared" si="51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8">
        <f t="shared" si="49"/>
        <v>129.03225806451613</v>
      </c>
      <c r="Q533" t="str">
        <f t="shared" si="52"/>
        <v>theater</v>
      </c>
      <c r="R533" s="11" t="str">
        <f t="shared" si="53"/>
        <v>plays</v>
      </c>
      <c r="S533" s="14">
        <f t="shared" si="50"/>
        <v>42675.856817129628</v>
      </c>
      <c r="T533" s="14">
        <f t="shared" si="51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8">
        <f t="shared" si="49"/>
        <v>71.242774566473983</v>
      </c>
      <c r="Q534" t="str">
        <f t="shared" si="52"/>
        <v>theater</v>
      </c>
      <c r="R534" s="11" t="str">
        <f t="shared" si="53"/>
        <v>plays</v>
      </c>
      <c r="S534" s="14">
        <f t="shared" si="50"/>
        <v>42472.798703703702</v>
      </c>
      <c r="T534" s="14">
        <f t="shared" si="51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8">
        <f t="shared" si="49"/>
        <v>117.88235294117646</v>
      </c>
      <c r="Q535" t="str">
        <f t="shared" si="52"/>
        <v>theater</v>
      </c>
      <c r="R535" s="11" t="str">
        <f t="shared" si="53"/>
        <v>plays</v>
      </c>
      <c r="S535" s="14">
        <f t="shared" si="50"/>
        <v>42482.226446759254</v>
      </c>
      <c r="T535" s="14">
        <f t="shared" si="51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8">
        <f t="shared" si="49"/>
        <v>327.08333333333331</v>
      </c>
      <c r="Q536" t="str">
        <f t="shared" si="52"/>
        <v>theater</v>
      </c>
      <c r="R536" s="11" t="str">
        <f t="shared" si="53"/>
        <v>plays</v>
      </c>
      <c r="S536" s="14">
        <f t="shared" si="50"/>
        <v>42270.602662037032</v>
      </c>
      <c r="T536" s="14">
        <f t="shared" si="51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8">
        <f t="shared" si="49"/>
        <v>34.745762711864408</v>
      </c>
      <c r="Q537" t="str">
        <f t="shared" si="52"/>
        <v>theater</v>
      </c>
      <c r="R537" s="11" t="str">
        <f t="shared" si="53"/>
        <v>plays</v>
      </c>
      <c r="S537" s="14">
        <f t="shared" si="50"/>
        <v>42711.336863425917</v>
      </c>
      <c r="T537" s="14">
        <f t="shared" si="51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8">
        <f t="shared" si="49"/>
        <v>100.06410256410257</v>
      </c>
      <c r="Q538" t="str">
        <f t="shared" si="52"/>
        <v>theater</v>
      </c>
      <c r="R538" s="11" t="str">
        <f t="shared" si="53"/>
        <v>plays</v>
      </c>
      <c r="S538" s="14">
        <f t="shared" si="50"/>
        <v>42179.136655092596</v>
      </c>
      <c r="T538" s="14">
        <f t="shared" si="51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8">
        <f t="shared" si="49"/>
        <v>40.847457627118644</v>
      </c>
      <c r="Q539" t="str">
        <f t="shared" si="52"/>
        <v>theater</v>
      </c>
      <c r="R539" s="11" t="str">
        <f t="shared" si="53"/>
        <v>plays</v>
      </c>
      <c r="S539" s="14">
        <f t="shared" si="50"/>
        <v>42282.560081018521</v>
      </c>
      <c r="T539" s="14">
        <f t="shared" si="51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8">
        <f t="shared" si="49"/>
        <v>252.01666666666668</v>
      </c>
      <c r="Q540" t="str">
        <f t="shared" si="52"/>
        <v>theater</v>
      </c>
      <c r="R540" s="11" t="str">
        <f t="shared" si="53"/>
        <v>plays</v>
      </c>
      <c r="S540" s="14">
        <f t="shared" si="50"/>
        <v>42473.586377314808</v>
      </c>
      <c r="T540" s="14">
        <f t="shared" si="51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8">
        <f t="shared" si="49"/>
        <v>25.161000000000001</v>
      </c>
      <c r="Q541" t="str">
        <f t="shared" si="52"/>
        <v>theater</v>
      </c>
      <c r="R541" s="11" t="str">
        <f t="shared" si="53"/>
        <v>plays</v>
      </c>
      <c r="S541" s="14">
        <f t="shared" si="50"/>
        <v>42534.841516203705</v>
      </c>
      <c r="T541" s="14">
        <f t="shared" si="51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8">
        <f t="shared" si="49"/>
        <v>1</v>
      </c>
      <c r="Q542" t="str">
        <f t="shared" si="52"/>
        <v>technology</v>
      </c>
      <c r="R542" s="11" t="str">
        <f t="shared" si="53"/>
        <v>web</v>
      </c>
      <c r="S542" s="14">
        <f t="shared" si="50"/>
        <v>42009.608865740738</v>
      </c>
      <c r="T542" s="14">
        <f t="shared" si="51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8">
        <f t="shared" si="49"/>
        <v>25</v>
      </c>
      <c r="Q543" t="str">
        <f t="shared" si="52"/>
        <v>technology</v>
      </c>
      <c r="R543" s="11" t="str">
        <f t="shared" si="53"/>
        <v>web</v>
      </c>
      <c r="S543" s="14">
        <f t="shared" si="50"/>
        <v>42275.838356481479</v>
      </c>
      <c r="T543" s="14">
        <f t="shared" si="51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8">
        <f t="shared" si="49"/>
        <v>1</v>
      </c>
      <c r="Q544" t="str">
        <f t="shared" si="52"/>
        <v>technology</v>
      </c>
      <c r="R544" s="11" t="str">
        <f t="shared" si="53"/>
        <v>web</v>
      </c>
      <c r="S544" s="14">
        <f t="shared" si="50"/>
        <v>42433.529120370367</v>
      </c>
      <c r="T544" s="14">
        <f t="shared" si="51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8">
        <f t="shared" si="49"/>
        <v>35</v>
      </c>
      <c r="Q545" t="str">
        <f t="shared" si="52"/>
        <v>technology</v>
      </c>
      <c r="R545" s="11" t="str">
        <f t="shared" si="53"/>
        <v>web</v>
      </c>
      <c r="S545" s="14">
        <f t="shared" si="50"/>
        <v>41913.88381944444</v>
      </c>
      <c r="T545" s="14">
        <f t="shared" si="51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8">
        <f t="shared" si="49"/>
        <v>3</v>
      </c>
      <c r="Q546" t="str">
        <f t="shared" si="52"/>
        <v>technology</v>
      </c>
      <c r="R546" s="11" t="str">
        <f t="shared" si="53"/>
        <v>web</v>
      </c>
      <c r="S546" s="14">
        <f t="shared" si="50"/>
        <v>42525.448611111111</v>
      </c>
      <c r="T546" s="14">
        <f t="shared" si="51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8">
        <f t="shared" si="49"/>
        <v>402.70588235294116</v>
      </c>
      <c r="Q547" t="str">
        <f t="shared" si="52"/>
        <v>technology</v>
      </c>
      <c r="R547" s="11" t="str">
        <f t="shared" si="53"/>
        <v>web</v>
      </c>
      <c r="S547" s="14">
        <f t="shared" si="50"/>
        <v>42283.38413194444</v>
      </c>
      <c r="T547" s="14">
        <f t="shared" si="51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8">
        <f t="shared" si="49"/>
        <v>26</v>
      </c>
      <c r="Q548" t="str">
        <f t="shared" si="52"/>
        <v>technology</v>
      </c>
      <c r="R548" s="11" t="str">
        <f t="shared" si="53"/>
        <v>web</v>
      </c>
      <c r="S548" s="14">
        <f t="shared" si="50"/>
        <v>42249.459664351853</v>
      </c>
      <c r="T548" s="14">
        <f t="shared" si="51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8">
        <f t="shared" si="49"/>
        <v>0</v>
      </c>
      <c r="Q549" t="str">
        <f t="shared" si="52"/>
        <v>technology</v>
      </c>
      <c r="R549" s="11" t="str">
        <f t="shared" si="53"/>
        <v>web</v>
      </c>
      <c r="S549" s="14">
        <f t="shared" si="50"/>
        <v>42380.488009259258</v>
      </c>
      <c r="T549" s="14">
        <f t="shared" si="51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8">
        <f t="shared" si="49"/>
        <v>9</v>
      </c>
      <c r="Q550" t="str">
        <f t="shared" si="52"/>
        <v>technology</v>
      </c>
      <c r="R550" s="11" t="str">
        <f t="shared" si="53"/>
        <v>web</v>
      </c>
      <c r="S550" s="14">
        <f t="shared" si="50"/>
        <v>42276.695</v>
      </c>
      <c r="T550" s="14">
        <f t="shared" si="51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8">
        <f t="shared" si="49"/>
        <v>8.5</v>
      </c>
      <c r="Q551" t="str">
        <f t="shared" si="52"/>
        <v>technology</v>
      </c>
      <c r="R551" s="11" t="str">
        <f t="shared" si="53"/>
        <v>web</v>
      </c>
      <c r="S551" s="14">
        <f t="shared" si="50"/>
        <v>42163.428495370368</v>
      </c>
      <c r="T551" s="14">
        <f t="shared" si="51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8">
        <f t="shared" si="49"/>
        <v>8.75</v>
      </c>
      <c r="Q552" t="str">
        <f t="shared" si="52"/>
        <v>technology</v>
      </c>
      <c r="R552" s="11" t="str">
        <f t="shared" si="53"/>
        <v>web</v>
      </c>
      <c r="S552" s="14">
        <f t="shared" si="50"/>
        <v>42753.47042824074</v>
      </c>
      <c r="T552" s="14">
        <f t="shared" si="51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8">
        <f t="shared" si="49"/>
        <v>135.03571428571428</v>
      </c>
      <c r="Q553" t="str">
        <f t="shared" si="52"/>
        <v>technology</v>
      </c>
      <c r="R553" s="11" t="str">
        <f t="shared" si="53"/>
        <v>web</v>
      </c>
      <c r="S553" s="14">
        <f t="shared" si="50"/>
        <v>42173.067407407405</v>
      </c>
      <c r="T553" s="14">
        <f t="shared" si="51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8">
        <f t="shared" si="49"/>
        <v>0</v>
      </c>
      <c r="Q554" t="str">
        <f t="shared" si="52"/>
        <v>technology</v>
      </c>
      <c r="R554" s="11" t="str">
        <f t="shared" si="53"/>
        <v>web</v>
      </c>
      <c r="S554" s="14">
        <f t="shared" si="50"/>
        <v>42318.408518518518</v>
      </c>
      <c r="T554" s="14">
        <f t="shared" si="51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8">
        <f t="shared" si="49"/>
        <v>20.5</v>
      </c>
      <c r="Q555" t="str">
        <f t="shared" si="52"/>
        <v>technology</v>
      </c>
      <c r="R555" s="11" t="str">
        <f t="shared" si="53"/>
        <v>web</v>
      </c>
      <c r="S555" s="14">
        <f t="shared" si="50"/>
        <v>41927.511469907404</v>
      </c>
      <c r="T555" s="14">
        <f t="shared" si="51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8">
        <f t="shared" si="49"/>
        <v>64.36363636363636</v>
      </c>
      <c r="Q556" t="str">
        <f t="shared" si="52"/>
        <v>technology</v>
      </c>
      <c r="R556" s="11" t="str">
        <f t="shared" si="53"/>
        <v>web</v>
      </c>
      <c r="S556" s="14">
        <f t="shared" si="50"/>
        <v>41901.476527777777</v>
      </c>
      <c r="T556" s="14">
        <f t="shared" si="51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8">
        <f t="shared" si="49"/>
        <v>0</v>
      </c>
      <c r="Q557" t="str">
        <f t="shared" si="52"/>
        <v>technology</v>
      </c>
      <c r="R557" s="11" t="str">
        <f t="shared" si="53"/>
        <v>web</v>
      </c>
      <c r="S557" s="14">
        <f t="shared" si="50"/>
        <v>42503.145173611112</v>
      </c>
      <c r="T557" s="14">
        <f t="shared" si="51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8">
        <f t="shared" si="49"/>
        <v>200</v>
      </c>
      <c r="Q558" t="str">
        <f t="shared" si="52"/>
        <v>technology</v>
      </c>
      <c r="R558" s="11" t="str">
        <f t="shared" si="53"/>
        <v>web</v>
      </c>
      <c r="S558" s="14">
        <f t="shared" si="50"/>
        <v>42345.651817129627</v>
      </c>
      <c r="T558" s="14">
        <f t="shared" si="51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8">
        <f t="shared" si="49"/>
        <v>68.3</v>
      </c>
      <c r="Q559" t="str">
        <f t="shared" si="52"/>
        <v>technology</v>
      </c>
      <c r="R559" s="11" t="str">
        <f t="shared" si="53"/>
        <v>web</v>
      </c>
      <c r="S559" s="14">
        <f t="shared" si="50"/>
        <v>42676.733831018515</v>
      </c>
      <c r="T559" s="14">
        <f t="shared" si="51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8">
        <f t="shared" si="49"/>
        <v>0</v>
      </c>
      <c r="Q560" t="str">
        <f t="shared" si="52"/>
        <v>technology</v>
      </c>
      <c r="R560" s="11" t="str">
        <f t="shared" si="53"/>
        <v>web</v>
      </c>
      <c r="S560" s="14">
        <f t="shared" si="50"/>
        <v>42057.674826388888</v>
      </c>
      <c r="T560" s="14">
        <f t="shared" si="51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8">
        <f t="shared" si="49"/>
        <v>50</v>
      </c>
      <c r="Q561" t="str">
        <f t="shared" si="52"/>
        <v>technology</v>
      </c>
      <c r="R561" s="11" t="str">
        <f t="shared" si="53"/>
        <v>web</v>
      </c>
      <c r="S561" s="14">
        <f t="shared" si="50"/>
        <v>42321.074768518512</v>
      </c>
      <c r="T561" s="14">
        <f t="shared" si="51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8">
        <f t="shared" si="49"/>
        <v>4</v>
      </c>
      <c r="Q562" t="str">
        <f t="shared" si="52"/>
        <v>technology</v>
      </c>
      <c r="R562" s="11" t="str">
        <f t="shared" si="53"/>
        <v>web</v>
      </c>
      <c r="S562" s="14">
        <f t="shared" si="50"/>
        <v>41960.563020833331</v>
      </c>
      <c r="T562" s="14">
        <f t="shared" si="51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8">
        <f t="shared" si="49"/>
        <v>27.5</v>
      </c>
      <c r="Q563" t="str">
        <f t="shared" si="52"/>
        <v>technology</v>
      </c>
      <c r="R563" s="11" t="str">
        <f t="shared" si="53"/>
        <v>web</v>
      </c>
      <c r="S563" s="14">
        <f t="shared" si="50"/>
        <v>42268.450381944444</v>
      </c>
      <c r="T563" s="14">
        <f t="shared" si="51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8">
        <f t="shared" si="49"/>
        <v>0</v>
      </c>
      <c r="Q564" t="str">
        <f t="shared" si="52"/>
        <v>technology</v>
      </c>
      <c r="R564" s="11" t="str">
        <f t="shared" si="53"/>
        <v>web</v>
      </c>
      <c r="S564" s="14">
        <f t="shared" si="50"/>
        <v>42692.18072916667</v>
      </c>
      <c r="T564" s="14">
        <f t="shared" si="51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8">
        <f t="shared" si="49"/>
        <v>34</v>
      </c>
      <c r="Q565" t="str">
        <f t="shared" si="52"/>
        <v>technology</v>
      </c>
      <c r="R565" s="11" t="str">
        <f t="shared" si="53"/>
        <v>web</v>
      </c>
      <c r="S565" s="14">
        <f t="shared" si="50"/>
        <v>42021.861655092587</v>
      </c>
      <c r="T565" s="14">
        <f t="shared" si="51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8">
        <f t="shared" si="49"/>
        <v>1</v>
      </c>
      <c r="Q566" t="str">
        <f t="shared" si="52"/>
        <v>technology</v>
      </c>
      <c r="R566" s="11" t="str">
        <f t="shared" si="53"/>
        <v>web</v>
      </c>
      <c r="S566" s="14">
        <f t="shared" si="50"/>
        <v>42411.734664351847</v>
      </c>
      <c r="T566" s="14">
        <f t="shared" si="51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8">
        <f t="shared" si="49"/>
        <v>0</v>
      </c>
      <c r="Q567" t="str">
        <f t="shared" si="52"/>
        <v>technology</v>
      </c>
      <c r="R567" s="11" t="str">
        <f t="shared" si="53"/>
        <v>web</v>
      </c>
      <c r="S567" s="14">
        <f t="shared" si="50"/>
        <v>42165.576956018522</v>
      </c>
      <c r="T567" s="14">
        <f t="shared" si="51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8">
        <f t="shared" si="49"/>
        <v>1</v>
      </c>
      <c r="Q568" t="str">
        <f t="shared" si="52"/>
        <v>technology</v>
      </c>
      <c r="R568" s="11" t="str">
        <f t="shared" si="53"/>
        <v>web</v>
      </c>
      <c r="S568" s="14">
        <f t="shared" si="50"/>
        <v>42535.476076388884</v>
      </c>
      <c r="T568" s="14">
        <f t="shared" si="51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8">
        <f t="shared" si="49"/>
        <v>0</v>
      </c>
      <c r="Q569" t="str">
        <f t="shared" si="52"/>
        <v>technology</v>
      </c>
      <c r="R569" s="11" t="str">
        <f t="shared" si="53"/>
        <v>web</v>
      </c>
      <c r="S569" s="14">
        <f t="shared" si="50"/>
        <v>41975.634189814817</v>
      </c>
      <c r="T569" s="14">
        <f t="shared" si="51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8">
        <f t="shared" si="49"/>
        <v>49</v>
      </c>
      <c r="Q570" t="str">
        <f t="shared" si="52"/>
        <v>technology</v>
      </c>
      <c r="R570" s="11" t="str">
        <f t="shared" si="53"/>
        <v>web</v>
      </c>
      <c r="S570" s="14">
        <f t="shared" si="50"/>
        <v>42348.713229166664</v>
      </c>
      <c r="T570" s="14">
        <f t="shared" si="51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8">
        <f t="shared" si="49"/>
        <v>20</v>
      </c>
      <c r="Q571" t="str">
        <f t="shared" si="52"/>
        <v>technology</v>
      </c>
      <c r="R571" s="11" t="str">
        <f t="shared" si="53"/>
        <v>web</v>
      </c>
      <c r="S571" s="14">
        <f t="shared" si="50"/>
        <v>42340.639027777775</v>
      </c>
      <c r="T571" s="14">
        <f t="shared" si="51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8">
        <f t="shared" si="49"/>
        <v>142</v>
      </c>
      <c r="Q572" t="str">
        <f t="shared" si="52"/>
        <v>technology</v>
      </c>
      <c r="R572" s="11" t="str">
        <f t="shared" si="53"/>
        <v>web</v>
      </c>
      <c r="S572" s="14">
        <f t="shared" si="50"/>
        <v>42388.589918981481</v>
      </c>
      <c r="T572" s="14">
        <f t="shared" si="51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8">
        <f t="shared" si="49"/>
        <v>53</v>
      </c>
      <c r="Q573" t="str">
        <f t="shared" si="52"/>
        <v>technology</v>
      </c>
      <c r="R573" s="11" t="str">
        <f t="shared" si="53"/>
        <v>web</v>
      </c>
      <c r="S573" s="14">
        <f t="shared" si="50"/>
        <v>42192.607905092591</v>
      </c>
      <c r="T573" s="14">
        <f t="shared" si="51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8">
        <f t="shared" si="49"/>
        <v>0</v>
      </c>
      <c r="Q574" t="str">
        <f t="shared" si="52"/>
        <v>technology</v>
      </c>
      <c r="R574" s="11" t="str">
        <f t="shared" si="53"/>
        <v>web</v>
      </c>
      <c r="S574" s="14">
        <f t="shared" si="50"/>
        <v>42282.507962962954</v>
      </c>
      <c r="T574" s="14">
        <f t="shared" si="51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8">
        <f t="shared" si="49"/>
        <v>38.444444444444443</v>
      </c>
      <c r="Q575" t="str">
        <f t="shared" si="52"/>
        <v>technology</v>
      </c>
      <c r="R575" s="11" t="str">
        <f t="shared" si="53"/>
        <v>web</v>
      </c>
      <c r="S575" s="14">
        <f t="shared" si="50"/>
        <v>41962.841793981475</v>
      </c>
      <c r="T575" s="14">
        <f t="shared" si="51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8">
        <f t="shared" si="49"/>
        <v>20</v>
      </c>
      <c r="Q576" t="str">
        <f t="shared" si="52"/>
        <v>technology</v>
      </c>
      <c r="R576" s="11" t="str">
        <f t="shared" si="53"/>
        <v>web</v>
      </c>
      <c r="S576" s="14">
        <f t="shared" si="50"/>
        <v>42632.235034722216</v>
      </c>
      <c r="T576" s="14">
        <f t="shared" si="51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8">
        <f t="shared" si="49"/>
        <v>64.75</v>
      </c>
      <c r="Q577" t="str">
        <f t="shared" si="52"/>
        <v>technology</v>
      </c>
      <c r="R577" s="11" t="str">
        <f t="shared" si="53"/>
        <v>web</v>
      </c>
      <c r="S577" s="14">
        <f t="shared" si="50"/>
        <v>42138.484293981477</v>
      </c>
      <c r="T577" s="14">
        <f t="shared" si="51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8">
        <f t="shared" si="49"/>
        <v>1</v>
      </c>
      <c r="Q578" t="str">
        <f t="shared" si="52"/>
        <v>technology</v>
      </c>
      <c r="R578" s="11" t="str">
        <f t="shared" si="53"/>
        <v>web</v>
      </c>
      <c r="S578" s="14">
        <f t="shared" si="50"/>
        <v>42031.263333333329</v>
      </c>
      <c r="T578" s="14">
        <f t="shared" si="51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(E579/D579)*100</f>
        <v>0.2</v>
      </c>
      <c r="P579" s="8">
        <f t="shared" ref="P579:P642" si="55">IFERROR(E579/L579, 0)</f>
        <v>10</v>
      </c>
      <c r="Q579" t="str">
        <f t="shared" si="52"/>
        <v>technology</v>
      </c>
      <c r="R579" s="11" t="str">
        <f t="shared" si="53"/>
        <v>web</v>
      </c>
      <c r="S579" s="14">
        <f t="shared" ref="S579:S642" si="56">(((J579/60)/60)/24)+DATE(1970,1,1)+(-5/24)</f>
        <v>42450.380810185183</v>
      </c>
      <c r="T579" s="14">
        <f t="shared" ref="T579:T642" si="57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8">
        <f t="shared" si="55"/>
        <v>2</v>
      </c>
      <c r="Q580" t="str">
        <f t="shared" ref="Q580:Q643" si="58">LEFT(N580,(FIND("/",N580)-1))</f>
        <v>technology</v>
      </c>
      <c r="R580" s="11" t="str">
        <f t="shared" ref="R580:R643" si="59">RIGHT(N580,(LEN(N580)-FIND("/",N580)))</f>
        <v>web</v>
      </c>
      <c r="S580" s="14">
        <f t="shared" si="56"/>
        <v>42230.370289351849</v>
      </c>
      <c r="T580" s="14">
        <f t="shared" si="57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8">
        <f t="shared" si="55"/>
        <v>35</v>
      </c>
      <c r="Q581" t="str">
        <f t="shared" si="58"/>
        <v>technology</v>
      </c>
      <c r="R581" s="11" t="str">
        <f t="shared" si="59"/>
        <v>web</v>
      </c>
      <c r="S581" s="14">
        <f t="shared" si="56"/>
        <v>41968.643784722219</v>
      </c>
      <c r="T581" s="14">
        <f t="shared" si="57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8">
        <f t="shared" si="55"/>
        <v>1</v>
      </c>
      <c r="Q582" t="str">
        <f t="shared" si="58"/>
        <v>technology</v>
      </c>
      <c r="R582" s="11" t="str">
        <f t="shared" si="59"/>
        <v>web</v>
      </c>
      <c r="S582" s="14">
        <f t="shared" si="56"/>
        <v>42605.699849537035</v>
      </c>
      <c r="T582" s="14">
        <f t="shared" si="57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8">
        <f t="shared" si="55"/>
        <v>0</v>
      </c>
      <c r="Q583" t="str">
        <f t="shared" si="58"/>
        <v>technology</v>
      </c>
      <c r="R583" s="11" t="str">
        <f t="shared" si="59"/>
        <v>web</v>
      </c>
      <c r="S583" s="14">
        <f t="shared" si="56"/>
        <v>42187.804444444446</v>
      </c>
      <c r="T583" s="14">
        <f t="shared" si="57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8">
        <f t="shared" si="55"/>
        <v>0</v>
      </c>
      <c r="Q584" t="str">
        <f t="shared" si="58"/>
        <v>technology</v>
      </c>
      <c r="R584" s="11" t="str">
        <f t="shared" si="59"/>
        <v>web</v>
      </c>
      <c r="S584" s="14">
        <f t="shared" si="56"/>
        <v>42055.531469907401</v>
      </c>
      <c r="T584" s="14">
        <f t="shared" si="57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8">
        <f t="shared" si="55"/>
        <v>1</v>
      </c>
      <c r="Q585" t="str">
        <f t="shared" si="58"/>
        <v>technology</v>
      </c>
      <c r="R585" s="11" t="str">
        <f t="shared" si="59"/>
        <v>web</v>
      </c>
      <c r="S585" s="14">
        <f t="shared" si="56"/>
        <v>42052.730173611104</v>
      </c>
      <c r="T585" s="14">
        <f t="shared" si="57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8">
        <f t="shared" si="55"/>
        <v>5</v>
      </c>
      <c r="Q586" t="str">
        <f t="shared" si="58"/>
        <v>technology</v>
      </c>
      <c r="R586" s="11" t="str">
        <f t="shared" si="59"/>
        <v>web</v>
      </c>
      <c r="S586" s="14">
        <f t="shared" si="56"/>
        <v>42049.508287037032</v>
      </c>
      <c r="T586" s="14">
        <f t="shared" si="57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8">
        <f t="shared" si="55"/>
        <v>0</v>
      </c>
      <c r="Q587" t="str">
        <f t="shared" si="58"/>
        <v>technology</v>
      </c>
      <c r="R587" s="11" t="str">
        <f t="shared" si="59"/>
        <v>web</v>
      </c>
      <c r="S587" s="14">
        <f t="shared" si="56"/>
        <v>42283.182604166665</v>
      </c>
      <c r="T587" s="14">
        <f t="shared" si="57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8">
        <f t="shared" si="55"/>
        <v>14</v>
      </c>
      <c r="Q588" t="str">
        <f t="shared" si="58"/>
        <v>technology</v>
      </c>
      <c r="R588" s="11" t="str">
        <f t="shared" si="59"/>
        <v>web</v>
      </c>
      <c r="S588" s="14">
        <f t="shared" si="56"/>
        <v>42020.645914351851</v>
      </c>
      <c r="T588" s="14">
        <f t="shared" si="57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8">
        <f t="shared" si="55"/>
        <v>389.28571428571428</v>
      </c>
      <c r="Q589" t="str">
        <f t="shared" si="58"/>
        <v>technology</v>
      </c>
      <c r="R589" s="11" t="str">
        <f t="shared" si="59"/>
        <v>web</v>
      </c>
      <c r="S589" s="14">
        <f t="shared" si="56"/>
        <v>42080.548993055556</v>
      </c>
      <c r="T589" s="14">
        <f t="shared" si="57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8">
        <f t="shared" si="55"/>
        <v>150.5</v>
      </c>
      <c r="Q590" t="str">
        <f t="shared" si="58"/>
        <v>technology</v>
      </c>
      <c r="R590" s="11" t="str">
        <f t="shared" si="59"/>
        <v>web</v>
      </c>
      <c r="S590" s="14">
        <f t="shared" si="56"/>
        <v>42631.56118055556</v>
      </c>
      <c r="T590" s="14">
        <f t="shared" si="57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8">
        <f t="shared" si="55"/>
        <v>1</v>
      </c>
      <c r="Q591" t="str">
        <f t="shared" si="58"/>
        <v>technology</v>
      </c>
      <c r="R591" s="11" t="str">
        <f t="shared" si="59"/>
        <v>web</v>
      </c>
      <c r="S591" s="14">
        <f t="shared" si="56"/>
        <v>42178.406238425923</v>
      </c>
      <c r="T591" s="14">
        <f t="shared" si="57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8">
        <f t="shared" si="55"/>
        <v>24.777777777777779</v>
      </c>
      <c r="Q592" t="str">
        <f t="shared" si="58"/>
        <v>technology</v>
      </c>
      <c r="R592" s="11" t="str">
        <f t="shared" si="59"/>
        <v>web</v>
      </c>
      <c r="S592" s="14">
        <f t="shared" si="56"/>
        <v>42377.34642361111</v>
      </c>
      <c r="T592" s="14">
        <f t="shared" si="57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8">
        <f t="shared" si="55"/>
        <v>30.5</v>
      </c>
      <c r="Q593" t="str">
        <f t="shared" si="58"/>
        <v>technology</v>
      </c>
      <c r="R593" s="11" t="str">
        <f t="shared" si="59"/>
        <v>web</v>
      </c>
      <c r="S593" s="14">
        <f t="shared" si="56"/>
        <v>42177.334837962961</v>
      </c>
      <c r="T593" s="14">
        <f t="shared" si="57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8">
        <f t="shared" si="55"/>
        <v>250</v>
      </c>
      <c r="Q594" t="str">
        <f t="shared" si="58"/>
        <v>technology</v>
      </c>
      <c r="R594" s="11" t="str">
        <f t="shared" si="59"/>
        <v>web</v>
      </c>
      <c r="S594" s="14">
        <f t="shared" si="56"/>
        <v>41946.023842592593</v>
      </c>
      <c r="T594" s="14">
        <f t="shared" si="57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8">
        <f t="shared" si="55"/>
        <v>16.428571428571427</v>
      </c>
      <c r="Q595" t="str">
        <f t="shared" si="58"/>
        <v>technology</v>
      </c>
      <c r="R595" s="11" t="str">
        <f t="shared" si="59"/>
        <v>web</v>
      </c>
      <c r="S595" s="14">
        <f t="shared" si="56"/>
        <v>42070.469270833331</v>
      </c>
      <c r="T595" s="14">
        <f t="shared" si="57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8">
        <f t="shared" si="55"/>
        <v>13</v>
      </c>
      <c r="Q596" t="str">
        <f t="shared" si="58"/>
        <v>technology</v>
      </c>
      <c r="R596" s="11" t="str">
        <f t="shared" si="59"/>
        <v>web</v>
      </c>
      <c r="S596" s="14">
        <f t="shared" si="56"/>
        <v>42446.571828703702</v>
      </c>
      <c r="T596" s="14">
        <f t="shared" si="57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8">
        <f t="shared" si="55"/>
        <v>53.25</v>
      </c>
      <c r="Q597" t="str">
        <f t="shared" si="58"/>
        <v>technology</v>
      </c>
      <c r="R597" s="11" t="str">
        <f t="shared" si="59"/>
        <v>web</v>
      </c>
      <c r="S597" s="14">
        <f t="shared" si="56"/>
        <v>42082.861550925918</v>
      </c>
      <c r="T597" s="14">
        <f t="shared" si="57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8">
        <f t="shared" si="55"/>
        <v>3</v>
      </c>
      <c r="Q598" t="str">
        <f t="shared" si="58"/>
        <v>technology</v>
      </c>
      <c r="R598" s="11" t="str">
        <f t="shared" si="59"/>
        <v>web</v>
      </c>
      <c r="S598" s="14">
        <f t="shared" si="56"/>
        <v>42646.688564814809</v>
      </c>
      <c r="T598" s="14">
        <f t="shared" si="57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8">
        <f t="shared" si="55"/>
        <v>10</v>
      </c>
      <c r="Q599" t="str">
        <f t="shared" si="58"/>
        <v>technology</v>
      </c>
      <c r="R599" s="11" t="str">
        <f t="shared" si="59"/>
        <v>web</v>
      </c>
      <c r="S599" s="14">
        <f t="shared" si="56"/>
        <v>42545.496932870366</v>
      </c>
      <c r="T599" s="14">
        <f t="shared" si="57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8">
        <f t="shared" si="55"/>
        <v>121.42857142857143</v>
      </c>
      <c r="Q600" t="str">
        <f t="shared" si="58"/>
        <v>technology</v>
      </c>
      <c r="R600" s="11" t="str">
        <f t="shared" si="59"/>
        <v>web</v>
      </c>
      <c r="S600" s="14">
        <f t="shared" si="56"/>
        <v>41947.793761574074</v>
      </c>
      <c r="T600" s="14">
        <f t="shared" si="57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8">
        <f t="shared" si="55"/>
        <v>15.5</v>
      </c>
      <c r="Q601" t="str">
        <f t="shared" si="58"/>
        <v>technology</v>
      </c>
      <c r="R601" s="11" t="str">
        <f t="shared" si="59"/>
        <v>web</v>
      </c>
      <c r="S601" s="14">
        <f t="shared" si="56"/>
        <v>42047.604189814818</v>
      </c>
      <c r="T601" s="14">
        <f t="shared" si="57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8">
        <f t="shared" si="55"/>
        <v>100</v>
      </c>
      <c r="Q602" t="str">
        <f t="shared" si="58"/>
        <v>technology</v>
      </c>
      <c r="R602" s="11" t="str">
        <f t="shared" si="59"/>
        <v>web</v>
      </c>
      <c r="S602" s="14">
        <f t="shared" si="56"/>
        <v>42073.589837962958</v>
      </c>
      <c r="T602" s="14">
        <f t="shared" si="57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8">
        <f t="shared" si="55"/>
        <v>23.333333333333332</v>
      </c>
      <c r="Q603" t="str">
        <f t="shared" si="58"/>
        <v>technology</v>
      </c>
      <c r="R603" s="11" t="str">
        <f t="shared" si="59"/>
        <v>web</v>
      </c>
      <c r="S603" s="14">
        <f t="shared" si="56"/>
        <v>41969.64975694444</v>
      </c>
      <c r="T603" s="14">
        <f t="shared" si="57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8">
        <f t="shared" si="55"/>
        <v>0</v>
      </c>
      <c r="Q604" t="str">
        <f t="shared" si="58"/>
        <v>technology</v>
      </c>
      <c r="R604" s="11" t="str">
        <f t="shared" si="59"/>
        <v>web</v>
      </c>
      <c r="S604" s="14">
        <f t="shared" si="56"/>
        <v>42143.585821759254</v>
      </c>
      <c r="T604" s="14">
        <f t="shared" si="57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8">
        <f t="shared" si="55"/>
        <v>45.386153846153846</v>
      </c>
      <c r="Q605" t="str">
        <f t="shared" si="58"/>
        <v>technology</v>
      </c>
      <c r="R605" s="11" t="str">
        <f t="shared" si="59"/>
        <v>web</v>
      </c>
      <c r="S605" s="14">
        <f t="shared" si="56"/>
        <v>41835.430821759255</v>
      </c>
      <c r="T605" s="14">
        <f t="shared" si="57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8">
        <f t="shared" si="55"/>
        <v>0</v>
      </c>
      <c r="Q606" t="str">
        <f t="shared" si="58"/>
        <v>technology</v>
      </c>
      <c r="R606" s="11" t="str">
        <f t="shared" si="59"/>
        <v>web</v>
      </c>
      <c r="S606" s="14">
        <f t="shared" si="56"/>
        <v>41848.827037037037</v>
      </c>
      <c r="T606" s="14">
        <f t="shared" si="57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8">
        <f t="shared" si="55"/>
        <v>16.375</v>
      </c>
      <c r="Q607" t="str">
        <f t="shared" si="58"/>
        <v>technology</v>
      </c>
      <c r="R607" s="11" t="str">
        <f t="shared" si="59"/>
        <v>web</v>
      </c>
      <c r="S607" s="14">
        <f t="shared" si="56"/>
        <v>42194.14939814814</v>
      </c>
      <c r="T607" s="14">
        <f t="shared" si="57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8">
        <f t="shared" si="55"/>
        <v>10</v>
      </c>
      <c r="Q608" t="str">
        <f t="shared" si="58"/>
        <v>technology</v>
      </c>
      <c r="R608" s="11" t="str">
        <f t="shared" si="59"/>
        <v>web</v>
      </c>
      <c r="S608" s="14">
        <f t="shared" si="56"/>
        <v>42102.442233796297</v>
      </c>
      <c r="T608" s="14">
        <f t="shared" si="57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8">
        <f t="shared" si="55"/>
        <v>0</v>
      </c>
      <c r="Q609" t="str">
        <f t="shared" si="58"/>
        <v>technology</v>
      </c>
      <c r="R609" s="11" t="str">
        <f t="shared" si="59"/>
        <v>web</v>
      </c>
      <c r="S609" s="14">
        <f t="shared" si="56"/>
        <v>42300.617314814815</v>
      </c>
      <c r="T609" s="14">
        <f t="shared" si="57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8">
        <f t="shared" si="55"/>
        <v>292.2</v>
      </c>
      <c r="Q610" t="str">
        <f t="shared" si="58"/>
        <v>technology</v>
      </c>
      <c r="R610" s="11" t="str">
        <f t="shared" si="59"/>
        <v>web</v>
      </c>
      <c r="S610" s="14">
        <f t="shared" si="56"/>
        <v>42140.712731481479</v>
      </c>
      <c r="T610" s="14">
        <f t="shared" si="57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8">
        <f t="shared" si="55"/>
        <v>5</v>
      </c>
      <c r="Q611" t="str">
        <f t="shared" si="58"/>
        <v>technology</v>
      </c>
      <c r="R611" s="11" t="str">
        <f t="shared" si="59"/>
        <v>web</v>
      </c>
      <c r="S611" s="14">
        <f t="shared" si="56"/>
        <v>42306.825740740744</v>
      </c>
      <c r="T611" s="14">
        <f t="shared" si="57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8">
        <f t="shared" si="55"/>
        <v>0</v>
      </c>
      <c r="Q612" t="str">
        <f t="shared" si="58"/>
        <v>technology</v>
      </c>
      <c r="R612" s="11" t="str">
        <f t="shared" si="59"/>
        <v>web</v>
      </c>
      <c r="S612" s="14">
        <f t="shared" si="56"/>
        <v>42086.622523148144</v>
      </c>
      <c r="T612" s="14">
        <f t="shared" si="57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8">
        <f t="shared" si="55"/>
        <v>0</v>
      </c>
      <c r="Q613" t="str">
        <f t="shared" si="58"/>
        <v>technology</v>
      </c>
      <c r="R613" s="11" t="str">
        <f t="shared" si="59"/>
        <v>web</v>
      </c>
      <c r="S613" s="14">
        <f t="shared" si="56"/>
        <v>42328.352280092593</v>
      </c>
      <c r="T613" s="14">
        <f t="shared" si="57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8">
        <f t="shared" si="55"/>
        <v>0</v>
      </c>
      <c r="Q614" t="str">
        <f t="shared" si="58"/>
        <v>technology</v>
      </c>
      <c r="R614" s="11" t="str">
        <f t="shared" si="59"/>
        <v>web</v>
      </c>
      <c r="S614" s="14">
        <f t="shared" si="56"/>
        <v>42584.823449074065</v>
      </c>
      <c r="T614" s="14">
        <f t="shared" si="57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8">
        <f t="shared" si="55"/>
        <v>105.93388429752066</v>
      </c>
      <c r="Q615" t="str">
        <f t="shared" si="58"/>
        <v>technology</v>
      </c>
      <c r="R615" s="11" t="str">
        <f t="shared" si="59"/>
        <v>web</v>
      </c>
      <c r="S615" s="14">
        <f t="shared" si="56"/>
        <v>42247.288425925923</v>
      </c>
      <c r="T615" s="14">
        <f t="shared" si="57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8">
        <f t="shared" si="55"/>
        <v>0</v>
      </c>
      <c r="Q616" t="str">
        <f t="shared" si="58"/>
        <v>technology</v>
      </c>
      <c r="R616" s="11" t="str">
        <f t="shared" si="59"/>
        <v>web</v>
      </c>
      <c r="S616" s="14">
        <f t="shared" si="56"/>
        <v>42514.853472222218</v>
      </c>
      <c r="T616" s="14">
        <f t="shared" si="57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8">
        <f t="shared" si="55"/>
        <v>0</v>
      </c>
      <c r="Q617" t="str">
        <f t="shared" si="58"/>
        <v>technology</v>
      </c>
      <c r="R617" s="11" t="str">
        <f t="shared" si="59"/>
        <v>web</v>
      </c>
      <c r="S617" s="14">
        <f t="shared" si="56"/>
        <v>42241.913877314808</v>
      </c>
      <c r="T617" s="14">
        <f t="shared" si="57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8">
        <f t="shared" si="55"/>
        <v>0</v>
      </c>
      <c r="Q618" t="str">
        <f t="shared" si="58"/>
        <v>technology</v>
      </c>
      <c r="R618" s="11" t="str">
        <f t="shared" si="59"/>
        <v>web</v>
      </c>
      <c r="S618" s="14">
        <f t="shared" si="56"/>
        <v>42761.167905092596</v>
      </c>
      <c r="T618" s="14">
        <f t="shared" si="57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8">
        <f t="shared" si="55"/>
        <v>20</v>
      </c>
      <c r="Q619" t="str">
        <f t="shared" si="58"/>
        <v>technology</v>
      </c>
      <c r="R619" s="11" t="str">
        <f t="shared" si="59"/>
        <v>web</v>
      </c>
      <c r="S619" s="14">
        <f t="shared" si="56"/>
        <v>42087.134756944441</v>
      </c>
      <c r="T619" s="14">
        <f t="shared" si="57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8">
        <f t="shared" si="55"/>
        <v>0</v>
      </c>
      <c r="Q620" t="str">
        <f t="shared" si="58"/>
        <v>technology</v>
      </c>
      <c r="R620" s="11" t="str">
        <f t="shared" si="59"/>
        <v>web</v>
      </c>
      <c r="S620" s="14">
        <f t="shared" si="56"/>
        <v>42317.60188657407</v>
      </c>
      <c r="T620" s="14">
        <f t="shared" si="57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8">
        <f t="shared" si="55"/>
        <v>1</v>
      </c>
      <c r="Q621" t="str">
        <f t="shared" si="58"/>
        <v>technology</v>
      </c>
      <c r="R621" s="11" t="str">
        <f t="shared" si="59"/>
        <v>web</v>
      </c>
      <c r="S621" s="14">
        <f t="shared" si="56"/>
        <v>41908.442013888889</v>
      </c>
      <c r="T621" s="14">
        <f t="shared" si="57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8">
        <f t="shared" si="55"/>
        <v>300</v>
      </c>
      <c r="Q622" t="str">
        <f t="shared" si="58"/>
        <v>technology</v>
      </c>
      <c r="R622" s="11" t="str">
        <f t="shared" si="59"/>
        <v>web</v>
      </c>
      <c r="S622" s="14">
        <f t="shared" si="56"/>
        <v>41831.508541666662</v>
      </c>
      <c r="T622" s="14">
        <f t="shared" si="57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8">
        <f t="shared" si="55"/>
        <v>87</v>
      </c>
      <c r="Q623" t="str">
        <f t="shared" si="58"/>
        <v>technology</v>
      </c>
      <c r="R623" s="11" t="str">
        <f t="shared" si="59"/>
        <v>web</v>
      </c>
      <c r="S623" s="14">
        <f t="shared" si="56"/>
        <v>42528.779363425921</v>
      </c>
      <c r="T623" s="14">
        <f t="shared" si="57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8">
        <f t="shared" si="55"/>
        <v>37.888888888888886</v>
      </c>
      <c r="Q624" t="str">
        <f t="shared" si="58"/>
        <v>technology</v>
      </c>
      <c r="R624" s="11" t="str">
        <f t="shared" si="59"/>
        <v>web</v>
      </c>
      <c r="S624" s="14">
        <f t="shared" si="56"/>
        <v>42532.566412037035</v>
      </c>
      <c r="T624" s="14">
        <f t="shared" si="57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8">
        <f t="shared" si="55"/>
        <v>0</v>
      </c>
      <c r="Q625" t="str">
        <f t="shared" si="58"/>
        <v>technology</v>
      </c>
      <c r="R625" s="11" t="str">
        <f t="shared" si="59"/>
        <v>web</v>
      </c>
      <c r="S625" s="14">
        <f t="shared" si="56"/>
        <v>42121.800891203697</v>
      </c>
      <c r="T625" s="14">
        <f t="shared" si="57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8">
        <f t="shared" si="55"/>
        <v>0</v>
      </c>
      <c r="Q626" t="str">
        <f t="shared" si="58"/>
        <v>technology</v>
      </c>
      <c r="R626" s="11" t="str">
        <f t="shared" si="59"/>
        <v>web</v>
      </c>
      <c r="S626" s="14">
        <f t="shared" si="56"/>
        <v>42108.78056712963</v>
      </c>
      <c r="T626" s="14">
        <f t="shared" si="57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8">
        <f t="shared" si="55"/>
        <v>0</v>
      </c>
      <c r="Q627" t="str">
        <f t="shared" si="58"/>
        <v>technology</v>
      </c>
      <c r="R627" s="11" t="str">
        <f t="shared" si="59"/>
        <v>web</v>
      </c>
      <c r="S627" s="14">
        <f t="shared" si="56"/>
        <v>42790.687233796292</v>
      </c>
      <c r="T627" s="14">
        <f t="shared" si="57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8">
        <f t="shared" si="55"/>
        <v>111.41025641025641</v>
      </c>
      <c r="Q628" t="str">
        <f t="shared" si="58"/>
        <v>technology</v>
      </c>
      <c r="R628" s="11" t="str">
        <f t="shared" si="59"/>
        <v>web</v>
      </c>
      <c r="S628" s="14">
        <f t="shared" si="56"/>
        <v>42198.351145833331</v>
      </c>
      <c r="T628" s="14">
        <f t="shared" si="57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8">
        <f t="shared" si="55"/>
        <v>90</v>
      </c>
      <c r="Q629" t="str">
        <f t="shared" si="58"/>
        <v>technology</v>
      </c>
      <c r="R629" s="11" t="str">
        <f t="shared" si="59"/>
        <v>web</v>
      </c>
      <c r="S629" s="14">
        <f t="shared" si="56"/>
        <v>42384.098506944443</v>
      </c>
      <c r="T629" s="14">
        <f t="shared" si="57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8">
        <f t="shared" si="55"/>
        <v>0</v>
      </c>
      <c r="Q630" t="str">
        <f t="shared" si="58"/>
        <v>technology</v>
      </c>
      <c r="R630" s="11" t="str">
        <f t="shared" si="59"/>
        <v>web</v>
      </c>
      <c r="S630" s="14">
        <f t="shared" si="56"/>
        <v>41803.484456018516</v>
      </c>
      <c r="T630" s="14">
        <f t="shared" si="57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8">
        <f t="shared" si="55"/>
        <v>116.66666666666667</v>
      </c>
      <c r="Q631" t="str">
        <f t="shared" si="58"/>
        <v>technology</v>
      </c>
      <c r="R631" s="11" t="str">
        <f t="shared" si="59"/>
        <v>web</v>
      </c>
      <c r="S631" s="14">
        <f t="shared" si="56"/>
        <v>42474.429490740738</v>
      </c>
      <c r="T631" s="14">
        <f t="shared" si="57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8">
        <f t="shared" si="55"/>
        <v>10</v>
      </c>
      <c r="Q632" t="str">
        <f t="shared" si="58"/>
        <v>technology</v>
      </c>
      <c r="R632" s="11" t="str">
        <f t="shared" si="59"/>
        <v>web</v>
      </c>
      <c r="S632" s="14">
        <f t="shared" si="56"/>
        <v>42223.411122685182</v>
      </c>
      <c r="T632" s="14">
        <f t="shared" si="57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8">
        <f t="shared" si="55"/>
        <v>76.666666666666671</v>
      </c>
      <c r="Q633" t="str">
        <f t="shared" si="58"/>
        <v>technology</v>
      </c>
      <c r="R633" s="11" t="str">
        <f t="shared" si="59"/>
        <v>web</v>
      </c>
      <c r="S633" s="14">
        <f t="shared" si="56"/>
        <v>42489.563993055555</v>
      </c>
      <c r="T633" s="14">
        <f t="shared" si="57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8">
        <f t="shared" si="55"/>
        <v>0</v>
      </c>
      <c r="Q634" t="str">
        <f t="shared" si="58"/>
        <v>technology</v>
      </c>
      <c r="R634" s="11" t="str">
        <f t="shared" si="59"/>
        <v>web</v>
      </c>
      <c r="S634" s="14">
        <f t="shared" si="56"/>
        <v>42303.450983796291</v>
      </c>
      <c r="T634" s="14">
        <f t="shared" si="57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8">
        <f t="shared" si="55"/>
        <v>49.8</v>
      </c>
      <c r="Q635" t="str">
        <f t="shared" si="58"/>
        <v>technology</v>
      </c>
      <c r="R635" s="11" t="str">
        <f t="shared" si="59"/>
        <v>web</v>
      </c>
      <c r="S635" s="14">
        <f t="shared" si="56"/>
        <v>42507.090995370374</v>
      </c>
      <c r="T635" s="14">
        <f t="shared" si="57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8">
        <f t="shared" si="55"/>
        <v>1</v>
      </c>
      <c r="Q636" t="str">
        <f t="shared" si="58"/>
        <v>technology</v>
      </c>
      <c r="R636" s="11" t="str">
        <f t="shared" si="59"/>
        <v>web</v>
      </c>
      <c r="S636" s="14">
        <f t="shared" si="56"/>
        <v>42031.720243055555</v>
      </c>
      <c r="T636" s="14">
        <f t="shared" si="57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8">
        <f t="shared" si="55"/>
        <v>2</v>
      </c>
      <c r="Q637" t="str">
        <f t="shared" si="58"/>
        <v>technology</v>
      </c>
      <c r="R637" s="11" t="str">
        <f t="shared" si="59"/>
        <v>web</v>
      </c>
      <c r="S637" s="14">
        <f t="shared" si="56"/>
        <v>42075.883819444447</v>
      </c>
      <c r="T637" s="14">
        <f t="shared" si="57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8">
        <f t="shared" si="55"/>
        <v>4</v>
      </c>
      <c r="Q638" t="str">
        <f t="shared" si="58"/>
        <v>technology</v>
      </c>
      <c r="R638" s="11" t="str">
        <f t="shared" si="59"/>
        <v>web</v>
      </c>
      <c r="S638" s="14">
        <f t="shared" si="56"/>
        <v>42131.247106481482</v>
      </c>
      <c r="T638" s="14">
        <f t="shared" si="57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8">
        <f t="shared" si="55"/>
        <v>0</v>
      </c>
      <c r="Q639" t="str">
        <f t="shared" si="58"/>
        <v>technology</v>
      </c>
      <c r="R639" s="11" t="str">
        <f t="shared" si="59"/>
        <v>web</v>
      </c>
      <c r="S639" s="14">
        <f t="shared" si="56"/>
        <v>42762.75368055555</v>
      </c>
      <c r="T639" s="14">
        <f t="shared" si="57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8">
        <f t="shared" si="55"/>
        <v>3</v>
      </c>
      <c r="Q640" t="str">
        <f t="shared" si="58"/>
        <v>technology</v>
      </c>
      <c r="R640" s="11" t="str">
        <f t="shared" si="59"/>
        <v>web</v>
      </c>
      <c r="S640" s="14">
        <f t="shared" si="56"/>
        <v>42759.384976851848</v>
      </c>
      <c r="T640" s="14">
        <f t="shared" si="57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8">
        <f t="shared" si="55"/>
        <v>1</v>
      </c>
      <c r="Q641" t="str">
        <f t="shared" si="58"/>
        <v>technology</v>
      </c>
      <c r="R641" s="11" t="str">
        <f t="shared" si="59"/>
        <v>web</v>
      </c>
      <c r="S641" s="14">
        <f t="shared" si="56"/>
        <v>41865.374942129631</v>
      </c>
      <c r="T641" s="14">
        <f t="shared" si="57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8">
        <f t="shared" si="55"/>
        <v>50.5</v>
      </c>
      <c r="Q642" t="str">
        <f t="shared" si="58"/>
        <v>technology</v>
      </c>
      <c r="R642" s="11" t="str">
        <f t="shared" si="59"/>
        <v>wearables</v>
      </c>
      <c r="S642" s="14">
        <f t="shared" si="56"/>
        <v>42683.21197916667</v>
      </c>
      <c r="T642" s="14">
        <f t="shared" si="57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(E643/D643)*100</f>
        <v>119.16249999999999</v>
      </c>
      <c r="P643" s="8">
        <f t="shared" ref="P643:P706" si="61">IFERROR(E643/L643, 0)</f>
        <v>151.31746031746033</v>
      </c>
      <c r="Q643" t="str">
        <f t="shared" si="58"/>
        <v>technology</v>
      </c>
      <c r="R643" s="11" t="str">
        <f t="shared" si="59"/>
        <v>wearables</v>
      </c>
      <c r="S643" s="14">
        <f t="shared" ref="S643:S706" si="62">(((J643/60)/60)/24)+DATE(1970,1,1)+(-5/24)</f>
        <v>42199.361666666664</v>
      </c>
      <c r="T643" s="14">
        <f t="shared" ref="T643:T706" si="6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8">
        <f t="shared" si="61"/>
        <v>134.3592456301748</v>
      </c>
      <c r="Q644" t="str">
        <f t="shared" ref="Q644:Q707" si="64">LEFT(N644,(FIND("/",N644)-1))</f>
        <v>technology</v>
      </c>
      <c r="R644" s="11" t="str">
        <f t="shared" ref="R644:R707" si="65">RIGHT(N644,(LEN(N644)-FIND("/",N644)))</f>
        <v>wearables</v>
      </c>
      <c r="S644" s="14">
        <f t="shared" si="62"/>
        <v>42199.442986111106</v>
      </c>
      <c r="T644" s="14">
        <f t="shared" si="6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8">
        <f t="shared" si="61"/>
        <v>174.02631578947367</v>
      </c>
      <c r="Q645" t="str">
        <f t="shared" si="64"/>
        <v>technology</v>
      </c>
      <c r="R645" s="11" t="str">
        <f t="shared" si="65"/>
        <v>wearables</v>
      </c>
      <c r="S645" s="14">
        <f t="shared" si="62"/>
        <v>42100.43373842592</v>
      </c>
      <c r="T645" s="14">
        <f t="shared" si="6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8">
        <f t="shared" si="61"/>
        <v>73.486268364348675</v>
      </c>
      <c r="Q646" t="str">
        <f t="shared" si="64"/>
        <v>technology</v>
      </c>
      <c r="R646" s="11" t="str">
        <f t="shared" si="65"/>
        <v>wearables</v>
      </c>
      <c r="S646" s="14">
        <f t="shared" si="62"/>
        <v>41898.457627314812</v>
      </c>
      <c r="T646" s="14">
        <f t="shared" si="6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8">
        <f t="shared" si="61"/>
        <v>23.518987341772153</v>
      </c>
      <c r="Q647" t="str">
        <f t="shared" si="64"/>
        <v>technology</v>
      </c>
      <c r="R647" s="11" t="str">
        <f t="shared" si="65"/>
        <v>wearables</v>
      </c>
      <c r="S647" s="14">
        <f t="shared" si="62"/>
        <v>42563.817986111106</v>
      </c>
      <c r="T647" s="14">
        <f t="shared" si="6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8">
        <f t="shared" si="61"/>
        <v>39.074444444444445</v>
      </c>
      <c r="Q648" t="str">
        <f t="shared" si="64"/>
        <v>technology</v>
      </c>
      <c r="R648" s="11" t="str">
        <f t="shared" si="65"/>
        <v>wearables</v>
      </c>
      <c r="S648" s="14">
        <f t="shared" si="62"/>
        <v>41832.644293981481</v>
      </c>
      <c r="T648" s="14">
        <f t="shared" si="6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8">
        <f t="shared" si="61"/>
        <v>125.94117647058823</v>
      </c>
      <c r="Q649" t="str">
        <f t="shared" si="64"/>
        <v>technology</v>
      </c>
      <c r="R649" s="11" t="str">
        <f t="shared" si="65"/>
        <v>wearables</v>
      </c>
      <c r="S649" s="14">
        <f t="shared" si="62"/>
        <v>42416.559594907405</v>
      </c>
      <c r="T649" s="14">
        <f t="shared" si="6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8">
        <f t="shared" si="61"/>
        <v>1644</v>
      </c>
      <c r="Q650" t="str">
        <f t="shared" si="64"/>
        <v>technology</v>
      </c>
      <c r="R650" s="11" t="str">
        <f t="shared" si="65"/>
        <v>wearables</v>
      </c>
      <c r="S650" s="14">
        <f t="shared" si="62"/>
        <v>41891.485046296293</v>
      </c>
      <c r="T650" s="14">
        <f t="shared" si="6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8">
        <f t="shared" si="61"/>
        <v>42.670731707317074</v>
      </c>
      <c r="Q651" t="str">
        <f t="shared" si="64"/>
        <v>technology</v>
      </c>
      <c r="R651" s="11" t="str">
        <f t="shared" si="65"/>
        <v>wearables</v>
      </c>
      <c r="S651" s="14">
        <f t="shared" si="62"/>
        <v>41877.703854166662</v>
      </c>
      <c r="T651" s="14">
        <f t="shared" si="6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8">
        <f t="shared" si="61"/>
        <v>35.125</v>
      </c>
      <c r="Q652" t="str">
        <f t="shared" si="64"/>
        <v>technology</v>
      </c>
      <c r="R652" s="11" t="str">
        <f t="shared" si="65"/>
        <v>wearables</v>
      </c>
      <c r="S652" s="14">
        <f t="shared" si="62"/>
        <v>41931.828518518516</v>
      </c>
      <c r="T652" s="14">
        <f t="shared" si="6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8">
        <f t="shared" si="61"/>
        <v>239.35238095238094</v>
      </c>
      <c r="Q653" t="str">
        <f t="shared" si="64"/>
        <v>technology</v>
      </c>
      <c r="R653" s="11" t="str">
        <f t="shared" si="65"/>
        <v>wearables</v>
      </c>
      <c r="S653" s="14">
        <f t="shared" si="62"/>
        <v>41955.809155092589</v>
      </c>
      <c r="T653" s="14">
        <f t="shared" si="6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8">
        <f t="shared" si="61"/>
        <v>107.64285714285714</v>
      </c>
      <c r="Q654" t="str">
        <f t="shared" si="64"/>
        <v>technology</v>
      </c>
      <c r="R654" s="11" t="str">
        <f t="shared" si="65"/>
        <v>wearables</v>
      </c>
      <c r="S654" s="14">
        <f t="shared" si="62"/>
        <v>42675.482060185182</v>
      </c>
      <c r="T654" s="14">
        <f t="shared" si="6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8">
        <f t="shared" si="61"/>
        <v>95.830623306233065</v>
      </c>
      <c r="Q655" t="str">
        <f t="shared" si="64"/>
        <v>technology</v>
      </c>
      <c r="R655" s="11" t="str">
        <f t="shared" si="65"/>
        <v>wearables</v>
      </c>
      <c r="S655" s="14">
        <f t="shared" si="62"/>
        <v>42199.410185185181</v>
      </c>
      <c r="T655" s="14">
        <f t="shared" si="6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8">
        <f t="shared" si="61"/>
        <v>31.663376110562684</v>
      </c>
      <c r="Q656" t="str">
        <f t="shared" si="64"/>
        <v>technology</v>
      </c>
      <c r="R656" s="11" t="str">
        <f t="shared" si="65"/>
        <v>wearables</v>
      </c>
      <c r="S656" s="14">
        <f t="shared" si="62"/>
        <v>42163.748993055553</v>
      </c>
      <c r="T656" s="14">
        <f t="shared" si="6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8">
        <f t="shared" si="61"/>
        <v>42.886861313868614</v>
      </c>
      <c r="Q657" t="str">
        <f t="shared" si="64"/>
        <v>technology</v>
      </c>
      <c r="R657" s="11" t="str">
        <f t="shared" si="65"/>
        <v>wearables</v>
      </c>
      <c r="S657" s="14">
        <f t="shared" si="62"/>
        <v>42045.748981481483</v>
      </c>
      <c r="T657" s="14">
        <f t="shared" si="6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8">
        <f t="shared" si="61"/>
        <v>122.73563218390805</v>
      </c>
      <c r="Q658" t="str">
        <f t="shared" si="64"/>
        <v>technology</v>
      </c>
      <c r="R658" s="11" t="str">
        <f t="shared" si="65"/>
        <v>wearables</v>
      </c>
      <c r="S658" s="14">
        <f t="shared" si="62"/>
        <v>42417.596284722218</v>
      </c>
      <c r="T658" s="14">
        <f t="shared" si="6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8">
        <f t="shared" si="61"/>
        <v>190.45454545454547</v>
      </c>
      <c r="Q659" t="str">
        <f t="shared" si="64"/>
        <v>technology</v>
      </c>
      <c r="R659" s="11" t="str">
        <f t="shared" si="65"/>
        <v>wearables</v>
      </c>
      <c r="S659" s="14">
        <f t="shared" si="62"/>
        <v>42331.637407407405</v>
      </c>
      <c r="T659" s="14">
        <f t="shared" si="6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8">
        <f t="shared" si="61"/>
        <v>109.33695652173913</v>
      </c>
      <c r="Q660" t="str">
        <f t="shared" si="64"/>
        <v>technology</v>
      </c>
      <c r="R660" s="11" t="str">
        <f t="shared" si="65"/>
        <v>wearables</v>
      </c>
      <c r="S660" s="14">
        <f t="shared" si="62"/>
        <v>42178.952418981477</v>
      </c>
      <c r="T660" s="14">
        <f t="shared" si="6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8">
        <f t="shared" si="61"/>
        <v>143.66666666666666</v>
      </c>
      <c r="Q661" t="str">
        <f t="shared" si="64"/>
        <v>technology</v>
      </c>
      <c r="R661" s="11" t="str">
        <f t="shared" si="65"/>
        <v>wearables</v>
      </c>
      <c r="S661" s="14">
        <f t="shared" si="62"/>
        <v>42209.385358796295</v>
      </c>
      <c r="T661" s="14">
        <f t="shared" si="6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8">
        <f t="shared" si="61"/>
        <v>84.944444444444443</v>
      </c>
      <c r="Q662" t="str">
        <f t="shared" si="64"/>
        <v>technology</v>
      </c>
      <c r="R662" s="11" t="str">
        <f t="shared" si="65"/>
        <v>wearables</v>
      </c>
      <c r="S662" s="14">
        <f t="shared" si="62"/>
        <v>41922.533321759256</v>
      </c>
      <c r="T662" s="14">
        <f t="shared" si="6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8">
        <f t="shared" si="61"/>
        <v>10.555555555555555</v>
      </c>
      <c r="Q663" t="str">
        <f t="shared" si="64"/>
        <v>technology</v>
      </c>
      <c r="R663" s="11" t="str">
        <f t="shared" si="65"/>
        <v>wearables</v>
      </c>
      <c r="S663" s="14">
        <f t="shared" si="62"/>
        <v>42636.437025462961</v>
      </c>
      <c r="T663" s="14">
        <f t="shared" si="6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8">
        <f t="shared" si="61"/>
        <v>39</v>
      </c>
      <c r="Q664" t="str">
        <f t="shared" si="64"/>
        <v>technology</v>
      </c>
      <c r="R664" s="11" t="str">
        <f t="shared" si="65"/>
        <v>wearables</v>
      </c>
      <c r="S664" s="14">
        <f t="shared" si="62"/>
        <v>41990.229710648149</v>
      </c>
      <c r="T664" s="14">
        <f t="shared" si="6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8">
        <f t="shared" si="61"/>
        <v>100</v>
      </c>
      <c r="Q665" t="str">
        <f t="shared" si="64"/>
        <v>technology</v>
      </c>
      <c r="R665" s="11" t="str">
        <f t="shared" si="65"/>
        <v>wearables</v>
      </c>
      <c r="S665" s="14">
        <f t="shared" si="62"/>
        <v>42173.634907407402</v>
      </c>
      <c r="T665" s="14">
        <f t="shared" si="6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8">
        <f t="shared" si="61"/>
        <v>31.172413793103448</v>
      </c>
      <c r="Q666" t="str">
        <f t="shared" si="64"/>
        <v>technology</v>
      </c>
      <c r="R666" s="11" t="str">
        <f t="shared" si="65"/>
        <v>wearables</v>
      </c>
      <c r="S666" s="14">
        <f t="shared" si="62"/>
        <v>42077.458043981482</v>
      </c>
      <c r="T666" s="14">
        <f t="shared" si="6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8">
        <f t="shared" si="61"/>
        <v>155.33333333333334</v>
      </c>
      <c r="Q667" t="str">
        <f t="shared" si="64"/>
        <v>technology</v>
      </c>
      <c r="R667" s="11" t="str">
        <f t="shared" si="65"/>
        <v>wearables</v>
      </c>
      <c r="S667" s="14">
        <f t="shared" si="62"/>
        <v>42688.503020833326</v>
      </c>
      <c r="T667" s="14">
        <f t="shared" si="6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8">
        <f t="shared" si="61"/>
        <v>2</v>
      </c>
      <c r="Q668" t="str">
        <f t="shared" si="64"/>
        <v>technology</v>
      </c>
      <c r="R668" s="11" t="str">
        <f t="shared" si="65"/>
        <v>wearables</v>
      </c>
      <c r="S668" s="14">
        <f t="shared" si="62"/>
        <v>41838.623819444445</v>
      </c>
      <c r="T668" s="14">
        <f t="shared" si="6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8">
        <f t="shared" si="61"/>
        <v>178.92857142857142</v>
      </c>
      <c r="Q669" t="str">
        <f t="shared" si="64"/>
        <v>technology</v>
      </c>
      <c r="R669" s="11" t="str">
        <f t="shared" si="65"/>
        <v>wearables</v>
      </c>
      <c r="S669" s="14">
        <f t="shared" si="62"/>
        <v>42632.165081018517</v>
      </c>
      <c r="T669" s="14">
        <f t="shared" si="6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8">
        <f t="shared" si="61"/>
        <v>27.36</v>
      </c>
      <c r="Q670" t="str">
        <f t="shared" si="64"/>
        <v>technology</v>
      </c>
      <c r="R670" s="11" t="str">
        <f t="shared" si="65"/>
        <v>wearables</v>
      </c>
      <c r="S670" s="14">
        <f t="shared" si="62"/>
        <v>42090.622939814813</v>
      </c>
      <c r="T670" s="14">
        <f t="shared" si="6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8">
        <f t="shared" si="61"/>
        <v>1536.25</v>
      </c>
      <c r="Q671" t="str">
        <f t="shared" si="64"/>
        <v>technology</v>
      </c>
      <c r="R671" s="11" t="str">
        <f t="shared" si="65"/>
        <v>wearables</v>
      </c>
      <c r="S671" s="14">
        <f t="shared" si="62"/>
        <v>42527.417337962957</v>
      </c>
      <c r="T671" s="14">
        <f t="shared" si="6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8">
        <f t="shared" si="61"/>
        <v>84.99677419354839</v>
      </c>
      <c r="Q672" t="str">
        <f t="shared" si="64"/>
        <v>technology</v>
      </c>
      <c r="R672" s="11" t="str">
        <f t="shared" si="65"/>
        <v>wearables</v>
      </c>
      <c r="S672" s="14">
        <f t="shared" si="62"/>
        <v>42506.501388888886</v>
      </c>
      <c r="T672" s="14">
        <f t="shared" si="6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8">
        <f t="shared" si="61"/>
        <v>788.5333333333333</v>
      </c>
      <c r="Q673" t="str">
        <f t="shared" si="64"/>
        <v>technology</v>
      </c>
      <c r="R673" s="11" t="str">
        <f t="shared" si="65"/>
        <v>wearables</v>
      </c>
      <c r="S673" s="14">
        <f t="shared" si="62"/>
        <v>41984.484398148146</v>
      </c>
      <c r="T673" s="14">
        <f t="shared" si="6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8">
        <f t="shared" si="61"/>
        <v>50.29767441860465</v>
      </c>
      <c r="Q674" t="str">
        <f t="shared" si="64"/>
        <v>technology</v>
      </c>
      <c r="R674" s="11" t="str">
        <f t="shared" si="65"/>
        <v>wearables</v>
      </c>
      <c r="S674" s="14">
        <f t="shared" si="62"/>
        <v>41974.011157407404</v>
      </c>
      <c r="T674" s="14">
        <f t="shared" si="6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8">
        <f t="shared" si="61"/>
        <v>68.333333333333329</v>
      </c>
      <c r="Q675" t="str">
        <f t="shared" si="64"/>
        <v>technology</v>
      </c>
      <c r="R675" s="11" t="str">
        <f t="shared" si="65"/>
        <v>wearables</v>
      </c>
      <c r="S675" s="14">
        <f t="shared" si="62"/>
        <v>41838.6321412037</v>
      </c>
      <c r="T675" s="14">
        <f t="shared" si="6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8">
        <f t="shared" si="61"/>
        <v>7.5</v>
      </c>
      <c r="Q676" t="str">
        <f t="shared" si="64"/>
        <v>technology</v>
      </c>
      <c r="R676" s="11" t="str">
        <f t="shared" si="65"/>
        <v>wearables</v>
      </c>
      <c r="S676" s="14">
        <f t="shared" si="62"/>
        <v>41802.907719907402</v>
      </c>
      <c r="T676" s="14">
        <f t="shared" si="6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8">
        <f t="shared" si="61"/>
        <v>34.269230769230766</v>
      </c>
      <c r="Q677" t="str">
        <f t="shared" si="64"/>
        <v>technology</v>
      </c>
      <c r="R677" s="11" t="str">
        <f t="shared" si="65"/>
        <v>wearables</v>
      </c>
      <c r="S677" s="14">
        <f t="shared" si="62"/>
        <v>41975.722268518519</v>
      </c>
      <c r="T677" s="14">
        <f t="shared" si="6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8">
        <f t="shared" si="61"/>
        <v>61.291666666666664</v>
      </c>
      <c r="Q678" t="str">
        <f t="shared" si="64"/>
        <v>technology</v>
      </c>
      <c r="R678" s="11" t="str">
        <f t="shared" si="65"/>
        <v>wearables</v>
      </c>
      <c r="S678" s="14">
        <f t="shared" si="62"/>
        <v>42012.559965277782</v>
      </c>
      <c r="T678" s="14">
        <f t="shared" si="6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8">
        <f t="shared" si="61"/>
        <v>133.25</v>
      </c>
      <c r="Q679" t="str">
        <f t="shared" si="64"/>
        <v>technology</v>
      </c>
      <c r="R679" s="11" t="str">
        <f t="shared" si="65"/>
        <v>wearables</v>
      </c>
      <c r="S679" s="14">
        <f t="shared" si="62"/>
        <v>42504.195543981477</v>
      </c>
      <c r="T679" s="14">
        <f t="shared" si="6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8">
        <f t="shared" si="61"/>
        <v>65.17647058823529</v>
      </c>
      <c r="Q680" t="str">
        <f t="shared" si="64"/>
        <v>technology</v>
      </c>
      <c r="R680" s="11" t="str">
        <f t="shared" si="65"/>
        <v>wearables</v>
      </c>
      <c r="S680" s="14">
        <f t="shared" si="62"/>
        <v>42481.168263888881</v>
      </c>
      <c r="T680" s="14">
        <f t="shared" si="6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8">
        <f t="shared" si="61"/>
        <v>93.90425531914893</v>
      </c>
      <c r="Q681" t="str">
        <f t="shared" si="64"/>
        <v>technology</v>
      </c>
      <c r="R681" s="11" t="str">
        <f t="shared" si="65"/>
        <v>wearables</v>
      </c>
      <c r="S681" s="14">
        <f t="shared" si="62"/>
        <v>42556.487372685187</v>
      </c>
      <c r="T681" s="14">
        <f t="shared" si="6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8">
        <f t="shared" si="61"/>
        <v>150.65116279069767</v>
      </c>
      <c r="Q682" t="str">
        <f t="shared" si="64"/>
        <v>technology</v>
      </c>
      <c r="R682" s="11" t="str">
        <f t="shared" si="65"/>
        <v>wearables</v>
      </c>
      <c r="S682" s="14">
        <f t="shared" si="62"/>
        <v>41864.293182870366</v>
      </c>
      <c r="T682" s="14">
        <f t="shared" si="6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8">
        <f t="shared" si="61"/>
        <v>1</v>
      </c>
      <c r="Q683" t="str">
        <f t="shared" si="64"/>
        <v>technology</v>
      </c>
      <c r="R683" s="11" t="str">
        <f t="shared" si="65"/>
        <v>wearables</v>
      </c>
      <c r="S683" s="14">
        <f t="shared" si="62"/>
        <v>42639.597268518519</v>
      </c>
      <c r="T683" s="14">
        <f t="shared" si="6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8">
        <f t="shared" si="61"/>
        <v>13.25</v>
      </c>
      <c r="Q684" t="str">
        <f t="shared" si="64"/>
        <v>technology</v>
      </c>
      <c r="R684" s="11" t="str">
        <f t="shared" si="65"/>
        <v>wearables</v>
      </c>
      <c r="S684" s="14">
        <f t="shared" si="62"/>
        <v>42778.556967592587</v>
      </c>
      <c r="T684" s="14">
        <f t="shared" si="6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8">
        <f t="shared" si="61"/>
        <v>99.333333333333329</v>
      </c>
      <c r="Q685" t="str">
        <f t="shared" si="64"/>
        <v>technology</v>
      </c>
      <c r="R685" s="11" t="str">
        <f t="shared" si="65"/>
        <v>wearables</v>
      </c>
      <c r="S685" s="14">
        <f t="shared" si="62"/>
        <v>42634.691712962966</v>
      </c>
      <c r="T685" s="14">
        <f t="shared" si="6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8">
        <f t="shared" si="61"/>
        <v>177.39259259259259</v>
      </c>
      <c r="Q686" t="str">
        <f t="shared" si="64"/>
        <v>technology</v>
      </c>
      <c r="R686" s="11" t="str">
        <f t="shared" si="65"/>
        <v>wearables</v>
      </c>
      <c r="S686" s="14">
        <f t="shared" si="62"/>
        <v>41809.26494212963</v>
      </c>
      <c r="T686" s="14">
        <f t="shared" si="6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8">
        <f t="shared" si="61"/>
        <v>55.3</v>
      </c>
      <c r="Q687" t="str">
        <f t="shared" si="64"/>
        <v>technology</v>
      </c>
      <c r="R687" s="11" t="str">
        <f t="shared" si="65"/>
        <v>wearables</v>
      </c>
      <c r="S687" s="14">
        <f t="shared" si="62"/>
        <v>41971.658240740733</v>
      </c>
      <c r="T687" s="14">
        <f t="shared" si="6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8">
        <f t="shared" si="61"/>
        <v>0</v>
      </c>
      <c r="Q688" t="str">
        <f t="shared" si="64"/>
        <v>technology</v>
      </c>
      <c r="R688" s="11" t="str">
        <f t="shared" si="65"/>
        <v>wearables</v>
      </c>
      <c r="S688" s="14">
        <f t="shared" si="62"/>
        <v>42189.464930555558</v>
      </c>
      <c r="T688" s="14">
        <f t="shared" si="6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8">
        <f t="shared" si="61"/>
        <v>591.66666666666663</v>
      </c>
      <c r="Q689" t="str">
        <f t="shared" si="64"/>
        <v>technology</v>
      </c>
      <c r="R689" s="11" t="str">
        <f t="shared" si="65"/>
        <v>wearables</v>
      </c>
      <c r="S689" s="14">
        <f t="shared" si="62"/>
        <v>42711.542280092595</v>
      </c>
      <c r="T689" s="14">
        <f t="shared" si="6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8">
        <f t="shared" si="61"/>
        <v>405.5</v>
      </c>
      <c r="Q690" t="str">
        <f t="shared" si="64"/>
        <v>technology</v>
      </c>
      <c r="R690" s="11" t="str">
        <f t="shared" si="65"/>
        <v>wearables</v>
      </c>
      <c r="S690" s="14">
        <f t="shared" si="62"/>
        <v>42261.896446759252</v>
      </c>
      <c r="T690" s="14">
        <f t="shared" si="6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8">
        <f t="shared" si="61"/>
        <v>343.14732142857144</v>
      </c>
      <c r="Q691" t="str">
        <f t="shared" si="64"/>
        <v>technology</v>
      </c>
      <c r="R691" s="11" t="str">
        <f t="shared" si="65"/>
        <v>wearables</v>
      </c>
      <c r="S691" s="14">
        <f t="shared" si="62"/>
        <v>42675.459456018514</v>
      </c>
      <c r="T691" s="14">
        <f t="shared" si="6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8">
        <f t="shared" si="61"/>
        <v>72.588235294117652</v>
      </c>
      <c r="Q692" t="str">
        <f t="shared" si="64"/>
        <v>technology</v>
      </c>
      <c r="R692" s="11" t="str">
        <f t="shared" si="65"/>
        <v>wearables</v>
      </c>
      <c r="S692" s="14">
        <f t="shared" si="62"/>
        <v>42579.426400462959</v>
      </c>
      <c r="T692" s="14">
        <f t="shared" si="6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8">
        <f t="shared" si="61"/>
        <v>26</v>
      </c>
      <c r="Q693" t="str">
        <f t="shared" si="64"/>
        <v>technology</v>
      </c>
      <c r="R693" s="11" t="str">
        <f t="shared" si="65"/>
        <v>wearables</v>
      </c>
      <c r="S693" s="14">
        <f t="shared" si="62"/>
        <v>42157.819976851846</v>
      </c>
      <c r="T693" s="14">
        <f t="shared" si="6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8">
        <f t="shared" si="61"/>
        <v>6.4975124378109452</v>
      </c>
      <c r="Q694" t="str">
        <f t="shared" si="64"/>
        <v>technology</v>
      </c>
      <c r="R694" s="11" t="str">
        <f t="shared" si="65"/>
        <v>wearables</v>
      </c>
      <c r="S694" s="14">
        <f t="shared" si="62"/>
        <v>42696.167395833334</v>
      </c>
      <c r="T694" s="14">
        <f t="shared" si="6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8">
        <f t="shared" si="61"/>
        <v>119.38513513513513</v>
      </c>
      <c r="Q695" t="str">
        <f t="shared" si="64"/>
        <v>technology</v>
      </c>
      <c r="R695" s="11" t="str">
        <f t="shared" si="65"/>
        <v>wearables</v>
      </c>
      <c r="S695" s="14">
        <f t="shared" si="62"/>
        <v>42094.599849537037</v>
      </c>
      <c r="T695" s="14">
        <f t="shared" si="6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8">
        <f t="shared" si="61"/>
        <v>84.285714285714292</v>
      </c>
      <c r="Q696" t="str">
        <f t="shared" si="64"/>
        <v>technology</v>
      </c>
      <c r="R696" s="11" t="str">
        <f t="shared" si="65"/>
        <v>wearables</v>
      </c>
      <c r="S696" s="14">
        <f t="shared" si="62"/>
        <v>42737.455543981479</v>
      </c>
      <c r="T696" s="14">
        <f t="shared" si="6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8">
        <f t="shared" si="61"/>
        <v>90.857142857142861</v>
      </c>
      <c r="Q697" t="str">
        <f t="shared" si="64"/>
        <v>technology</v>
      </c>
      <c r="R697" s="11" t="str">
        <f t="shared" si="65"/>
        <v>wearables</v>
      </c>
      <c r="S697" s="14">
        <f t="shared" si="62"/>
        <v>41913.312731481477</v>
      </c>
      <c r="T697" s="14">
        <f t="shared" si="6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8">
        <f t="shared" si="61"/>
        <v>1</v>
      </c>
      <c r="Q698" t="str">
        <f t="shared" si="64"/>
        <v>technology</v>
      </c>
      <c r="R698" s="11" t="str">
        <f t="shared" si="65"/>
        <v>wearables</v>
      </c>
      <c r="S698" s="14">
        <f t="shared" si="62"/>
        <v>41815.718773148146</v>
      </c>
      <c r="T698" s="14">
        <f t="shared" si="6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8">
        <f t="shared" si="61"/>
        <v>20.342105263157894</v>
      </c>
      <c r="Q699" t="str">
        <f t="shared" si="64"/>
        <v>technology</v>
      </c>
      <c r="R699" s="11" t="str">
        <f t="shared" si="65"/>
        <v>wearables</v>
      </c>
      <c r="S699" s="14">
        <f t="shared" si="62"/>
        <v>42388.314687500002</v>
      </c>
      <c r="T699" s="14">
        <f t="shared" si="6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8">
        <f t="shared" si="61"/>
        <v>530.68965517241384</v>
      </c>
      <c r="Q700" t="str">
        <f t="shared" si="64"/>
        <v>technology</v>
      </c>
      <c r="R700" s="11" t="str">
        <f t="shared" si="65"/>
        <v>wearables</v>
      </c>
      <c r="S700" s="14">
        <f t="shared" si="62"/>
        <v>41866.72274305555</v>
      </c>
      <c r="T700" s="14">
        <f t="shared" si="6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8">
        <f t="shared" si="61"/>
        <v>120.39184269662923</v>
      </c>
      <c r="Q701" t="str">
        <f t="shared" si="64"/>
        <v>technology</v>
      </c>
      <c r="R701" s="11" t="str">
        <f t="shared" si="65"/>
        <v>wearables</v>
      </c>
      <c r="S701" s="14">
        <f t="shared" si="62"/>
        <v>41563.277175925927</v>
      </c>
      <c r="T701" s="14">
        <f t="shared" si="6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8">
        <f t="shared" si="61"/>
        <v>13</v>
      </c>
      <c r="Q702" t="str">
        <f t="shared" si="64"/>
        <v>technology</v>
      </c>
      <c r="R702" s="11" t="str">
        <f t="shared" si="65"/>
        <v>wearables</v>
      </c>
      <c r="S702" s="14">
        <f t="shared" si="62"/>
        <v>42715.480104166665</v>
      </c>
      <c r="T702" s="14">
        <f t="shared" si="6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8">
        <f t="shared" si="61"/>
        <v>291.33333333333331</v>
      </c>
      <c r="Q703" t="str">
        <f t="shared" si="64"/>
        <v>technology</v>
      </c>
      <c r="R703" s="11" t="str">
        <f t="shared" si="65"/>
        <v>wearables</v>
      </c>
      <c r="S703" s="14">
        <f t="shared" si="62"/>
        <v>41813.454629629625</v>
      </c>
      <c r="T703" s="14">
        <f t="shared" si="6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8">
        <f t="shared" si="61"/>
        <v>124.9191891891892</v>
      </c>
      <c r="Q704" t="str">
        <f t="shared" si="64"/>
        <v>technology</v>
      </c>
      <c r="R704" s="11" t="str">
        <f t="shared" si="65"/>
        <v>wearables</v>
      </c>
      <c r="S704" s="14">
        <f t="shared" si="62"/>
        <v>42668.518368055556</v>
      </c>
      <c r="T704" s="14">
        <f t="shared" si="6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8">
        <f t="shared" si="61"/>
        <v>119.57142857142857</v>
      </c>
      <c r="Q705" t="str">
        <f t="shared" si="64"/>
        <v>technology</v>
      </c>
      <c r="R705" s="11" t="str">
        <f t="shared" si="65"/>
        <v>wearables</v>
      </c>
      <c r="S705" s="14">
        <f t="shared" si="62"/>
        <v>42711.742465277777</v>
      </c>
      <c r="T705" s="14">
        <f t="shared" si="6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8">
        <f t="shared" si="61"/>
        <v>120.25</v>
      </c>
      <c r="Q706" t="str">
        <f t="shared" si="64"/>
        <v>technology</v>
      </c>
      <c r="R706" s="11" t="str">
        <f t="shared" si="65"/>
        <v>wearables</v>
      </c>
      <c r="S706" s="14">
        <f t="shared" si="62"/>
        <v>42725.984583333331</v>
      </c>
      <c r="T706" s="14">
        <f t="shared" si="6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(E707/D707)*100</f>
        <v>0.97699999999999987</v>
      </c>
      <c r="P707" s="8">
        <f t="shared" ref="P707:P770" si="67">IFERROR(E707/L707, 0)</f>
        <v>195.4</v>
      </c>
      <c r="Q707" t="str">
        <f t="shared" si="64"/>
        <v>technology</v>
      </c>
      <c r="R707" s="11" t="str">
        <f t="shared" si="65"/>
        <v>wearables</v>
      </c>
      <c r="S707" s="14">
        <f t="shared" ref="S707:S770" si="68">(((J707/60)/60)/24)+DATE(1970,1,1)+(-5/24)</f>
        <v>42726.283310185179</v>
      </c>
      <c r="T707" s="14">
        <f t="shared" ref="T707:T770" si="69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8">
        <f t="shared" si="67"/>
        <v>0</v>
      </c>
      <c r="Q708" t="str">
        <f t="shared" ref="Q708:Q771" si="70">LEFT(N708,(FIND("/",N708)-1))</f>
        <v>technology</v>
      </c>
      <c r="R708" s="11" t="str">
        <f t="shared" ref="R708:R771" si="71">RIGHT(N708,(LEN(N708)-FIND("/",N708)))</f>
        <v>wearables</v>
      </c>
      <c r="S708" s="14">
        <f t="shared" si="68"/>
        <v>42676.786840277775</v>
      </c>
      <c r="T708" s="14">
        <f t="shared" si="69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8">
        <f t="shared" si="67"/>
        <v>117.69868421052631</v>
      </c>
      <c r="Q709" t="str">
        <f t="shared" si="70"/>
        <v>technology</v>
      </c>
      <c r="R709" s="11" t="str">
        <f t="shared" si="71"/>
        <v>wearables</v>
      </c>
      <c r="S709" s="14">
        <f t="shared" si="68"/>
        <v>42696.45517361111</v>
      </c>
      <c r="T709" s="14">
        <f t="shared" si="69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8">
        <f t="shared" si="67"/>
        <v>23.948509485094849</v>
      </c>
      <c r="Q710" t="str">
        <f t="shared" si="70"/>
        <v>technology</v>
      </c>
      <c r="R710" s="11" t="str">
        <f t="shared" si="71"/>
        <v>wearables</v>
      </c>
      <c r="S710" s="14">
        <f t="shared" si="68"/>
        <v>41835.372685185182</v>
      </c>
      <c r="T710" s="14">
        <f t="shared" si="69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8">
        <f t="shared" si="67"/>
        <v>30.5</v>
      </c>
      <c r="Q711" t="str">
        <f t="shared" si="70"/>
        <v>technology</v>
      </c>
      <c r="R711" s="11" t="str">
        <f t="shared" si="71"/>
        <v>wearables</v>
      </c>
      <c r="S711" s="14">
        <f t="shared" si="68"/>
        <v>41947.832858796297</v>
      </c>
      <c r="T711" s="14">
        <f t="shared" si="69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8">
        <f t="shared" si="67"/>
        <v>0</v>
      </c>
      <c r="Q712" t="str">
        <f t="shared" si="70"/>
        <v>technology</v>
      </c>
      <c r="R712" s="11" t="str">
        <f t="shared" si="71"/>
        <v>wearables</v>
      </c>
      <c r="S712" s="14">
        <f t="shared" si="68"/>
        <v>41837.776643518519</v>
      </c>
      <c r="T712" s="14">
        <f t="shared" si="69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8">
        <f t="shared" si="67"/>
        <v>99.973372781065095</v>
      </c>
      <c r="Q713" t="str">
        <f t="shared" si="70"/>
        <v>technology</v>
      </c>
      <c r="R713" s="11" t="str">
        <f t="shared" si="71"/>
        <v>wearables</v>
      </c>
      <c r="S713" s="14">
        <f t="shared" si="68"/>
        <v>42678.250787037039</v>
      </c>
      <c r="T713" s="14">
        <f t="shared" si="69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8">
        <f t="shared" si="67"/>
        <v>26.25</v>
      </c>
      <c r="Q714" t="str">
        <f t="shared" si="70"/>
        <v>technology</v>
      </c>
      <c r="R714" s="11" t="str">
        <f t="shared" si="71"/>
        <v>wearables</v>
      </c>
      <c r="S714" s="14">
        <f t="shared" si="68"/>
        <v>42384.472592592596</v>
      </c>
      <c r="T714" s="14">
        <f t="shared" si="69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8">
        <f t="shared" si="67"/>
        <v>199</v>
      </c>
      <c r="Q715" t="str">
        <f t="shared" si="70"/>
        <v>technology</v>
      </c>
      <c r="R715" s="11" t="str">
        <f t="shared" si="71"/>
        <v>wearables</v>
      </c>
      <c r="S715" s="14">
        <f t="shared" si="68"/>
        <v>42496.320972222216</v>
      </c>
      <c r="T715" s="14">
        <f t="shared" si="69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8">
        <f t="shared" si="67"/>
        <v>80.321428571428569</v>
      </c>
      <c r="Q716" t="str">
        <f t="shared" si="70"/>
        <v>technology</v>
      </c>
      <c r="R716" s="11" t="str">
        <f t="shared" si="71"/>
        <v>wearables</v>
      </c>
      <c r="S716" s="14">
        <f t="shared" si="68"/>
        <v>42734.579652777778</v>
      </c>
      <c r="T716" s="14">
        <f t="shared" si="69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8">
        <f t="shared" si="67"/>
        <v>115.75</v>
      </c>
      <c r="Q717" t="str">
        <f t="shared" si="70"/>
        <v>technology</v>
      </c>
      <c r="R717" s="11" t="str">
        <f t="shared" si="71"/>
        <v>wearables</v>
      </c>
      <c r="S717" s="14">
        <f t="shared" si="68"/>
        <v>42272.8824074074</v>
      </c>
      <c r="T717" s="14">
        <f t="shared" si="69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8">
        <f t="shared" si="67"/>
        <v>44.6875</v>
      </c>
      <c r="Q718" t="str">
        <f t="shared" si="70"/>
        <v>technology</v>
      </c>
      <c r="R718" s="11" t="str">
        <f t="shared" si="71"/>
        <v>wearables</v>
      </c>
      <c r="S718" s="14">
        <f t="shared" si="68"/>
        <v>41940.450312499997</v>
      </c>
      <c r="T718" s="14">
        <f t="shared" si="69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8">
        <f t="shared" si="67"/>
        <v>76.25</v>
      </c>
      <c r="Q719" t="str">
        <f t="shared" si="70"/>
        <v>technology</v>
      </c>
      <c r="R719" s="11" t="str">
        <f t="shared" si="71"/>
        <v>wearables</v>
      </c>
      <c r="S719" s="14">
        <f t="shared" si="68"/>
        <v>41857.645856481482</v>
      </c>
      <c r="T719" s="14">
        <f t="shared" si="69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8">
        <f t="shared" si="67"/>
        <v>22.5</v>
      </c>
      <c r="Q720" t="str">
        <f t="shared" si="70"/>
        <v>technology</v>
      </c>
      <c r="R720" s="11" t="str">
        <f t="shared" si="71"/>
        <v>wearables</v>
      </c>
      <c r="S720" s="14">
        <f t="shared" si="68"/>
        <v>42752.637118055551</v>
      </c>
      <c r="T720" s="14">
        <f t="shared" si="69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8">
        <f t="shared" si="67"/>
        <v>19.399999999999999</v>
      </c>
      <c r="Q721" t="str">
        <f t="shared" si="70"/>
        <v>technology</v>
      </c>
      <c r="R721" s="11" t="str">
        <f t="shared" si="71"/>
        <v>wearables</v>
      </c>
      <c r="S721" s="14">
        <f t="shared" si="68"/>
        <v>42408.83189814815</v>
      </c>
      <c r="T721" s="14">
        <f t="shared" si="69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8">
        <f t="shared" si="67"/>
        <v>66.707317073170728</v>
      </c>
      <c r="Q722" t="str">
        <f t="shared" si="70"/>
        <v>publishing</v>
      </c>
      <c r="R722" s="11" t="str">
        <f t="shared" si="71"/>
        <v>nonfiction</v>
      </c>
      <c r="S722" s="14">
        <f t="shared" si="68"/>
        <v>40909.440868055557</v>
      </c>
      <c r="T722" s="14">
        <f t="shared" si="69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8">
        <f t="shared" si="67"/>
        <v>84.142857142857139</v>
      </c>
      <c r="Q723" t="str">
        <f t="shared" si="70"/>
        <v>publishing</v>
      </c>
      <c r="R723" s="11" t="str">
        <f t="shared" si="71"/>
        <v>nonfiction</v>
      </c>
      <c r="S723" s="14">
        <f t="shared" si="68"/>
        <v>41807.363506944443</v>
      </c>
      <c r="T723" s="14">
        <f t="shared" si="69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8">
        <f t="shared" si="67"/>
        <v>215.72549019607843</v>
      </c>
      <c r="Q724" t="str">
        <f t="shared" si="70"/>
        <v>publishing</v>
      </c>
      <c r="R724" s="11" t="str">
        <f t="shared" si="71"/>
        <v>nonfiction</v>
      </c>
      <c r="S724" s="14">
        <f t="shared" si="68"/>
        <v>40977.596967592588</v>
      </c>
      <c r="T724" s="14">
        <f t="shared" si="69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8">
        <f t="shared" si="67"/>
        <v>54.69</v>
      </c>
      <c r="Q725" t="str">
        <f t="shared" si="70"/>
        <v>publishing</v>
      </c>
      <c r="R725" s="11" t="str">
        <f t="shared" si="71"/>
        <v>nonfiction</v>
      </c>
      <c r="S725" s="14">
        <f t="shared" si="68"/>
        <v>42184.608206018522</v>
      </c>
      <c r="T725" s="14">
        <f t="shared" si="69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8">
        <f t="shared" si="67"/>
        <v>51.62944055944056</v>
      </c>
      <c r="Q726" t="str">
        <f t="shared" si="70"/>
        <v>publishing</v>
      </c>
      <c r="R726" s="11" t="str">
        <f t="shared" si="71"/>
        <v>nonfiction</v>
      </c>
      <c r="S726" s="14">
        <f t="shared" si="68"/>
        <v>40694.430127314808</v>
      </c>
      <c r="T726" s="14">
        <f t="shared" si="69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8">
        <f t="shared" si="67"/>
        <v>143.35714285714286</v>
      </c>
      <c r="Q727" t="str">
        <f t="shared" si="70"/>
        <v>publishing</v>
      </c>
      <c r="R727" s="11" t="str">
        <f t="shared" si="71"/>
        <v>nonfiction</v>
      </c>
      <c r="S727" s="14">
        <f t="shared" si="68"/>
        <v>42321.417962962958</v>
      </c>
      <c r="T727" s="14">
        <f t="shared" si="69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8">
        <f t="shared" si="67"/>
        <v>72.428571428571431</v>
      </c>
      <c r="Q728" t="str">
        <f t="shared" si="70"/>
        <v>publishing</v>
      </c>
      <c r="R728" s="11" t="str">
        <f t="shared" si="71"/>
        <v>nonfiction</v>
      </c>
      <c r="S728" s="14">
        <f t="shared" si="68"/>
        <v>41345.834340277775</v>
      </c>
      <c r="T728" s="14">
        <f t="shared" si="69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8">
        <f t="shared" si="67"/>
        <v>36.530201342281877</v>
      </c>
      <c r="Q729" t="str">
        <f t="shared" si="70"/>
        <v>publishing</v>
      </c>
      <c r="R729" s="11" t="str">
        <f t="shared" si="71"/>
        <v>nonfiction</v>
      </c>
      <c r="S729" s="14">
        <f t="shared" si="68"/>
        <v>41246.811909722215</v>
      </c>
      <c r="T729" s="14">
        <f t="shared" si="69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8">
        <f t="shared" si="67"/>
        <v>60.903461538461535</v>
      </c>
      <c r="Q730" t="str">
        <f t="shared" si="70"/>
        <v>publishing</v>
      </c>
      <c r="R730" s="11" t="str">
        <f t="shared" si="71"/>
        <v>nonfiction</v>
      </c>
      <c r="S730" s="14">
        <f t="shared" si="68"/>
        <v>40731.629131944443</v>
      </c>
      <c r="T730" s="14">
        <f t="shared" si="69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8">
        <f t="shared" si="67"/>
        <v>43.55</v>
      </c>
      <c r="Q731" t="str">
        <f t="shared" si="70"/>
        <v>publishing</v>
      </c>
      <c r="R731" s="11" t="str">
        <f t="shared" si="71"/>
        <v>nonfiction</v>
      </c>
      <c r="S731" s="14">
        <f t="shared" si="68"/>
        <v>41110.97755787037</v>
      </c>
      <c r="T731" s="14">
        <f t="shared" si="69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8">
        <f t="shared" si="67"/>
        <v>99.766037735849054</v>
      </c>
      <c r="Q732" t="str">
        <f t="shared" si="70"/>
        <v>publishing</v>
      </c>
      <c r="R732" s="11" t="str">
        <f t="shared" si="71"/>
        <v>nonfiction</v>
      </c>
      <c r="S732" s="14">
        <f t="shared" si="68"/>
        <v>40854.536932870367</v>
      </c>
      <c r="T732" s="14">
        <f t="shared" si="69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8">
        <f t="shared" si="67"/>
        <v>88.732394366197184</v>
      </c>
      <c r="Q733" t="str">
        <f t="shared" si="70"/>
        <v>publishing</v>
      </c>
      <c r="R733" s="11" t="str">
        <f t="shared" si="71"/>
        <v>nonfiction</v>
      </c>
      <c r="S733" s="14">
        <f t="shared" si="68"/>
        <v>40879.587349537032</v>
      </c>
      <c r="T733" s="14">
        <f t="shared" si="69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8">
        <f t="shared" si="67"/>
        <v>4.9230769230769234</v>
      </c>
      <c r="Q734" t="str">
        <f t="shared" si="70"/>
        <v>publishing</v>
      </c>
      <c r="R734" s="11" t="str">
        <f t="shared" si="71"/>
        <v>nonfiction</v>
      </c>
      <c r="S734" s="14">
        <f t="shared" si="68"/>
        <v>41486.21598379629</v>
      </c>
      <c r="T734" s="14">
        <f t="shared" si="69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8">
        <f t="shared" si="67"/>
        <v>17.822485207100591</v>
      </c>
      <c r="Q735" t="str">
        <f t="shared" si="70"/>
        <v>publishing</v>
      </c>
      <c r="R735" s="11" t="str">
        <f t="shared" si="71"/>
        <v>nonfiction</v>
      </c>
      <c r="S735" s="14">
        <f t="shared" si="68"/>
        <v>41598.211712962962</v>
      </c>
      <c r="T735" s="14">
        <f t="shared" si="69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8">
        <f t="shared" si="67"/>
        <v>187.19298245614036</v>
      </c>
      <c r="Q736" t="str">
        <f t="shared" si="70"/>
        <v>publishing</v>
      </c>
      <c r="R736" s="11" t="str">
        <f t="shared" si="71"/>
        <v>nonfiction</v>
      </c>
      <c r="S736" s="14">
        <f t="shared" si="68"/>
        <v>42101.956249999996</v>
      </c>
      <c r="T736" s="14">
        <f t="shared" si="69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8">
        <f t="shared" si="67"/>
        <v>234.80786026200875</v>
      </c>
      <c r="Q737" t="str">
        <f t="shared" si="70"/>
        <v>publishing</v>
      </c>
      <c r="R737" s="11" t="str">
        <f t="shared" si="71"/>
        <v>nonfiction</v>
      </c>
      <c r="S737" s="14">
        <f t="shared" si="68"/>
        <v>41945.821134259255</v>
      </c>
      <c r="T737" s="14">
        <f t="shared" si="69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8">
        <f t="shared" si="67"/>
        <v>105.04629629629629</v>
      </c>
      <c r="Q738" t="str">
        <f t="shared" si="70"/>
        <v>publishing</v>
      </c>
      <c r="R738" s="11" t="str">
        <f t="shared" si="71"/>
        <v>nonfiction</v>
      </c>
      <c r="S738" s="14">
        <f t="shared" si="68"/>
        <v>41579.525925925926</v>
      </c>
      <c r="T738" s="14">
        <f t="shared" si="69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8">
        <f t="shared" si="67"/>
        <v>56.666666666666664</v>
      </c>
      <c r="Q739" t="str">
        <f t="shared" si="70"/>
        <v>publishing</v>
      </c>
      <c r="R739" s="11" t="str">
        <f t="shared" si="71"/>
        <v>nonfiction</v>
      </c>
      <c r="S739" s="14">
        <f t="shared" si="68"/>
        <v>41667.066979166666</v>
      </c>
      <c r="T739" s="14">
        <f t="shared" si="69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8">
        <f t="shared" si="67"/>
        <v>39.048780487804876</v>
      </c>
      <c r="Q740" t="str">
        <f t="shared" si="70"/>
        <v>publishing</v>
      </c>
      <c r="R740" s="11" t="str">
        <f t="shared" si="71"/>
        <v>nonfiction</v>
      </c>
      <c r="S740" s="14">
        <f t="shared" si="68"/>
        <v>41943.395763888882</v>
      </c>
      <c r="T740" s="14">
        <f t="shared" si="69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8">
        <f t="shared" si="67"/>
        <v>68.345323741007192</v>
      </c>
      <c r="Q741" t="str">
        <f t="shared" si="70"/>
        <v>publishing</v>
      </c>
      <c r="R741" s="11" t="str">
        <f t="shared" si="71"/>
        <v>nonfiction</v>
      </c>
      <c r="S741" s="14">
        <f t="shared" si="68"/>
        <v>41829.294317129628</v>
      </c>
      <c r="T741" s="14">
        <f t="shared" si="69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8">
        <f t="shared" si="67"/>
        <v>169.57894736842104</v>
      </c>
      <c r="Q742" t="str">
        <f t="shared" si="70"/>
        <v>publishing</v>
      </c>
      <c r="R742" s="11" t="str">
        <f t="shared" si="71"/>
        <v>nonfiction</v>
      </c>
      <c r="S742" s="14">
        <f t="shared" si="68"/>
        <v>42161.93844907407</v>
      </c>
      <c r="T742" s="14">
        <f t="shared" si="69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8">
        <f t="shared" si="67"/>
        <v>141.42340425531913</v>
      </c>
      <c r="Q743" t="str">
        <f t="shared" si="70"/>
        <v>publishing</v>
      </c>
      <c r="R743" s="11" t="str">
        <f t="shared" si="71"/>
        <v>nonfiction</v>
      </c>
      <c r="S743" s="14">
        <f t="shared" si="68"/>
        <v>41401.439884259256</v>
      </c>
      <c r="T743" s="14">
        <f t="shared" si="69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8">
        <f t="shared" si="67"/>
        <v>67.391304347826093</v>
      </c>
      <c r="Q744" t="str">
        <f t="shared" si="70"/>
        <v>publishing</v>
      </c>
      <c r="R744" s="11" t="str">
        <f t="shared" si="71"/>
        <v>nonfiction</v>
      </c>
      <c r="S744" s="14">
        <f t="shared" si="68"/>
        <v>41689.709629629629</v>
      </c>
      <c r="T744" s="14">
        <f t="shared" si="69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8">
        <f t="shared" si="67"/>
        <v>54.266666666666666</v>
      </c>
      <c r="Q745" t="str">
        <f t="shared" si="70"/>
        <v>publishing</v>
      </c>
      <c r="R745" s="11" t="str">
        <f t="shared" si="71"/>
        <v>nonfiction</v>
      </c>
      <c r="S745" s="14">
        <f t="shared" si="68"/>
        <v>40990.500983796293</v>
      </c>
      <c r="T745" s="14">
        <f t="shared" si="69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8">
        <f t="shared" si="67"/>
        <v>82.516129032258064</v>
      </c>
      <c r="Q746" t="str">
        <f t="shared" si="70"/>
        <v>publishing</v>
      </c>
      <c r="R746" s="11" t="str">
        <f t="shared" si="71"/>
        <v>nonfiction</v>
      </c>
      <c r="S746" s="14">
        <f t="shared" si="68"/>
        <v>41226.748877314814</v>
      </c>
      <c r="T746" s="14">
        <f t="shared" si="69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8">
        <f t="shared" si="67"/>
        <v>53.729729729729726</v>
      </c>
      <c r="Q747" t="str">
        <f t="shared" si="70"/>
        <v>publishing</v>
      </c>
      <c r="R747" s="11" t="str">
        <f t="shared" si="71"/>
        <v>nonfiction</v>
      </c>
      <c r="S747" s="14">
        <f t="shared" si="68"/>
        <v>41367.363946759258</v>
      </c>
      <c r="T747" s="14">
        <f t="shared" si="69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8">
        <f t="shared" si="67"/>
        <v>34.206185567010309</v>
      </c>
      <c r="Q748" t="str">
        <f t="shared" si="70"/>
        <v>publishing</v>
      </c>
      <c r="R748" s="11" t="str">
        <f t="shared" si="71"/>
        <v>nonfiction</v>
      </c>
      <c r="S748" s="14">
        <f t="shared" si="68"/>
        <v>41156.834594907406</v>
      </c>
      <c r="T748" s="14">
        <f t="shared" si="69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8">
        <f t="shared" si="67"/>
        <v>127.32727272727273</v>
      </c>
      <c r="Q749" t="str">
        <f t="shared" si="70"/>
        <v>publishing</v>
      </c>
      <c r="R749" s="11" t="str">
        <f t="shared" si="71"/>
        <v>nonfiction</v>
      </c>
      <c r="S749" s="14">
        <f t="shared" si="68"/>
        <v>41988.340497685182</v>
      </c>
      <c r="T749" s="14">
        <f t="shared" si="69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8">
        <f t="shared" si="67"/>
        <v>45.56818181818182</v>
      </c>
      <c r="Q750" t="str">
        <f t="shared" si="70"/>
        <v>publishing</v>
      </c>
      <c r="R750" s="11" t="str">
        <f t="shared" si="71"/>
        <v>nonfiction</v>
      </c>
      <c r="S750" s="14">
        <f t="shared" si="68"/>
        <v>41831.638495370367</v>
      </c>
      <c r="T750" s="14">
        <f t="shared" si="69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8">
        <f t="shared" si="67"/>
        <v>95.963636363636368</v>
      </c>
      <c r="Q751" t="str">
        <f t="shared" si="70"/>
        <v>publishing</v>
      </c>
      <c r="R751" s="11" t="str">
        <f t="shared" si="71"/>
        <v>nonfiction</v>
      </c>
      <c r="S751" s="14">
        <f t="shared" si="68"/>
        <v>42733.732986111114</v>
      </c>
      <c r="T751" s="14">
        <f t="shared" si="69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8">
        <f t="shared" si="67"/>
        <v>77.271186440677965</v>
      </c>
      <c r="Q752" t="str">
        <f t="shared" si="70"/>
        <v>publishing</v>
      </c>
      <c r="R752" s="11" t="str">
        <f t="shared" si="71"/>
        <v>nonfiction</v>
      </c>
      <c r="S752" s="14">
        <f t="shared" si="68"/>
        <v>41299.669814814813</v>
      </c>
      <c r="T752" s="14">
        <f t="shared" si="69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8">
        <f t="shared" si="67"/>
        <v>57.338709677419352</v>
      </c>
      <c r="Q753" t="str">
        <f t="shared" si="70"/>
        <v>publishing</v>
      </c>
      <c r="R753" s="11" t="str">
        <f t="shared" si="71"/>
        <v>nonfiction</v>
      </c>
      <c r="S753" s="14">
        <f t="shared" si="68"/>
        <v>40713.422164351847</v>
      </c>
      <c r="T753" s="14">
        <f t="shared" si="69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8">
        <f t="shared" si="67"/>
        <v>53.19047619047619</v>
      </c>
      <c r="Q754" t="str">
        <f t="shared" si="70"/>
        <v>publishing</v>
      </c>
      <c r="R754" s="11" t="str">
        <f t="shared" si="71"/>
        <v>nonfiction</v>
      </c>
      <c r="S754" s="14">
        <f t="shared" si="68"/>
        <v>42639.213159722225</v>
      </c>
      <c r="T754" s="14">
        <f t="shared" si="69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8">
        <f t="shared" si="67"/>
        <v>492.30769230769232</v>
      </c>
      <c r="Q755" t="str">
        <f t="shared" si="70"/>
        <v>publishing</v>
      </c>
      <c r="R755" s="11" t="str">
        <f t="shared" si="71"/>
        <v>nonfiction</v>
      </c>
      <c r="S755" s="14">
        <f t="shared" si="68"/>
        <v>42019.381840277776</v>
      </c>
      <c r="T755" s="14">
        <f t="shared" si="69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8">
        <f t="shared" si="67"/>
        <v>42.346938775510203</v>
      </c>
      <c r="Q756" t="str">
        <f t="shared" si="70"/>
        <v>publishing</v>
      </c>
      <c r="R756" s="11" t="str">
        <f t="shared" si="71"/>
        <v>nonfiction</v>
      </c>
      <c r="S756" s="14">
        <f t="shared" si="68"/>
        <v>41249.54075231481</v>
      </c>
      <c r="T756" s="14">
        <f t="shared" si="69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8">
        <f t="shared" si="67"/>
        <v>37.466029411764708</v>
      </c>
      <c r="Q757" t="str">
        <f t="shared" si="70"/>
        <v>publishing</v>
      </c>
      <c r="R757" s="11" t="str">
        <f t="shared" si="71"/>
        <v>nonfiction</v>
      </c>
      <c r="S757" s="14">
        <f t="shared" si="68"/>
        <v>41383.396724537037</v>
      </c>
      <c r="T757" s="14">
        <f t="shared" si="69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8">
        <f t="shared" si="67"/>
        <v>37.454545454545453</v>
      </c>
      <c r="Q758" t="str">
        <f t="shared" si="70"/>
        <v>publishing</v>
      </c>
      <c r="R758" s="11" t="str">
        <f t="shared" si="71"/>
        <v>nonfiction</v>
      </c>
      <c r="S758" s="14">
        <f t="shared" si="68"/>
        <v>40590.558553240735</v>
      </c>
      <c r="T758" s="14">
        <f t="shared" si="69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8">
        <f t="shared" si="67"/>
        <v>33.055555555555557</v>
      </c>
      <c r="Q759" t="str">
        <f t="shared" si="70"/>
        <v>publishing</v>
      </c>
      <c r="R759" s="11" t="str">
        <f t="shared" si="71"/>
        <v>nonfiction</v>
      </c>
      <c r="S759" s="14">
        <f t="shared" si="68"/>
        <v>41234.846226851849</v>
      </c>
      <c r="T759" s="14">
        <f t="shared" si="69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8">
        <f t="shared" si="67"/>
        <v>134.21052631578948</v>
      </c>
      <c r="Q760" t="str">
        <f t="shared" si="70"/>
        <v>publishing</v>
      </c>
      <c r="R760" s="11" t="str">
        <f t="shared" si="71"/>
        <v>nonfiction</v>
      </c>
      <c r="S760" s="14">
        <f t="shared" si="68"/>
        <v>40429.628101851849</v>
      </c>
      <c r="T760" s="14">
        <f t="shared" si="69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8">
        <f t="shared" si="67"/>
        <v>51.474747474747474</v>
      </c>
      <c r="Q761" t="str">
        <f t="shared" si="70"/>
        <v>publishing</v>
      </c>
      <c r="R761" s="11" t="str">
        <f t="shared" si="71"/>
        <v>nonfiction</v>
      </c>
      <c r="S761" s="14">
        <f t="shared" si="68"/>
        <v>41789.121979166666</v>
      </c>
      <c r="T761" s="14">
        <f t="shared" si="69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8">
        <f t="shared" si="67"/>
        <v>0</v>
      </c>
      <c r="Q762" t="str">
        <f t="shared" si="70"/>
        <v>publishing</v>
      </c>
      <c r="R762" s="11" t="str">
        <f t="shared" si="71"/>
        <v>fiction</v>
      </c>
      <c r="S762" s="14">
        <f t="shared" si="68"/>
        <v>42670.555706018517</v>
      </c>
      <c r="T762" s="14">
        <f t="shared" si="69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8">
        <f t="shared" si="67"/>
        <v>39.166666666666664</v>
      </c>
      <c r="Q763" t="str">
        <f t="shared" si="70"/>
        <v>publishing</v>
      </c>
      <c r="R763" s="11" t="str">
        <f t="shared" si="71"/>
        <v>fiction</v>
      </c>
      <c r="S763" s="14">
        <f t="shared" si="68"/>
        <v>41642.543124999997</v>
      </c>
      <c r="T763" s="14">
        <f t="shared" si="69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8">
        <f t="shared" si="67"/>
        <v>0</v>
      </c>
      <c r="Q764" t="str">
        <f t="shared" si="70"/>
        <v>publishing</v>
      </c>
      <c r="R764" s="11" t="str">
        <f t="shared" si="71"/>
        <v>fiction</v>
      </c>
      <c r="S764" s="14">
        <f t="shared" si="68"/>
        <v>42690.65011574074</v>
      </c>
      <c r="T764" s="14">
        <f t="shared" si="69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8">
        <f t="shared" si="67"/>
        <v>5</v>
      </c>
      <c r="Q765" t="str">
        <f t="shared" si="70"/>
        <v>publishing</v>
      </c>
      <c r="R765" s="11" t="str">
        <f t="shared" si="71"/>
        <v>fiction</v>
      </c>
      <c r="S765" s="14">
        <f t="shared" si="68"/>
        <v>41471.238518518512</v>
      </c>
      <c r="T765" s="14">
        <f t="shared" si="69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8">
        <f t="shared" si="67"/>
        <v>0</v>
      </c>
      <c r="Q766" t="str">
        <f t="shared" si="70"/>
        <v>publishing</v>
      </c>
      <c r="R766" s="11" t="str">
        <f t="shared" si="71"/>
        <v>fiction</v>
      </c>
      <c r="S766" s="14">
        <f t="shared" si="68"/>
        <v>42226.964826388888</v>
      </c>
      <c r="T766" s="14">
        <f t="shared" si="69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8">
        <f t="shared" si="67"/>
        <v>57.295454545454547</v>
      </c>
      <c r="Q767" t="str">
        <f t="shared" si="70"/>
        <v>publishing</v>
      </c>
      <c r="R767" s="11" t="str">
        <f t="shared" si="71"/>
        <v>fiction</v>
      </c>
      <c r="S767" s="14">
        <f t="shared" si="68"/>
        <v>41901.334305555552</v>
      </c>
      <c r="T767" s="14">
        <f t="shared" si="69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8">
        <f t="shared" si="67"/>
        <v>0</v>
      </c>
      <c r="Q768" t="str">
        <f t="shared" si="70"/>
        <v>publishing</v>
      </c>
      <c r="R768" s="11" t="str">
        <f t="shared" si="71"/>
        <v>fiction</v>
      </c>
      <c r="S768" s="14">
        <f t="shared" si="68"/>
        <v>42021.57503472222</v>
      </c>
      <c r="T768" s="14">
        <f t="shared" si="69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8">
        <f t="shared" si="67"/>
        <v>59</v>
      </c>
      <c r="Q769" t="str">
        <f t="shared" si="70"/>
        <v>publishing</v>
      </c>
      <c r="R769" s="11" t="str">
        <f t="shared" si="71"/>
        <v>fiction</v>
      </c>
      <c r="S769" s="14">
        <f t="shared" si="68"/>
        <v>42114.935300925928</v>
      </c>
      <c r="T769" s="14">
        <f t="shared" si="69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8">
        <f t="shared" si="67"/>
        <v>0</v>
      </c>
      <c r="Q770" t="str">
        <f t="shared" si="70"/>
        <v>publishing</v>
      </c>
      <c r="R770" s="11" t="str">
        <f t="shared" si="71"/>
        <v>fiction</v>
      </c>
      <c r="S770" s="14">
        <f t="shared" si="68"/>
        <v>41593.998726851853</v>
      </c>
      <c r="T770" s="14">
        <f t="shared" si="69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(E771/D771)*100</f>
        <v>41.4</v>
      </c>
      <c r="P771" s="8">
        <f t="shared" ref="P771:P834" si="73">IFERROR(E771/L771, 0)</f>
        <v>31.846153846153847</v>
      </c>
      <c r="Q771" t="str">
        <f t="shared" si="70"/>
        <v>publishing</v>
      </c>
      <c r="R771" s="11" t="str">
        <f t="shared" si="71"/>
        <v>fiction</v>
      </c>
      <c r="S771" s="14">
        <f t="shared" ref="S771:S834" si="74">(((J771/60)/60)/24)+DATE(1970,1,1)+(-5/24)</f>
        <v>41604.788124999999</v>
      </c>
      <c r="T771" s="14">
        <f t="shared" ref="T771:T834" si="75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8">
        <f t="shared" si="73"/>
        <v>0</v>
      </c>
      <c r="Q772" t="str">
        <f t="shared" ref="Q772:Q835" si="76">LEFT(N772,(FIND("/",N772)-1))</f>
        <v>publishing</v>
      </c>
      <c r="R772" s="11" t="str">
        <f t="shared" ref="R772:R835" si="77">RIGHT(N772,(LEN(N772)-FIND("/",N772)))</f>
        <v>fiction</v>
      </c>
      <c r="S772" s="14">
        <f t="shared" si="74"/>
        <v>41289.791307870371</v>
      </c>
      <c r="T772" s="14">
        <f t="shared" si="75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8">
        <f t="shared" si="73"/>
        <v>10</v>
      </c>
      <c r="Q773" t="str">
        <f t="shared" si="76"/>
        <v>publishing</v>
      </c>
      <c r="R773" s="11" t="str">
        <f t="shared" si="77"/>
        <v>fiction</v>
      </c>
      <c r="S773" s="14">
        <f t="shared" si="74"/>
        <v>42349.615763888891</v>
      </c>
      <c r="T773" s="14">
        <f t="shared" si="75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8">
        <f t="shared" si="73"/>
        <v>50</v>
      </c>
      <c r="Q774" t="str">
        <f t="shared" si="76"/>
        <v>publishing</v>
      </c>
      <c r="R774" s="11" t="str">
        <f t="shared" si="77"/>
        <v>fiction</v>
      </c>
      <c r="S774" s="14">
        <f t="shared" si="74"/>
        <v>40067.848599537036</v>
      </c>
      <c r="T774" s="14">
        <f t="shared" si="75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8">
        <f t="shared" si="73"/>
        <v>16</v>
      </c>
      <c r="Q775" t="str">
        <f t="shared" si="76"/>
        <v>publishing</v>
      </c>
      <c r="R775" s="11" t="str">
        <f t="shared" si="77"/>
        <v>fiction</v>
      </c>
      <c r="S775" s="14">
        <f t="shared" si="74"/>
        <v>42100.527604166658</v>
      </c>
      <c r="T775" s="14">
        <f t="shared" si="75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8">
        <f t="shared" si="73"/>
        <v>39</v>
      </c>
      <c r="Q776" t="str">
        <f t="shared" si="76"/>
        <v>publishing</v>
      </c>
      <c r="R776" s="11" t="str">
        <f t="shared" si="77"/>
        <v>fiction</v>
      </c>
      <c r="S776" s="14">
        <f t="shared" si="74"/>
        <v>41663.571967592587</v>
      </c>
      <c r="T776" s="14">
        <f t="shared" si="75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8">
        <f t="shared" si="73"/>
        <v>34</v>
      </c>
      <c r="Q777" t="str">
        <f t="shared" si="76"/>
        <v>publishing</v>
      </c>
      <c r="R777" s="11" t="str">
        <f t="shared" si="77"/>
        <v>fiction</v>
      </c>
      <c r="S777" s="14">
        <f t="shared" si="74"/>
        <v>40862.851793981477</v>
      </c>
      <c r="T777" s="14">
        <f t="shared" si="75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8">
        <f t="shared" si="73"/>
        <v>63.122807017543863</v>
      </c>
      <c r="Q778" t="str">
        <f t="shared" si="76"/>
        <v>publishing</v>
      </c>
      <c r="R778" s="11" t="str">
        <f t="shared" si="77"/>
        <v>fiction</v>
      </c>
      <c r="S778" s="14">
        <f t="shared" si="74"/>
        <v>42250.477372685178</v>
      </c>
      <c r="T778" s="14">
        <f t="shared" si="75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8">
        <f t="shared" si="73"/>
        <v>7</v>
      </c>
      <c r="Q779" t="str">
        <f t="shared" si="76"/>
        <v>publishing</v>
      </c>
      <c r="R779" s="11" t="str">
        <f t="shared" si="77"/>
        <v>fiction</v>
      </c>
      <c r="S779" s="14">
        <f t="shared" si="74"/>
        <v>41456.772881944438</v>
      </c>
      <c r="T779" s="14">
        <f t="shared" si="75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8">
        <f t="shared" si="73"/>
        <v>2</v>
      </c>
      <c r="Q780" t="str">
        <f t="shared" si="76"/>
        <v>publishing</v>
      </c>
      <c r="R780" s="11" t="str">
        <f t="shared" si="77"/>
        <v>fiction</v>
      </c>
      <c r="S780" s="14">
        <f t="shared" si="74"/>
        <v>41729.493981481479</v>
      </c>
      <c r="T780" s="14">
        <f t="shared" si="75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8">
        <f t="shared" si="73"/>
        <v>66.666666666666671</v>
      </c>
      <c r="Q781" t="str">
        <f t="shared" si="76"/>
        <v>publishing</v>
      </c>
      <c r="R781" s="11" t="str">
        <f t="shared" si="77"/>
        <v>fiction</v>
      </c>
      <c r="S781" s="14">
        <f t="shared" si="74"/>
        <v>40436.475752314815</v>
      </c>
      <c r="T781" s="14">
        <f t="shared" si="75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8">
        <f t="shared" si="73"/>
        <v>38.518518518518519</v>
      </c>
      <c r="Q782" t="str">
        <f t="shared" si="76"/>
        <v>music</v>
      </c>
      <c r="R782" s="11" t="str">
        <f t="shared" si="77"/>
        <v>rock</v>
      </c>
      <c r="S782" s="14">
        <f t="shared" si="74"/>
        <v>40636.465567129628</v>
      </c>
      <c r="T782" s="14">
        <f t="shared" si="75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8">
        <f t="shared" si="73"/>
        <v>42.609200000000001</v>
      </c>
      <c r="Q783" t="str">
        <f t="shared" si="76"/>
        <v>music</v>
      </c>
      <c r="R783" s="11" t="str">
        <f t="shared" si="77"/>
        <v>rock</v>
      </c>
      <c r="S783" s="14">
        <f t="shared" si="74"/>
        <v>41402.792523148149</v>
      </c>
      <c r="T783" s="14">
        <f t="shared" si="75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8">
        <f t="shared" si="73"/>
        <v>50</v>
      </c>
      <c r="Q784" t="str">
        <f t="shared" si="76"/>
        <v>music</v>
      </c>
      <c r="R784" s="11" t="str">
        <f t="shared" si="77"/>
        <v>rock</v>
      </c>
      <c r="S784" s="14">
        <f t="shared" si="74"/>
        <v>41116.549791666665</v>
      </c>
      <c r="T784" s="14">
        <f t="shared" si="75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8">
        <f t="shared" si="73"/>
        <v>63.485714285714288</v>
      </c>
      <c r="Q785" t="str">
        <f t="shared" si="76"/>
        <v>music</v>
      </c>
      <c r="R785" s="11" t="str">
        <f t="shared" si="77"/>
        <v>rock</v>
      </c>
      <c r="S785" s="14">
        <f t="shared" si="74"/>
        <v>40987.565381944441</v>
      </c>
      <c r="T785" s="14">
        <f t="shared" si="75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8">
        <f t="shared" si="73"/>
        <v>102.5</v>
      </c>
      <c r="Q786" t="str">
        <f t="shared" si="76"/>
        <v>music</v>
      </c>
      <c r="R786" s="11" t="str">
        <f t="shared" si="77"/>
        <v>rock</v>
      </c>
      <c r="S786" s="14">
        <f t="shared" si="74"/>
        <v>41674.941192129627</v>
      </c>
      <c r="T786" s="14">
        <f t="shared" si="75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8">
        <f t="shared" si="73"/>
        <v>31.142758620689655</v>
      </c>
      <c r="Q787" t="str">
        <f t="shared" si="76"/>
        <v>music</v>
      </c>
      <c r="R787" s="11" t="str">
        <f t="shared" si="77"/>
        <v>rock</v>
      </c>
      <c r="S787" s="14">
        <f t="shared" si="74"/>
        <v>41303.385590277772</v>
      </c>
      <c r="T787" s="14">
        <f t="shared" si="75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8">
        <f t="shared" si="73"/>
        <v>162.27272727272728</v>
      </c>
      <c r="Q788" t="str">
        <f t="shared" si="76"/>
        <v>music</v>
      </c>
      <c r="R788" s="11" t="str">
        <f t="shared" si="77"/>
        <v>rock</v>
      </c>
      <c r="S788" s="14">
        <f t="shared" si="74"/>
        <v>40982.847615740735</v>
      </c>
      <c r="T788" s="14">
        <f t="shared" si="75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8">
        <f t="shared" si="73"/>
        <v>80.588235294117652</v>
      </c>
      <c r="Q789" t="str">
        <f t="shared" si="76"/>
        <v>music</v>
      </c>
      <c r="R789" s="11" t="str">
        <f t="shared" si="77"/>
        <v>rock</v>
      </c>
      <c r="S789" s="14">
        <f t="shared" si="74"/>
        <v>41549.419282407405</v>
      </c>
      <c r="T789" s="14">
        <f t="shared" si="75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8">
        <f t="shared" si="73"/>
        <v>59.85441176470588</v>
      </c>
      <c r="Q790" t="str">
        <f t="shared" si="76"/>
        <v>music</v>
      </c>
      <c r="R790" s="11" t="str">
        <f t="shared" si="77"/>
        <v>rock</v>
      </c>
      <c r="S790" s="14">
        <f t="shared" si="74"/>
        <v>41058.798472222217</v>
      </c>
      <c r="T790" s="14">
        <f t="shared" si="75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8">
        <f t="shared" si="73"/>
        <v>132.85714285714286</v>
      </c>
      <c r="Q791" t="str">
        <f t="shared" si="76"/>
        <v>music</v>
      </c>
      <c r="R791" s="11" t="str">
        <f t="shared" si="77"/>
        <v>rock</v>
      </c>
      <c r="S791" s="14">
        <f t="shared" si="74"/>
        <v>41276.977777777778</v>
      </c>
      <c r="T791" s="14">
        <f t="shared" si="75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8">
        <f t="shared" si="73"/>
        <v>92.547820512820508</v>
      </c>
      <c r="Q792" t="str">
        <f t="shared" si="76"/>
        <v>music</v>
      </c>
      <c r="R792" s="11" t="str">
        <f t="shared" si="77"/>
        <v>rock</v>
      </c>
      <c r="S792" s="14">
        <f t="shared" si="74"/>
        <v>41275.839571759258</v>
      </c>
      <c r="T792" s="14">
        <f t="shared" si="75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8">
        <f t="shared" si="73"/>
        <v>60.859375</v>
      </c>
      <c r="Q793" t="str">
        <f t="shared" si="76"/>
        <v>music</v>
      </c>
      <c r="R793" s="11" t="str">
        <f t="shared" si="77"/>
        <v>rock</v>
      </c>
      <c r="S793" s="14">
        <f t="shared" si="74"/>
        <v>41557.572291666664</v>
      </c>
      <c r="T793" s="14">
        <f t="shared" si="75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8">
        <f t="shared" si="73"/>
        <v>41.851833333333339</v>
      </c>
      <c r="Q794" t="str">
        <f t="shared" si="76"/>
        <v>music</v>
      </c>
      <c r="R794" s="11" t="str">
        <f t="shared" si="77"/>
        <v>rock</v>
      </c>
      <c r="S794" s="14">
        <f t="shared" si="74"/>
        <v>41555.665312500001</v>
      </c>
      <c r="T794" s="14">
        <f t="shared" si="75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8">
        <f t="shared" si="73"/>
        <v>88.325937499999995</v>
      </c>
      <c r="Q795" t="str">
        <f t="shared" si="76"/>
        <v>music</v>
      </c>
      <c r="R795" s="11" t="str">
        <f t="shared" si="77"/>
        <v>rock</v>
      </c>
      <c r="S795" s="14">
        <f t="shared" si="74"/>
        <v>41442.532916666663</v>
      </c>
      <c r="T795" s="14">
        <f t="shared" si="75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8">
        <f t="shared" si="73"/>
        <v>158.96226415094338</v>
      </c>
      <c r="Q796" t="str">
        <f t="shared" si="76"/>
        <v>music</v>
      </c>
      <c r="R796" s="11" t="str">
        <f t="shared" si="77"/>
        <v>rock</v>
      </c>
      <c r="S796" s="14">
        <f t="shared" si="74"/>
        <v>40735.906678240739</v>
      </c>
      <c r="T796" s="14">
        <f t="shared" si="75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8">
        <f t="shared" si="73"/>
        <v>85.054347826086953</v>
      </c>
      <c r="Q797" t="str">
        <f t="shared" si="76"/>
        <v>music</v>
      </c>
      <c r="R797" s="11" t="str">
        <f t="shared" si="77"/>
        <v>rock</v>
      </c>
      <c r="S797" s="14">
        <f t="shared" si="74"/>
        <v>40963.404699074068</v>
      </c>
      <c r="T797" s="14">
        <f t="shared" si="75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8">
        <f t="shared" si="73"/>
        <v>112.61111111111111</v>
      </c>
      <c r="Q798" t="str">
        <f t="shared" si="76"/>
        <v>music</v>
      </c>
      <c r="R798" s="11" t="str">
        <f t="shared" si="77"/>
        <v>rock</v>
      </c>
      <c r="S798" s="14">
        <f t="shared" si="74"/>
        <v>41502.674594907403</v>
      </c>
      <c r="T798" s="14">
        <f t="shared" si="75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8">
        <f t="shared" si="73"/>
        <v>45.436619718309856</v>
      </c>
      <c r="Q799" t="str">
        <f t="shared" si="76"/>
        <v>music</v>
      </c>
      <c r="R799" s="11" t="str">
        <f t="shared" si="77"/>
        <v>rock</v>
      </c>
      <c r="S799" s="14">
        <f t="shared" si="74"/>
        <v>40996.785740740735</v>
      </c>
      <c r="T799" s="14">
        <f t="shared" si="75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8">
        <f t="shared" si="73"/>
        <v>46.218390804597703</v>
      </c>
      <c r="Q800" t="str">
        <f t="shared" si="76"/>
        <v>music</v>
      </c>
      <c r="R800" s="11" t="str">
        <f t="shared" si="77"/>
        <v>rock</v>
      </c>
      <c r="S800" s="14">
        <f t="shared" si="74"/>
        <v>41882.381793981483</v>
      </c>
      <c r="T800" s="14">
        <f t="shared" si="75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8">
        <f t="shared" si="73"/>
        <v>178.60714285714286</v>
      </c>
      <c r="Q801" t="str">
        <f t="shared" si="76"/>
        <v>music</v>
      </c>
      <c r="R801" s="11" t="str">
        <f t="shared" si="77"/>
        <v>rock</v>
      </c>
      <c r="S801" s="14">
        <f t="shared" si="74"/>
        <v>40996.458865740737</v>
      </c>
      <c r="T801" s="14">
        <f t="shared" si="75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8">
        <f t="shared" si="73"/>
        <v>40.75</v>
      </c>
      <c r="Q802" t="str">
        <f t="shared" si="76"/>
        <v>music</v>
      </c>
      <c r="R802" s="11" t="str">
        <f t="shared" si="77"/>
        <v>rock</v>
      </c>
      <c r="S802" s="14">
        <f t="shared" si="74"/>
        <v>41863.225162037037</v>
      </c>
      <c r="T802" s="14">
        <f t="shared" si="75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8">
        <f t="shared" si="73"/>
        <v>43.733921568627444</v>
      </c>
      <c r="Q803" t="str">
        <f t="shared" si="76"/>
        <v>music</v>
      </c>
      <c r="R803" s="11" t="str">
        <f t="shared" si="77"/>
        <v>rock</v>
      </c>
      <c r="S803" s="14">
        <f t="shared" si="74"/>
        <v>40695.587037037032</v>
      </c>
      <c r="T803" s="14">
        <f t="shared" si="75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8">
        <f t="shared" si="73"/>
        <v>81.066666666666663</v>
      </c>
      <c r="Q804" t="str">
        <f t="shared" si="76"/>
        <v>music</v>
      </c>
      <c r="R804" s="11" t="str">
        <f t="shared" si="77"/>
        <v>rock</v>
      </c>
      <c r="S804" s="14">
        <f t="shared" si="74"/>
        <v>41122.813935185186</v>
      </c>
      <c r="T804" s="14">
        <f t="shared" si="75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8">
        <f t="shared" si="73"/>
        <v>74.60526315789474</v>
      </c>
      <c r="Q805" t="str">
        <f t="shared" si="76"/>
        <v>music</v>
      </c>
      <c r="R805" s="11" t="str">
        <f t="shared" si="77"/>
        <v>rock</v>
      </c>
      <c r="S805" s="14">
        <f t="shared" si="74"/>
        <v>40665.741643518515</v>
      </c>
      <c r="T805" s="14">
        <f t="shared" si="75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8">
        <f t="shared" si="73"/>
        <v>305.55555555555554</v>
      </c>
      <c r="Q806" t="str">
        <f t="shared" si="76"/>
        <v>music</v>
      </c>
      <c r="R806" s="11" t="str">
        <f t="shared" si="77"/>
        <v>rock</v>
      </c>
      <c r="S806" s="14">
        <f t="shared" si="74"/>
        <v>40729.897291666668</v>
      </c>
      <c r="T806" s="14">
        <f t="shared" si="75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8">
        <f t="shared" si="73"/>
        <v>58.333333333333336</v>
      </c>
      <c r="Q807" t="str">
        <f t="shared" si="76"/>
        <v>music</v>
      </c>
      <c r="R807" s="11" t="str">
        <f t="shared" si="77"/>
        <v>rock</v>
      </c>
      <c r="S807" s="14">
        <f t="shared" si="74"/>
        <v>40690.614722222221</v>
      </c>
      <c r="T807" s="14">
        <f t="shared" si="75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8">
        <f t="shared" si="73"/>
        <v>117.67605633802818</v>
      </c>
      <c r="Q808" t="str">
        <f t="shared" si="76"/>
        <v>music</v>
      </c>
      <c r="R808" s="11" t="str">
        <f t="shared" si="77"/>
        <v>rock</v>
      </c>
      <c r="S808" s="14">
        <f t="shared" si="74"/>
        <v>40763.483090277776</v>
      </c>
      <c r="T808" s="14">
        <f t="shared" si="75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8">
        <f t="shared" si="73"/>
        <v>73.771929824561397</v>
      </c>
      <c r="Q809" t="str">
        <f t="shared" si="76"/>
        <v>music</v>
      </c>
      <c r="R809" s="11" t="str">
        <f t="shared" si="77"/>
        <v>rock</v>
      </c>
      <c r="S809" s="14">
        <f t="shared" si="74"/>
        <v>42759.420266203706</v>
      </c>
      <c r="T809" s="14">
        <f t="shared" si="75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8">
        <f t="shared" si="73"/>
        <v>104.65116279069767</v>
      </c>
      <c r="Q810" t="str">
        <f t="shared" si="76"/>
        <v>music</v>
      </c>
      <c r="R810" s="11" t="str">
        <f t="shared" si="77"/>
        <v>rock</v>
      </c>
      <c r="S810" s="14">
        <f t="shared" si="74"/>
        <v>41961.892199074071</v>
      </c>
      <c r="T810" s="14">
        <f t="shared" si="75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8">
        <f t="shared" si="73"/>
        <v>79.82692307692308</v>
      </c>
      <c r="Q811" t="str">
        <f t="shared" si="76"/>
        <v>music</v>
      </c>
      <c r="R811" s="11" t="str">
        <f t="shared" si="77"/>
        <v>rock</v>
      </c>
      <c r="S811" s="14">
        <f t="shared" si="74"/>
        <v>41628.625347222223</v>
      </c>
      <c r="T811" s="14">
        <f t="shared" si="75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8">
        <f t="shared" si="73"/>
        <v>58.333333333333336</v>
      </c>
      <c r="Q812" t="str">
        <f t="shared" si="76"/>
        <v>music</v>
      </c>
      <c r="R812" s="11" t="str">
        <f t="shared" si="77"/>
        <v>rock</v>
      </c>
      <c r="S812" s="14">
        <f t="shared" si="74"/>
        <v>41122.847939814812</v>
      </c>
      <c r="T812" s="14">
        <f t="shared" si="75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8">
        <f t="shared" si="73"/>
        <v>86.666666666666671</v>
      </c>
      <c r="Q813" t="str">
        <f t="shared" si="76"/>
        <v>music</v>
      </c>
      <c r="R813" s="11" t="str">
        <f t="shared" si="77"/>
        <v>rock</v>
      </c>
      <c r="S813" s="14">
        <f t="shared" si="74"/>
        <v>41443.435208333329</v>
      </c>
      <c r="T813" s="14">
        <f t="shared" si="75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8">
        <f t="shared" si="73"/>
        <v>27.606060606060606</v>
      </c>
      <c r="Q814" t="str">
        <f t="shared" si="76"/>
        <v>music</v>
      </c>
      <c r="R814" s="11" t="str">
        <f t="shared" si="77"/>
        <v>rock</v>
      </c>
      <c r="S814" s="14">
        <f t="shared" si="74"/>
        <v>41281.809629629628</v>
      </c>
      <c r="T814" s="14">
        <f t="shared" si="75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8">
        <f t="shared" si="73"/>
        <v>24.999375000000001</v>
      </c>
      <c r="Q815" t="str">
        <f t="shared" si="76"/>
        <v>music</v>
      </c>
      <c r="R815" s="11" t="str">
        <f t="shared" si="77"/>
        <v>rock</v>
      </c>
      <c r="S815" s="14">
        <f t="shared" si="74"/>
        <v>41080.751909722218</v>
      </c>
      <c r="T815" s="14">
        <f t="shared" si="75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8">
        <f t="shared" si="73"/>
        <v>45.464285714285715</v>
      </c>
      <c r="Q816" t="str">
        <f t="shared" si="76"/>
        <v>music</v>
      </c>
      <c r="R816" s="11" t="str">
        <f t="shared" si="77"/>
        <v>rock</v>
      </c>
      <c r="S816" s="14">
        <f t="shared" si="74"/>
        <v>40679.534733796296</v>
      </c>
      <c r="T816" s="14">
        <f t="shared" si="75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8">
        <f t="shared" si="73"/>
        <v>99.534883720930239</v>
      </c>
      <c r="Q817" t="str">
        <f t="shared" si="76"/>
        <v>music</v>
      </c>
      <c r="R817" s="11" t="str">
        <f t="shared" si="77"/>
        <v>rock</v>
      </c>
      <c r="S817" s="14">
        <f t="shared" si="74"/>
        <v>41914.70952546296</v>
      </c>
      <c r="T817" s="14">
        <f t="shared" si="75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8">
        <f t="shared" si="73"/>
        <v>39.31</v>
      </c>
      <c r="Q818" t="str">
        <f t="shared" si="76"/>
        <v>music</v>
      </c>
      <c r="R818" s="11" t="str">
        <f t="shared" si="77"/>
        <v>rock</v>
      </c>
      <c r="S818" s="14">
        <f t="shared" si="74"/>
        <v>41341.662534722222</v>
      </c>
      <c r="T818" s="14">
        <f t="shared" si="75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8">
        <f t="shared" si="73"/>
        <v>89.419999999999987</v>
      </c>
      <c r="Q819" t="str">
        <f t="shared" si="76"/>
        <v>music</v>
      </c>
      <c r="R819" s="11" t="str">
        <f t="shared" si="77"/>
        <v>rock</v>
      </c>
      <c r="S819" s="14">
        <f t="shared" si="74"/>
        <v>40925.391331018516</v>
      </c>
      <c r="T819" s="14">
        <f t="shared" si="75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8">
        <f t="shared" si="73"/>
        <v>28.684210526315791</v>
      </c>
      <c r="Q820" t="str">
        <f t="shared" si="76"/>
        <v>music</v>
      </c>
      <c r="R820" s="11" t="str">
        <f t="shared" si="77"/>
        <v>rock</v>
      </c>
      <c r="S820" s="14">
        <f t="shared" si="74"/>
        <v>41120.67454861111</v>
      </c>
      <c r="T820" s="14">
        <f t="shared" si="75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8">
        <f t="shared" si="73"/>
        <v>31.071428571428573</v>
      </c>
      <c r="Q821" t="str">
        <f t="shared" si="76"/>
        <v>music</v>
      </c>
      <c r="R821" s="11" t="str">
        <f t="shared" si="77"/>
        <v>rock</v>
      </c>
      <c r="S821" s="14">
        <f t="shared" si="74"/>
        <v>41619.789976851847</v>
      </c>
      <c r="T821" s="14">
        <f t="shared" si="75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8">
        <f t="shared" si="73"/>
        <v>70.55263157894737</v>
      </c>
      <c r="Q822" t="str">
        <f t="shared" si="76"/>
        <v>music</v>
      </c>
      <c r="R822" s="11" t="str">
        <f t="shared" si="77"/>
        <v>rock</v>
      </c>
      <c r="S822" s="14">
        <f t="shared" si="74"/>
        <v>41768.633587962962</v>
      </c>
      <c r="T822" s="14">
        <f t="shared" si="75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8">
        <f t="shared" si="73"/>
        <v>224.12820512820514</v>
      </c>
      <c r="Q823" t="str">
        <f t="shared" si="76"/>
        <v>music</v>
      </c>
      <c r="R823" s="11" t="str">
        <f t="shared" si="77"/>
        <v>rock</v>
      </c>
      <c r="S823" s="14">
        <f t="shared" si="74"/>
        <v>42093.71371527778</v>
      </c>
      <c r="T823" s="14">
        <f t="shared" si="75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8">
        <f t="shared" si="73"/>
        <v>51.811594202898547</v>
      </c>
      <c r="Q824" t="str">
        <f t="shared" si="76"/>
        <v>music</v>
      </c>
      <c r="R824" s="11" t="str">
        <f t="shared" si="77"/>
        <v>rock</v>
      </c>
      <c r="S824" s="14">
        <f t="shared" si="74"/>
        <v>41157.739004629628</v>
      </c>
      <c r="T824" s="14">
        <f t="shared" si="75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8">
        <f t="shared" si="73"/>
        <v>43.515151515151516</v>
      </c>
      <c r="Q825" t="str">
        <f t="shared" si="76"/>
        <v>music</v>
      </c>
      <c r="R825" s="11" t="str">
        <f t="shared" si="77"/>
        <v>rock</v>
      </c>
      <c r="S825" s="14">
        <f t="shared" si="74"/>
        <v>42055.764490740738</v>
      </c>
      <c r="T825" s="14">
        <f t="shared" si="75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8">
        <f t="shared" si="73"/>
        <v>39.816666666666663</v>
      </c>
      <c r="Q826" t="str">
        <f t="shared" si="76"/>
        <v>music</v>
      </c>
      <c r="R826" s="11" t="str">
        <f t="shared" si="77"/>
        <v>rock</v>
      </c>
      <c r="S826" s="14">
        <f t="shared" si="74"/>
        <v>40250.033773148149</v>
      </c>
      <c r="T826" s="14">
        <f t="shared" si="75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8">
        <f t="shared" si="73"/>
        <v>126.8080808080808</v>
      </c>
      <c r="Q827" t="str">
        <f t="shared" si="76"/>
        <v>music</v>
      </c>
      <c r="R827" s="11" t="str">
        <f t="shared" si="77"/>
        <v>rock</v>
      </c>
      <c r="S827" s="14">
        <f t="shared" si="74"/>
        <v>41186.098194444443</v>
      </c>
      <c r="T827" s="14">
        <f t="shared" si="75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8">
        <f t="shared" si="73"/>
        <v>113.87755102040816</v>
      </c>
      <c r="Q828" t="str">
        <f t="shared" si="76"/>
        <v>music</v>
      </c>
      <c r="R828" s="11" t="str">
        <f t="shared" si="77"/>
        <v>rock</v>
      </c>
      <c r="S828" s="14">
        <f t="shared" si="74"/>
        <v>40972.830208333333</v>
      </c>
      <c r="T828" s="14">
        <f t="shared" si="75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8">
        <f t="shared" si="73"/>
        <v>28.181818181818183</v>
      </c>
      <c r="Q829" t="str">
        <f t="shared" si="76"/>
        <v>music</v>
      </c>
      <c r="R829" s="11" t="str">
        <f t="shared" si="77"/>
        <v>rock</v>
      </c>
      <c r="S829" s="14">
        <f t="shared" si="74"/>
        <v>40927.265127314815</v>
      </c>
      <c r="T829" s="14">
        <f t="shared" si="75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8">
        <f t="shared" si="73"/>
        <v>36.60526315789474</v>
      </c>
      <c r="Q830" t="str">
        <f t="shared" si="76"/>
        <v>music</v>
      </c>
      <c r="R830" s="11" t="str">
        <f t="shared" si="77"/>
        <v>rock</v>
      </c>
      <c r="S830" s="14">
        <f t="shared" si="74"/>
        <v>41072.84238425926</v>
      </c>
      <c r="T830" s="14">
        <f t="shared" si="75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8">
        <f t="shared" si="73"/>
        <v>32.5</v>
      </c>
      <c r="Q831" t="str">
        <f t="shared" si="76"/>
        <v>music</v>
      </c>
      <c r="R831" s="11" t="str">
        <f t="shared" si="77"/>
        <v>rock</v>
      </c>
      <c r="S831" s="14">
        <f t="shared" si="74"/>
        <v>42504.593055555553</v>
      </c>
      <c r="T831" s="14">
        <f t="shared" si="75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8">
        <f t="shared" si="73"/>
        <v>60.65625</v>
      </c>
      <c r="Q832" t="str">
        <f t="shared" si="76"/>
        <v>music</v>
      </c>
      <c r="R832" s="11" t="str">
        <f t="shared" si="77"/>
        <v>rock</v>
      </c>
      <c r="S832" s="14">
        <f t="shared" si="74"/>
        <v>41325.317418981482</v>
      </c>
      <c r="T832" s="14">
        <f t="shared" si="75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8">
        <f t="shared" si="73"/>
        <v>175</v>
      </c>
      <c r="Q833" t="str">
        <f t="shared" si="76"/>
        <v>music</v>
      </c>
      <c r="R833" s="11" t="str">
        <f t="shared" si="77"/>
        <v>rock</v>
      </c>
      <c r="S833" s="14">
        <f t="shared" si="74"/>
        <v>40996.438587962963</v>
      </c>
      <c r="T833" s="14">
        <f t="shared" si="75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8">
        <f t="shared" si="73"/>
        <v>97.993896103896105</v>
      </c>
      <c r="Q834" t="str">
        <f t="shared" si="76"/>
        <v>music</v>
      </c>
      <c r="R834" s="11" t="str">
        <f t="shared" si="77"/>
        <v>rock</v>
      </c>
      <c r="S834" s="14">
        <f t="shared" si="74"/>
        <v>40869.466840277775</v>
      </c>
      <c r="T834" s="14">
        <f t="shared" si="75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(E835/D835)*100</f>
        <v>101.66666666666666</v>
      </c>
      <c r="P835" s="8">
        <f t="shared" ref="P835:P898" si="79">IFERROR(E835/L835, 0)</f>
        <v>148.78048780487805</v>
      </c>
      <c r="Q835" t="str">
        <f t="shared" si="76"/>
        <v>music</v>
      </c>
      <c r="R835" s="11" t="str">
        <f t="shared" si="77"/>
        <v>rock</v>
      </c>
      <c r="S835" s="14">
        <f t="shared" ref="S835:S898" si="80">(((J835/60)/60)/24)+DATE(1970,1,1)+(-5/24)</f>
        <v>41718.669849537036</v>
      </c>
      <c r="T835" s="14">
        <f t="shared" ref="T835:T898" si="81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8">
        <f t="shared" si="79"/>
        <v>96.08</v>
      </c>
      <c r="Q836" t="str">
        <f t="shared" ref="Q836:Q899" si="82">LEFT(N836,(FIND("/",N836)-1))</f>
        <v>music</v>
      </c>
      <c r="R836" s="11" t="str">
        <f t="shared" ref="R836:R899" si="83">RIGHT(N836,(LEN(N836)-FIND("/",N836)))</f>
        <v>rock</v>
      </c>
      <c r="S836" s="14">
        <f t="shared" si="80"/>
        <v>41422.614490740736</v>
      </c>
      <c r="T836" s="14">
        <f t="shared" si="81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8">
        <f t="shared" si="79"/>
        <v>58.625</v>
      </c>
      <c r="Q837" t="str">
        <f t="shared" si="82"/>
        <v>music</v>
      </c>
      <c r="R837" s="11" t="str">
        <f t="shared" si="83"/>
        <v>rock</v>
      </c>
      <c r="S837" s="14">
        <f t="shared" si="80"/>
        <v>41005.249513888884</v>
      </c>
      <c r="T837" s="14">
        <f t="shared" si="81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8">
        <f t="shared" si="79"/>
        <v>109.70695652173914</v>
      </c>
      <c r="Q838" t="str">
        <f t="shared" si="82"/>
        <v>music</v>
      </c>
      <c r="R838" s="11" t="str">
        <f t="shared" si="83"/>
        <v>rock</v>
      </c>
      <c r="S838" s="14">
        <f t="shared" si="80"/>
        <v>41523.848587962959</v>
      </c>
      <c r="T838" s="14">
        <f t="shared" si="81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8">
        <f t="shared" si="79"/>
        <v>49.112903225806448</v>
      </c>
      <c r="Q839" t="str">
        <f t="shared" si="82"/>
        <v>music</v>
      </c>
      <c r="R839" s="11" t="str">
        <f t="shared" si="83"/>
        <v>rock</v>
      </c>
      <c r="S839" s="14">
        <f t="shared" si="80"/>
        <v>41730.79006944444</v>
      </c>
      <c r="T839" s="14">
        <f t="shared" si="81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8">
        <f t="shared" si="79"/>
        <v>47.672131147540981</v>
      </c>
      <c r="Q840" t="str">
        <f t="shared" si="82"/>
        <v>music</v>
      </c>
      <c r="R840" s="11" t="str">
        <f t="shared" si="83"/>
        <v>rock</v>
      </c>
      <c r="S840" s="14">
        <f t="shared" si="80"/>
        <v>40895.689641203702</v>
      </c>
      <c r="T840" s="14">
        <f t="shared" si="81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8">
        <f t="shared" si="79"/>
        <v>60.737812499999997</v>
      </c>
      <c r="Q841" t="str">
        <f t="shared" si="82"/>
        <v>music</v>
      </c>
      <c r="R841" s="11" t="str">
        <f t="shared" si="83"/>
        <v>rock</v>
      </c>
      <c r="S841" s="14">
        <f t="shared" si="80"/>
        <v>41144.555046296293</v>
      </c>
      <c r="T841" s="14">
        <f t="shared" si="81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8">
        <f t="shared" si="79"/>
        <v>63.37715789473684</v>
      </c>
      <c r="Q842" t="str">
        <f t="shared" si="82"/>
        <v>music</v>
      </c>
      <c r="R842" s="11" t="str">
        <f t="shared" si="83"/>
        <v>metal</v>
      </c>
      <c r="S842" s="14">
        <f t="shared" si="80"/>
        <v>42607.018368055556</v>
      </c>
      <c r="T842" s="14">
        <f t="shared" si="81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8">
        <f t="shared" si="79"/>
        <v>53.893617021276597</v>
      </c>
      <c r="Q843" t="str">
        <f t="shared" si="82"/>
        <v>music</v>
      </c>
      <c r="R843" s="11" t="str">
        <f t="shared" si="83"/>
        <v>metal</v>
      </c>
      <c r="S843" s="14">
        <f t="shared" si="80"/>
        <v>41923.63035879629</v>
      </c>
      <c r="T843" s="14">
        <f t="shared" si="81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8">
        <f t="shared" si="79"/>
        <v>66.871794871794876</v>
      </c>
      <c r="Q844" t="str">
        <f t="shared" si="82"/>
        <v>music</v>
      </c>
      <c r="R844" s="11" t="str">
        <f t="shared" si="83"/>
        <v>metal</v>
      </c>
      <c r="S844" s="14">
        <f t="shared" si="80"/>
        <v>41526.384062500001</v>
      </c>
      <c r="T844" s="14">
        <f t="shared" si="81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8">
        <f t="shared" si="79"/>
        <v>63.102362204724407</v>
      </c>
      <c r="Q845" t="str">
        <f t="shared" si="82"/>
        <v>music</v>
      </c>
      <c r="R845" s="11" t="str">
        <f t="shared" si="83"/>
        <v>metal</v>
      </c>
      <c r="S845" s="14">
        <f t="shared" si="80"/>
        <v>42695.049537037034</v>
      </c>
      <c r="T845" s="14">
        <f t="shared" si="81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8">
        <f t="shared" si="79"/>
        <v>36.628930817610062</v>
      </c>
      <c r="Q846" t="str">
        <f t="shared" si="82"/>
        <v>music</v>
      </c>
      <c r="R846" s="11" t="str">
        <f t="shared" si="83"/>
        <v>metal</v>
      </c>
      <c r="S846" s="14">
        <f t="shared" si="80"/>
        <v>41905.476296296292</v>
      </c>
      <c r="T846" s="14">
        <f t="shared" si="81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8">
        <f t="shared" si="79"/>
        <v>34.005706214689269</v>
      </c>
      <c r="Q847" t="str">
        <f t="shared" si="82"/>
        <v>music</v>
      </c>
      <c r="R847" s="11" t="str">
        <f t="shared" si="83"/>
        <v>metal</v>
      </c>
      <c r="S847" s="14">
        <f t="shared" si="80"/>
        <v>42577.997638888883</v>
      </c>
      <c r="T847" s="14">
        <f t="shared" si="81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8">
        <f t="shared" si="79"/>
        <v>28.553404255319148</v>
      </c>
      <c r="Q848" t="str">
        <f t="shared" si="82"/>
        <v>music</v>
      </c>
      <c r="R848" s="11" t="str">
        <f t="shared" si="83"/>
        <v>metal</v>
      </c>
      <c r="S848" s="14">
        <f t="shared" si="80"/>
        <v>41694.183506944442</v>
      </c>
      <c r="T848" s="14">
        <f t="shared" si="81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8">
        <f t="shared" si="79"/>
        <v>10</v>
      </c>
      <c r="Q849" t="str">
        <f t="shared" si="82"/>
        <v>music</v>
      </c>
      <c r="R849" s="11" t="str">
        <f t="shared" si="83"/>
        <v>metal</v>
      </c>
      <c r="S849" s="14">
        <f t="shared" si="80"/>
        <v>42165.590000000004</v>
      </c>
      <c r="T849" s="14">
        <f t="shared" si="81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8">
        <f t="shared" si="79"/>
        <v>18.75</v>
      </c>
      <c r="Q850" t="str">
        <f t="shared" si="82"/>
        <v>music</v>
      </c>
      <c r="R850" s="11" t="str">
        <f t="shared" si="83"/>
        <v>metal</v>
      </c>
      <c r="S850" s="14">
        <f t="shared" si="80"/>
        <v>42078.583715277775</v>
      </c>
      <c r="T850" s="14">
        <f t="shared" si="81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8">
        <f t="shared" si="79"/>
        <v>41.704347826086959</v>
      </c>
      <c r="Q851" t="str">
        <f t="shared" si="82"/>
        <v>music</v>
      </c>
      <c r="R851" s="11" t="str">
        <f t="shared" si="83"/>
        <v>metal</v>
      </c>
      <c r="S851" s="14">
        <f t="shared" si="80"/>
        <v>42050.94055555555</v>
      </c>
      <c r="T851" s="14">
        <f t="shared" si="81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8">
        <f t="shared" si="79"/>
        <v>46.669172932330824</v>
      </c>
      <c r="Q852" t="str">
        <f t="shared" si="82"/>
        <v>music</v>
      </c>
      <c r="R852" s="11" t="str">
        <f t="shared" si="83"/>
        <v>metal</v>
      </c>
      <c r="S852" s="14">
        <f t="shared" si="80"/>
        <v>42452.619409722225</v>
      </c>
      <c r="T852" s="14">
        <f t="shared" si="81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8">
        <f t="shared" si="79"/>
        <v>37.271428571428572</v>
      </c>
      <c r="Q853" t="str">
        <f t="shared" si="82"/>
        <v>music</v>
      </c>
      <c r="R853" s="11" t="str">
        <f t="shared" si="83"/>
        <v>metal</v>
      </c>
      <c r="S853" s="14">
        <f t="shared" si="80"/>
        <v>42522.671909722216</v>
      </c>
      <c r="T853" s="14">
        <f t="shared" si="81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8">
        <f t="shared" si="79"/>
        <v>59.258064516129032</v>
      </c>
      <c r="Q854" t="str">
        <f t="shared" si="82"/>
        <v>music</v>
      </c>
      <c r="R854" s="11" t="str">
        <f t="shared" si="83"/>
        <v>metal</v>
      </c>
      <c r="S854" s="14">
        <f t="shared" si="80"/>
        <v>42656.59716435185</v>
      </c>
      <c r="T854" s="14">
        <f t="shared" si="81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8">
        <f t="shared" si="79"/>
        <v>30</v>
      </c>
      <c r="Q855" t="str">
        <f t="shared" si="82"/>
        <v>music</v>
      </c>
      <c r="R855" s="11" t="str">
        <f t="shared" si="83"/>
        <v>metal</v>
      </c>
      <c r="S855" s="14">
        <f t="shared" si="80"/>
        <v>42021.62394675926</v>
      </c>
      <c r="T855" s="14">
        <f t="shared" si="81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8">
        <f t="shared" si="79"/>
        <v>65.8623246492986</v>
      </c>
      <c r="Q856" t="str">
        <f t="shared" si="82"/>
        <v>music</v>
      </c>
      <c r="R856" s="11" t="str">
        <f t="shared" si="83"/>
        <v>metal</v>
      </c>
      <c r="S856" s="14">
        <f t="shared" si="80"/>
        <v>42702.004004629627</v>
      </c>
      <c r="T856" s="14">
        <f t="shared" si="81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8">
        <f t="shared" si="79"/>
        <v>31.914893617021278</v>
      </c>
      <c r="Q857" t="str">
        <f t="shared" si="82"/>
        <v>music</v>
      </c>
      <c r="R857" s="11" t="str">
        <f t="shared" si="83"/>
        <v>metal</v>
      </c>
      <c r="S857" s="14">
        <f t="shared" si="80"/>
        <v>42544.916863425926</v>
      </c>
      <c r="T857" s="14">
        <f t="shared" si="81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8">
        <f t="shared" si="79"/>
        <v>19.464285714285715</v>
      </c>
      <c r="Q858" t="str">
        <f t="shared" si="82"/>
        <v>music</v>
      </c>
      <c r="R858" s="11" t="str">
        <f t="shared" si="83"/>
        <v>metal</v>
      </c>
      <c r="S858" s="14">
        <f t="shared" si="80"/>
        <v>42609.103657407402</v>
      </c>
      <c r="T858" s="14">
        <f t="shared" si="81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8">
        <f t="shared" si="79"/>
        <v>50</v>
      </c>
      <c r="Q859" t="str">
        <f t="shared" si="82"/>
        <v>music</v>
      </c>
      <c r="R859" s="11" t="str">
        <f t="shared" si="83"/>
        <v>metal</v>
      </c>
      <c r="S859" s="14">
        <f t="shared" si="80"/>
        <v>42291.373043981475</v>
      </c>
      <c r="T859" s="14">
        <f t="shared" si="81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8">
        <f t="shared" si="79"/>
        <v>22.737763157894737</v>
      </c>
      <c r="Q860" t="str">
        <f t="shared" si="82"/>
        <v>music</v>
      </c>
      <c r="R860" s="11" t="str">
        <f t="shared" si="83"/>
        <v>metal</v>
      </c>
      <c r="S860" s="14">
        <f t="shared" si="80"/>
        <v>42079.537245370368</v>
      </c>
      <c r="T860" s="14">
        <f t="shared" si="81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8">
        <f t="shared" si="79"/>
        <v>42.724489795918366</v>
      </c>
      <c r="Q861" t="str">
        <f t="shared" si="82"/>
        <v>music</v>
      </c>
      <c r="R861" s="11" t="str">
        <f t="shared" si="83"/>
        <v>metal</v>
      </c>
      <c r="S861" s="14">
        <f t="shared" si="80"/>
        <v>42128.611898148149</v>
      </c>
      <c r="T861" s="14">
        <f t="shared" si="81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8">
        <f t="shared" si="79"/>
        <v>52.916666666666664</v>
      </c>
      <c r="Q862" t="str">
        <f t="shared" si="82"/>
        <v>music</v>
      </c>
      <c r="R862" s="11" t="str">
        <f t="shared" si="83"/>
        <v>jazz</v>
      </c>
      <c r="S862" s="14">
        <f t="shared" si="80"/>
        <v>41570.274456018517</v>
      </c>
      <c r="T862" s="14">
        <f t="shared" si="81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8">
        <f t="shared" si="79"/>
        <v>50.5</v>
      </c>
      <c r="Q863" t="str">
        <f t="shared" si="82"/>
        <v>music</v>
      </c>
      <c r="R863" s="11" t="str">
        <f t="shared" si="83"/>
        <v>jazz</v>
      </c>
      <c r="S863" s="14">
        <f t="shared" si="80"/>
        <v>42599.756990740738</v>
      </c>
      <c r="T863" s="14">
        <f t="shared" si="81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8">
        <f t="shared" si="79"/>
        <v>42.5</v>
      </c>
      <c r="Q864" t="str">
        <f t="shared" si="82"/>
        <v>music</v>
      </c>
      <c r="R864" s="11" t="str">
        <f t="shared" si="83"/>
        <v>jazz</v>
      </c>
      <c r="S864" s="14">
        <f t="shared" si="80"/>
        <v>41559.346620370365</v>
      </c>
      <c r="T864" s="14">
        <f t="shared" si="81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8">
        <f t="shared" si="79"/>
        <v>18</v>
      </c>
      <c r="Q865" t="str">
        <f t="shared" si="82"/>
        <v>music</v>
      </c>
      <c r="R865" s="11" t="str">
        <f t="shared" si="83"/>
        <v>jazz</v>
      </c>
      <c r="S865" s="14">
        <f t="shared" si="80"/>
        <v>40920.909328703703</v>
      </c>
      <c r="T865" s="14">
        <f t="shared" si="81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8">
        <f t="shared" si="79"/>
        <v>34.177215189873415</v>
      </c>
      <c r="Q866" t="str">
        <f t="shared" si="82"/>
        <v>music</v>
      </c>
      <c r="R866" s="11" t="str">
        <f t="shared" si="83"/>
        <v>jazz</v>
      </c>
      <c r="S866" s="14">
        <f t="shared" si="80"/>
        <v>41540.898587962962</v>
      </c>
      <c r="T866" s="14">
        <f t="shared" si="81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8">
        <f t="shared" si="79"/>
        <v>22.5</v>
      </c>
      <c r="Q867" t="str">
        <f t="shared" si="82"/>
        <v>music</v>
      </c>
      <c r="R867" s="11" t="str">
        <f t="shared" si="83"/>
        <v>jazz</v>
      </c>
      <c r="S867" s="14">
        <f t="shared" si="80"/>
        <v>41230.564780092594</v>
      </c>
      <c r="T867" s="14">
        <f t="shared" si="81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8">
        <f t="shared" si="79"/>
        <v>58.18181818181818</v>
      </c>
      <c r="Q868" t="str">
        <f t="shared" si="82"/>
        <v>music</v>
      </c>
      <c r="R868" s="11" t="str">
        <f t="shared" si="83"/>
        <v>jazz</v>
      </c>
      <c r="S868" s="14">
        <f t="shared" si="80"/>
        <v>42025.429606481477</v>
      </c>
      <c r="T868" s="14">
        <f t="shared" si="81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8">
        <f t="shared" si="79"/>
        <v>109.18181818181819</v>
      </c>
      <c r="Q869" t="str">
        <f t="shared" si="82"/>
        <v>music</v>
      </c>
      <c r="R869" s="11" t="str">
        <f t="shared" si="83"/>
        <v>jazz</v>
      </c>
      <c r="S869" s="14">
        <f t="shared" si="80"/>
        <v>40087.897060185183</v>
      </c>
      <c r="T869" s="14">
        <f t="shared" si="81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8">
        <f t="shared" si="79"/>
        <v>50</v>
      </c>
      <c r="Q870" t="str">
        <f t="shared" si="82"/>
        <v>music</v>
      </c>
      <c r="R870" s="11" t="str">
        <f t="shared" si="83"/>
        <v>jazz</v>
      </c>
      <c r="S870" s="14">
        <f t="shared" si="80"/>
        <v>41615.819421296292</v>
      </c>
      <c r="T870" s="14">
        <f t="shared" si="81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8">
        <f t="shared" si="79"/>
        <v>346.66666666666669</v>
      </c>
      <c r="Q871" t="str">
        <f t="shared" si="82"/>
        <v>music</v>
      </c>
      <c r="R871" s="11" t="str">
        <f t="shared" si="83"/>
        <v>jazz</v>
      </c>
      <c r="S871" s="14">
        <f t="shared" si="80"/>
        <v>41342.637233796297</v>
      </c>
      <c r="T871" s="14">
        <f t="shared" si="81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8">
        <f t="shared" si="79"/>
        <v>12.4</v>
      </c>
      <c r="Q872" t="str">
        <f t="shared" si="82"/>
        <v>music</v>
      </c>
      <c r="R872" s="11" t="str">
        <f t="shared" si="83"/>
        <v>jazz</v>
      </c>
      <c r="S872" s="14">
        <f t="shared" si="80"/>
        <v>41487.813923611109</v>
      </c>
      <c r="T872" s="14">
        <f t="shared" si="81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8">
        <f t="shared" si="79"/>
        <v>27.083333333333332</v>
      </c>
      <c r="Q873" t="str">
        <f t="shared" si="82"/>
        <v>music</v>
      </c>
      <c r="R873" s="11" t="str">
        <f t="shared" si="83"/>
        <v>jazz</v>
      </c>
      <c r="S873" s="14">
        <f t="shared" si="80"/>
        <v>41577.352951388886</v>
      </c>
      <c r="T873" s="14">
        <f t="shared" si="81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8">
        <f t="shared" si="79"/>
        <v>32.5</v>
      </c>
      <c r="Q874" t="str">
        <f t="shared" si="82"/>
        <v>music</v>
      </c>
      <c r="R874" s="11" t="str">
        <f t="shared" si="83"/>
        <v>jazz</v>
      </c>
      <c r="S874" s="14">
        <f t="shared" si="80"/>
        <v>40567.617210648146</v>
      </c>
      <c r="T874" s="14">
        <f t="shared" si="81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8">
        <f t="shared" si="79"/>
        <v>9</v>
      </c>
      <c r="Q875" t="str">
        <f t="shared" si="82"/>
        <v>music</v>
      </c>
      <c r="R875" s="11" t="str">
        <f t="shared" si="83"/>
        <v>jazz</v>
      </c>
      <c r="S875" s="14">
        <f t="shared" si="80"/>
        <v>41183.958796296298</v>
      </c>
      <c r="T875" s="14">
        <f t="shared" si="81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8">
        <f t="shared" si="79"/>
        <v>34.761904761904759</v>
      </c>
      <c r="Q876" t="str">
        <f t="shared" si="82"/>
        <v>music</v>
      </c>
      <c r="R876" s="11" t="str">
        <f t="shared" si="83"/>
        <v>jazz</v>
      </c>
      <c r="S876" s="14">
        <f t="shared" si="80"/>
        <v>41368.375393518516</v>
      </c>
      <c r="T876" s="14">
        <f t="shared" si="81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8">
        <f t="shared" si="79"/>
        <v>0</v>
      </c>
      <c r="Q877" t="str">
        <f t="shared" si="82"/>
        <v>music</v>
      </c>
      <c r="R877" s="11" t="str">
        <f t="shared" si="83"/>
        <v>jazz</v>
      </c>
      <c r="S877" s="14">
        <f t="shared" si="80"/>
        <v>42248.515405092585</v>
      </c>
      <c r="T877" s="14">
        <f t="shared" si="81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8">
        <f t="shared" si="79"/>
        <v>28.577777777777779</v>
      </c>
      <c r="Q878" t="str">
        <f t="shared" si="82"/>
        <v>music</v>
      </c>
      <c r="R878" s="11" t="str">
        <f t="shared" si="83"/>
        <v>jazz</v>
      </c>
      <c r="S878" s="14">
        <f t="shared" si="80"/>
        <v>41276.288506944438</v>
      </c>
      <c r="T878" s="14">
        <f t="shared" si="81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8">
        <f t="shared" si="79"/>
        <v>46.586206896551722</v>
      </c>
      <c r="Q879" t="str">
        <f t="shared" si="82"/>
        <v>music</v>
      </c>
      <c r="R879" s="11" t="str">
        <f t="shared" si="83"/>
        <v>jazz</v>
      </c>
      <c r="S879" s="14">
        <f t="shared" si="80"/>
        <v>41597.580555555556</v>
      </c>
      <c r="T879" s="14">
        <f t="shared" si="81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8">
        <f t="shared" si="79"/>
        <v>32.5</v>
      </c>
      <c r="Q880" t="str">
        <f t="shared" si="82"/>
        <v>music</v>
      </c>
      <c r="R880" s="11" t="str">
        <f t="shared" si="83"/>
        <v>jazz</v>
      </c>
      <c r="S880" s="14">
        <f t="shared" si="80"/>
        <v>40505.024583333332</v>
      </c>
      <c r="T880" s="14">
        <f t="shared" si="81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8">
        <f t="shared" si="79"/>
        <v>21.466666666666665</v>
      </c>
      <c r="Q881" t="str">
        <f t="shared" si="82"/>
        <v>music</v>
      </c>
      <c r="R881" s="11" t="str">
        <f t="shared" si="83"/>
        <v>jazz</v>
      </c>
      <c r="S881" s="14">
        <f t="shared" si="80"/>
        <v>41037.621585648143</v>
      </c>
      <c r="T881" s="14">
        <f t="shared" si="81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8">
        <f t="shared" si="79"/>
        <v>14.125</v>
      </c>
      <c r="Q882" t="str">
        <f t="shared" si="82"/>
        <v>music</v>
      </c>
      <c r="R882" s="11" t="str">
        <f t="shared" si="83"/>
        <v>indie rock</v>
      </c>
      <c r="S882" s="14">
        <f t="shared" si="80"/>
        <v>41179.112708333334</v>
      </c>
      <c r="T882" s="14">
        <f t="shared" si="81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8">
        <f t="shared" si="79"/>
        <v>30</v>
      </c>
      <c r="Q883" t="str">
        <f t="shared" si="82"/>
        <v>music</v>
      </c>
      <c r="R883" s="11" t="str">
        <f t="shared" si="83"/>
        <v>indie rock</v>
      </c>
      <c r="S883" s="14">
        <f t="shared" si="80"/>
        <v>40877.042662037034</v>
      </c>
      <c r="T883" s="14">
        <f t="shared" si="81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8">
        <f t="shared" si="79"/>
        <v>21.571428571428573</v>
      </c>
      <c r="Q884" t="str">
        <f t="shared" si="82"/>
        <v>music</v>
      </c>
      <c r="R884" s="11" t="str">
        <f t="shared" si="83"/>
        <v>indie rock</v>
      </c>
      <c r="S884" s="14">
        <f t="shared" si="80"/>
        <v>40759.652199074073</v>
      </c>
      <c r="T884" s="14">
        <f t="shared" si="81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8">
        <f t="shared" si="79"/>
        <v>83.375</v>
      </c>
      <c r="Q885" t="str">
        <f t="shared" si="82"/>
        <v>music</v>
      </c>
      <c r="R885" s="11" t="str">
        <f t="shared" si="83"/>
        <v>indie rock</v>
      </c>
      <c r="S885" s="14">
        <f t="shared" si="80"/>
        <v>42371.727256944439</v>
      </c>
      <c r="T885" s="14">
        <f t="shared" si="81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8">
        <f t="shared" si="79"/>
        <v>10</v>
      </c>
      <c r="Q886" t="str">
        <f t="shared" si="82"/>
        <v>music</v>
      </c>
      <c r="R886" s="11" t="str">
        <f t="shared" si="83"/>
        <v>indie rock</v>
      </c>
      <c r="S886" s="14">
        <f t="shared" si="80"/>
        <v>40981.594282407401</v>
      </c>
      <c r="T886" s="14">
        <f t="shared" si="81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8">
        <f t="shared" si="79"/>
        <v>35.714285714285715</v>
      </c>
      <c r="Q887" t="str">
        <f t="shared" si="82"/>
        <v>music</v>
      </c>
      <c r="R887" s="11" t="str">
        <f t="shared" si="83"/>
        <v>indie rock</v>
      </c>
      <c r="S887" s="14">
        <f t="shared" si="80"/>
        <v>42713.732766203706</v>
      </c>
      <c r="T887" s="14">
        <f t="shared" si="81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8">
        <f t="shared" si="79"/>
        <v>29.285714285714285</v>
      </c>
      <c r="Q888" t="str">
        <f t="shared" si="82"/>
        <v>music</v>
      </c>
      <c r="R888" s="11" t="str">
        <f t="shared" si="83"/>
        <v>indie rock</v>
      </c>
      <c r="S888" s="14">
        <f t="shared" si="80"/>
        <v>42603.662187499998</v>
      </c>
      <c r="T888" s="14">
        <f t="shared" si="81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8">
        <f t="shared" si="79"/>
        <v>0</v>
      </c>
      <c r="Q889" t="str">
        <f t="shared" si="82"/>
        <v>music</v>
      </c>
      <c r="R889" s="11" t="str">
        <f t="shared" si="83"/>
        <v>indie rock</v>
      </c>
      <c r="S889" s="14">
        <f t="shared" si="80"/>
        <v>41026.75063657407</v>
      </c>
      <c r="T889" s="14">
        <f t="shared" si="81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8">
        <f t="shared" si="79"/>
        <v>18</v>
      </c>
      <c r="Q890" t="str">
        <f t="shared" si="82"/>
        <v>music</v>
      </c>
      <c r="R890" s="11" t="str">
        <f t="shared" si="83"/>
        <v>indie rock</v>
      </c>
      <c r="S890" s="14">
        <f t="shared" si="80"/>
        <v>40751.544965277775</v>
      </c>
      <c r="T890" s="14">
        <f t="shared" si="81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8">
        <f t="shared" si="79"/>
        <v>73.760000000000005</v>
      </c>
      <c r="Q891" t="str">
        <f t="shared" si="82"/>
        <v>music</v>
      </c>
      <c r="R891" s="11" t="str">
        <f t="shared" si="83"/>
        <v>indie rock</v>
      </c>
      <c r="S891" s="14">
        <f t="shared" si="80"/>
        <v>41887.575729166667</v>
      </c>
      <c r="T891" s="14">
        <f t="shared" si="81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8">
        <f t="shared" si="79"/>
        <v>31.25</v>
      </c>
      <c r="Q892" t="str">
        <f t="shared" si="82"/>
        <v>music</v>
      </c>
      <c r="R892" s="11" t="str">
        <f t="shared" si="83"/>
        <v>indie rock</v>
      </c>
      <c r="S892" s="14">
        <f t="shared" si="80"/>
        <v>41569.490497685183</v>
      </c>
      <c r="T892" s="14">
        <f t="shared" si="81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8">
        <f t="shared" si="79"/>
        <v>28.888888888888889</v>
      </c>
      <c r="Q893" t="str">
        <f t="shared" si="82"/>
        <v>music</v>
      </c>
      <c r="R893" s="11" t="str">
        <f t="shared" si="83"/>
        <v>indie rock</v>
      </c>
      <c r="S893" s="14">
        <f t="shared" si="80"/>
        <v>41841.823263888888</v>
      </c>
      <c r="T893" s="14">
        <f t="shared" si="81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8">
        <f t="shared" si="79"/>
        <v>143.8235294117647</v>
      </c>
      <c r="Q894" t="str">
        <f t="shared" si="82"/>
        <v>music</v>
      </c>
      <c r="R894" s="11" t="str">
        <f t="shared" si="83"/>
        <v>indie rock</v>
      </c>
      <c r="S894" s="14">
        <f t="shared" si="80"/>
        <v>40303.991701388884</v>
      </c>
      <c r="T894" s="14">
        <f t="shared" si="81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8">
        <f t="shared" si="79"/>
        <v>40</v>
      </c>
      <c r="Q895" t="str">
        <f t="shared" si="82"/>
        <v>music</v>
      </c>
      <c r="R895" s="11" t="str">
        <f t="shared" si="83"/>
        <v>indie rock</v>
      </c>
      <c r="S895" s="14">
        <f t="shared" si="80"/>
        <v>42065.689386574071</v>
      </c>
      <c r="T895" s="14">
        <f t="shared" si="81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8">
        <f t="shared" si="79"/>
        <v>147.81132075471697</v>
      </c>
      <c r="Q896" t="str">
        <f t="shared" si="82"/>
        <v>music</v>
      </c>
      <c r="R896" s="11" t="str">
        <f t="shared" si="83"/>
        <v>indie rock</v>
      </c>
      <c r="S896" s="14">
        <f t="shared" si="80"/>
        <v>42496.773263888892</v>
      </c>
      <c r="T896" s="14">
        <f t="shared" si="81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8">
        <f t="shared" si="79"/>
        <v>27.857142857142858</v>
      </c>
      <c r="Q897" t="str">
        <f t="shared" si="82"/>
        <v>music</v>
      </c>
      <c r="R897" s="11" t="str">
        <f t="shared" si="83"/>
        <v>indie rock</v>
      </c>
      <c r="S897" s="14">
        <f t="shared" si="80"/>
        <v>40430.919317129628</v>
      </c>
      <c r="T897" s="14">
        <f t="shared" si="81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8">
        <f t="shared" si="79"/>
        <v>44.444444444444443</v>
      </c>
      <c r="Q898" t="str">
        <f t="shared" si="82"/>
        <v>music</v>
      </c>
      <c r="R898" s="11" t="str">
        <f t="shared" si="83"/>
        <v>indie rock</v>
      </c>
      <c r="S898" s="14">
        <f t="shared" si="80"/>
        <v>42218.664652777778</v>
      </c>
      <c r="T898" s="14">
        <f t="shared" si="81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(E899/D899)*100</f>
        <v>0</v>
      </c>
      <c r="P899" s="8">
        <f t="shared" ref="P899:P962" si="85">IFERROR(E899/L899, 0)</f>
        <v>0</v>
      </c>
      <c r="Q899" t="str">
        <f t="shared" si="82"/>
        <v>music</v>
      </c>
      <c r="R899" s="11" t="str">
        <f t="shared" si="83"/>
        <v>indie rock</v>
      </c>
      <c r="S899" s="14">
        <f t="shared" ref="S899:S962" si="86">(((J899/60)/60)/24)+DATE(1970,1,1)+(-5/24)</f>
        <v>41211.480416666665</v>
      </c>
      <c r="T899" s="14">
        <f t="shared" ref="T899:T962" si="87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8">
        <f t="shared" si="85"/>
        <v>35</v>
      </c>
      <c r="Q900" t="str">
        <f t="shared" ref="Q900:Q963" si="88">LEFT(N900,(FIND("/",N900)-1))</f>
        <v>music</v>
      </c>
      <c r="R900" s="11" t="str">
        <f t="shared" ref="R900:R963" si="89">RIGHT(N900,(LEN(N900)-FIND("/",N900)))</f>
        <v>indie rock</v>
      </c>
      <c r="S900" s="14">
        <f t="shared" si="86"/>
        <v>40878.549884259257</v>
      </c>
      <c r="T900" s="14">
        <f t="shared" si="87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8">
        <f t="shared" si="85"/>
        <v>35</v>
      </c>
      <c r="Q901" t="str">
        <f t="shared" si="88"/>
        <v>music</v>
      </c>
      <c r="R901" s="11" t="str">
        <f t="shared" si="89"/>
        <v>indie rock</v>
      </c>
      <c r="S901" s="14">
        <f t="shared" si="86"/>
        <v>40645.890763888885</v>
      </c>
      <c r="T901" s="14">
        <f t="shared" si="87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8">
        <f t="shared" si="85"/>
        <v>10.5</v>
      </c>
      <c r="Q902" t="str">
        <f t="shared" si="88"/>
        <v>music</v>
      </c>
      <c r="R902" s="11" t="str">
        <f t="shared" si="89"/>
        <v>jazz</v>
      </c>
      <c r="S902" s="14">
        <f t="shared" si="86"/>
        <v>42429.641226851854</v>
      </c>
      <c r="T902" s="14">
        <f t="shared" si="87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8">
        <f t="shared" si="85"/>
        <v>0</v>
      </c>
      <c r="Q903" t="str">
        <f t="shared" si="88"/>
        <v>music</v>
      </c>
      <c r="R903" s="11" t="str">
        <f t="shared" si="89"/>
        <v>jazz</v>
      </c>
      <c r="S903" s="14">
        <f t="shared" si="86"/>
        <v>40291.603171296294</v>
      </c>
      <c r="T903" s="14">
        <f t="shared" si="87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8">
        <f t="shared" si="85"/>
        <v>30</v>
      </c>
      <c r="Q904" t="str">
        <f t="shared" si="88"/>
        <v>music</v>
      </c>
      <c r="R904" s="11" t="str">
        <f t="shared" si="89"/>
        <v>jazz</v>
      </c>
      <c r="S904" s="14">
        <f t="shared" si="86"/>
        <v>41829.757199074069</v>
      </c>
      <c r="T904" s="14">
        <f t="shared" si="87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8">
        <f t="shared" si="85"/>
        <v>40</v>
      </c>
      <c r="Q905" t="str">
        <f t="shared" si="88"/>
        <v>music</v>
      </c>
      <c r="R905" s="11" t="str">
        <f t="shared" si="89"/>
        <v>jazz</v>
      </c>
      <c r="S905" s="14">
        <f t="shared" si="86"/>
        <v>41149.587731481479</v>
      </c>
      <c r="T905" s="14">
        <f t="shared" si="87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8">
        <f t="shared" si="85"/>
        <v>50.333333333333336</v>
      </c>
      <c r="Q906" t="str">
        <f t="shared" si="88"/>
        <v>music</v>
      </c>
      <c r="R906" s="11" t="str">
        <f t="shared" si="89"/>
        <v>jazz</v>
      </c>
      <c r="S906" s="14">
        <f t="shared" si="86"/>
        <v>42341.87195601852</v>
      </c>
      <c r="T906" s="14">
        <f t="shared" si="87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8">
        <f t="shared" si="85"/>
        <v>32.666666666666664</v>
      </c>
      <c r="Q907" t="str">
        <f t="shared" si="88"/>
        <v>music</v>
      </c>
      <c r="R907" s="11" t="str">
        <f t="shared" si="89"/>
        <v>jazz</v>
      </c>
      <c r="S907" s="14">
        <f t="shared" si="86"/>
        <v>40507.031550925924</v>
      </c>
      <c r="T907" s="14">
        <f t="shared" si="87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8">
        <f t="shared" si="85"/>
        <v>0</v>
      </c>
      <c r="Q908" t="str">
        <f t="shared" si="88"/>
        <v>music</v>
      </c>
      <c r="R908" s="11" t="str">
        <f t="shared" si="89"/>
        <v>jazz</v>
      </c>
      <c r="S908" s="14">
        <f t="shared" si="86"/>
        <v>41680.981365740736</v>
      </c>
      <c r="T908" s="14">
        <f t="shared" si="87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8">
        <f t="shared" si="85"/>
        <v>0</v>
      </c>
      <c r="Q909" t="str">
        <f t="shared" si="88"/>
        <v>music</v>
      </c>
      <c r="R909" s="11" t="str">
        <f t="shared" si="89"/>
        <v>jazz</v>
      </c>
      <c r="S909" s="14">
        <f t="shared" si="86"/>
        <v>40766.9840625</v>
      </c>
      <c r="T909" s="14">
        <f t="shared" si="87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8">
        <f t="shared" si="85"/>
        <v>0</v>
      </c>
      <c r="Q910" t="str">
        <f t="shared" si="88"/>
        <v>music</v>
      </c>
      <c r="R910" s="11" t="str">
        <f t="shared" si="89"/>
        <v>jazz</v>
      </c>
      <c r="S910" s="14">
        <f t="shared" si="86"/>
        <v>40340.593229166661</v>
      </c>
      <c r="T910" s="14">
        <f t="shared" si="87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8">
        <f t="shared" si="85"/>
        <v>65</v>
      </c>
      <c r="Q911" t="str">
        <f t="shared" si="88"/>
        <v>music</v>
      </c>
      <c r="R911" s="11" t="str">
        <f t="shared" si="89"/>
        <v>jazz</v>
      </c>
      <c r="S911" s="14">
        <f t="shared" si="86"/>
        <v>41081.481944444444</v>
      </c>
      <c r="T911" s="14">
        <f t="shared" si="87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8">
        <f t="shared" si="85"/>
        <v>24.6</v>
      </c>
      <c r="Q912" t="str">
        <f t="shared" si="88"/>
        <v>music</v>
      </c>
      <c r="R912" s="11" t="str">
        <f t="shared" si="89"/>
        <v>jazz</v>
      </c>
      <c r="S912" s="14">
        <f t="shared" si="86"/>
        <v>42737.337025462963</v>
      </c>
      <c r="T912" s="14">
        <f t="shared" si="87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8">
        <f t="shared" si="85"/>
        <v>0</v>
      </c>
      <c r="Q913" t="str">
        <f t="shared" si="88"/>
        <v>music</v>
      </c>
      <c r="R913" s="11" t="str">
        <f t="shared" si="89"/>
        <v>jazz</v>
      </c>
      <c r="S913" s="14">
        <f t="shared" si="86"/>
        <v>41641.796817129631</v>
      </c>
      <c r="T913" s="14">
        <f t="shared" si="87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8">
        <f t="shared" si="85"/>
        <v>15</v>
      </c>
      <c r="Q914" t="str">
        <f t="shared" si="88"/>
        <v>music</v>
      </c>
      <c r="R914" s="11" t="str">
        <f t="shared" si="89"/>
        <v>jazz</v>
      </c>
      <c r="S914" s="14">
        <f t="shared" si="86"/>
        <v>41193.901006944441</v>
      </c>
      <c r="T914" s="14">
        <f t="shared" si="87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8">
        <f t="shared" si="85"/>
        <v>82.583333333333329</v>
      </c>
      <c r="Q915" t="str">
        <f t="shared" si="88"/>
        <v>music</v>
      </c>
      <c r="R915" s="11" t="str">
        <f t="shared" si="89"/>
        <v>jazz</v>
      </c>
      <c r="S915" s="14">
        <f t="shared" si="86"/>
        <v>41003.930775462963</v>
      </c>
      <c r="T915" s="14">
        <f t="shared" si="87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8">
        <f t="shared" si="85"/>
        <v>0</v>
      </c>
      <c r="Q916" t="str">
        <f t="shared" si="88"/>
        <v>music</v>
      </c>
      <c r="R916" s="11" t="str">
        <f t="shared" si="89"/>
        <v>jazz</v>
      </c>
      <c r="S916" s="14">
        <f t="shared" si="86"/>
        <v>41116.554942129631</v>
      </c>
      <c r="T916" s="14">
        <f t="shared" si="87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8">
        <f t="shared" si="85"/>
        <v>41.666666666666664</v>
      </c>
      <c r="Q917" t="str">
        <f t="shared" si="88"/>
        <v>music</v>
      </c>
      <c r="R917" s="11" t="str">
        <f t="shared" si="89"/>
        <v>jazz</v>
      </c>
      <c r="S917" s="14">
        <f t="shared" si="86"/>
        <v>40937.471226851849</v>
      </c>
      <c r="T917" s="14">
        <f t="shared" si="87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8">
        <f t="shared" si="85"/>
        <v>0</v>
      </c>
      <c r="Q918" t="str">
        <f t="shared" si="88"/>
        <v>music</v>
      </c>
      <c r="R918" s="11" t="str">
        <f t="shared" si="89"/>
        <v>jazz</v>
      </c>
      <c r="S918" s="14">
        <f t="shared" si="86"/>
        <v>40434.645069444443</v>
      </c>
      <c r="T918" s="14">
        <f t="shared" si="87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8">
        <f t="shared" si="85"/>
        <v>30</v>
      </c>
      <c r="Q919" t="str">
        <f t="shared" si="88"/>
        <v>music</v>
      </c>
      <c r="R919" s="11" t="str">
        <f t="shared" si="89"/>
        <v>jazz</v>
      </c>
      <c r="S919" s="14">
        <f t="shared" si="86"/>
        <v>41802.735300925924</v>
      </c>
      <c r="T919" s="14">
        <f t="shared" si="87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8">
        <f t="shared" si="85"/>
        <v>19.600000000000001</v>
      </c>
      <c r="Q920" t="str">
        <f t="shared" si="88"/>
        <v>music</v>
      </c>
      <c r="R920" s="11" t="str">
        <f t="shared" si="89"/>
        <v>jazz</v>
      </c>
      <c r="S920" s="14">
        <f t="shared" si="86"/>
        <v>41944.707881944443</v>
      </c>
      <c r="T920" s="14">
        <f t="shared" si="87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8">
        <f t="shared" si="85"/>
        <v>100</v>
      </c>
      <c r="Q921" t="str">
        <f t="shared" si="88"/>
        <v>music</v>
      </c>
      <c r="R921" s="11" t="str">
        <f t="shared" si="89"/>
        <v>jazz</v>
      </c>
      <c r="S921" s="14">
        <f t="shared" si="86"/>
        <v>41227.433391203704</v>
      </c>
      <c r="T921" s="14">
        <f t="shared" si="87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8">
        <f t="shared" si="85"/>
        <v>0</v>
      </c>
      <c r="Q922" t="str">
        <f t="shared" si="88"/>
        <v>music</v>
      </c>
      <c r="R922" s="11" t="str">
        <f t="shared" si="89"/>
        <v>jazz</v>
      </c>
      <c r="S922" s="14">
        <f t="shared" si="86"/>
        <v>41562.463217592594</v>
      </c>
      <c r="T922" s="14">
        <f t="shared" si="87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8">
        <f t="shared" si="85"/>
        <v>231.75</v>
      </c>
      <c r="Q923" t="str">
        <f t="shared" si="88"/>
        <v>music</v>
      </c>
      <c r="R923" s="11" t="str">
        <f t="shared" si="89"/>
        <v>jazz</v>
      </c>
      <c r="S923" s="14">
        <f t="shared" si="86"/>
        <v>40846.962685185179</v>
      </c>
      <c r="T923" s="14">
        <f t="shared" si="87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8">
        <f t="shared" si="85"/>
        <v>189.33333333333334</v>
      </c>
      <c r="Q924" t="str">
        <f t="shared" si="88"/>
        <v>music</v>
      </c>
      <c r="R924" s="11" t="str">
        <f t="shared" si="89"/>
        <v>jazz</v>
      </c>
      <c r="S924" s="14">
        <f t="shared" si="86"/>
        <v>41878.32167824074</v>
      </c>
      <c r="T924" s="14">
        <f t="shared" si="87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8">
        <f t="shared" si="85"/>
        <v>55</v>
      </c>
      <c r="Q925" t="str">
        <f t="shared" si="88"/>
        <v>music</v>
      </c>
      <c r="R925" s="11" t="str">
        <f t="shared" si="89"/>
        <v>jazz</v>
      </c>
      <c r="S925" s="14">
        <f t="shared" si="86"/>
        <v>41934.751423611109</v>
      </c>
      <c r="T925" s="14">
        <f t="shared" si="87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8">
        <f t="shared" si="85"/>
        <v>21.8</v>
      </c>
      <c r="Q926" t="str">
        <f t="shared" si="88"/>
        <v>music</v>
      </c>
      <c r="R926" s="11" t="str">
        <f t="shared" si="89"/>
        <v>jazz</v>
      </c>
      <c r="S926" s="14">
        <f t="shared" si="86"/>
        <v>41288.734594907408</v>
      </c>
      <c r="T926" s="14">
        <f t="shared" si="87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8">
        <f t="shared" si="85"/>
        <v>32</v>
      </c>
      <c r="Q927" t="str">
        <f t="shared" si="88"/>
        <v>music</v>
      </c>
      <c r="R927" s="11" t="str">
        <f t="shared" si="89"/>
        <v>jazz</v>
      </c>
      <c r="S927" s="14">
        <f t="shared" si="86"/>
        <v>41575.672581018516</v>
      </c>
      <c r="T927" s="14">
        <f t="shared" si="87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8">
        <f t="shared" si="85"/>
        <v>0</v>
      </c>
      <c r="Q928" t="str">
        <f t="shared" si="88"/>
        <v>music</v>
      </c>
      <c r="R928" s="11" t="str">
        <f t="shared" si="89"/>
        <v>jazz</v>
      </c>
      <c r="S928" s="14">
        <f t="shared" si="86"/>
        <v>40337.811689814815</v>
      </c>
      <c r="T928" s="14">
        <f t="shared" si="87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8">
        <f t="shared" si="85"/>
        <v>0</v>
      </c>
      <c r="Q929" t="str">
        <f t="shared" si="88"/>
        <v>music</v>
      </c>
      <c r="R929" s="11" t="str">
        <f t="shared" si="89"/>
        <v>jazz</v>
      </c>
      <c r="S929" s="14">
        <f t="shared" si="86"/>
        <v>41013.614525462959</v>
      </c>
      <c r="T929" s="14">
        <f t="shared" si="87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8">
        <f t="shared" si="85"/>
        <v>56.25</v>
      </c>
      <c r="Q930" t="str">
        <f t="shared" si="88"/>
        <v>music</v>
      </c>
      <c r="R930" s="11" t="str">
        <f t="shared" si="89"/>
        <v>jazz</v>
      </c>
      <c r="S930" s="14">
        <f t="shared" si="86"/>
        <v>41180.654085648144</v>
      </c>
      <c r="T930" s="14">
        <f t="shared" si="87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8">
        <f t="shared" si="85"/>
        <v>0</v>
      </c>
      <c r="Q931" t="str">
        <f t="shared" si="88"/>
        <v>music</v>
      </c>
      <c r="R931" s="11" t="str">
        <f t="shared" si="89"/>
        <v>jazz</v>
      </c>
      <c r="S931" s="14">
        <f t="shared" si="86"/>
        <v>40978.029733796291</v>
      </c>
      <c r="T931" s="14">
        <f t="shared" si="87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8">
        <f t="shared" si="85"/>
        <v>69</v>
      </c>
      <c r="Q932" t="str">
        <f t="shared" si="88"/>
        <v>music</v>
      </c>
      <c r="R932" s="11" t="str">
        <f t="shared" si="89"/>
        <v>jazz</v>
      </c>
      <c r="S932" s="14">
        <f t="shared" si="86"/>
        <v>40312.707245370366</v>
      </c>
      <c r="T932" s="14">
        <f t="shared" si="87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8">
        <f t="shared" si="85"/>
        <v>18.714285714285715</v>
      </c>
      <c r="Q933" t="str">
        <f t="shared" si="88"/>
        <v>music</v>
      </c>
      <c r="R933" s="11" t="str">
        <f t="shared" si="89"/>
        <v>jazz</v>
      </c>
      <c r="S933" s="14">
        <f t="shared" si="86"/>
        <v>41680.151643518519</v>
      </c>
      <c r="T933" s="14">
        <f t="shared" si="87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8">
        <f t="shared" si="85"/>
        <v>46.033333333333331</v>
      </c>
      <c r="Q934" t="str">
        <f t="shared" si="88"/>
        <v>music</v>
      </c>
      <c r="R934" s="11" t="str">
        <f t="shared" si="89"/>
        <v>jazz</v>
      </c>
      <c r="S934" s="14">
        <f t="shared" si="86"/>
        <v>41310.760937499996</v>
      </c>
      <c r="T934" s="14">
        <f t="shared" si="87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8">
        <f t="shared" si="85"/>
        <v>60</v>
      </c>
      <c r="Q935" t="str">
        <f t="shared" si="88"/>
        <v>music</v>
      </c>
      <c r="R935" s="11" t="str">
        <f t="shared" si="89"/>
        <v>jazz</v>
      </c>
      <c r="S935" s="14">
        <f t="shared" si="86"/>
        <v>41710.960752314815</v>
      </c>
      <c r="T935" s="14">
        <f t="shared" si="87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8">
        <f t="shared" si="85"/>
        <v>50.666666666666664</v>
      </c>
      <c r="Q936" t="str">
        <f t="shared" si="88"/>
        <v>music</v>
      </c>
      <c r="R936" s="11" t="str">
        <f t="shared" si="89"/>
        <v>jazz</v>
      </c>
      <c r="S936" s="14">
        <f t="shared" si="86"/>
        <v>41733.528749999998</v>
      </c>
      <c r="T936" s="14">
        <f t="shared" si="87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8">
        <f t="shared" si="85"/>
        <v>25</v>
      </c>
      <c r="Q937" t="str">
        <f t="shared" si="88"/>
        <v>music</v>
      </c>
      <c r="R937" s="11" t="str">
        <f t="shared" si="89"/>
        <v>jazz</v>
      </c>
      <c r="S937" s="14">
        <f t="shared" si="86"/>
        <v>42368.125335648147</v>
      </c>
      <c r="T937" s="14">
        <f t="shared" si="87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8">
        <f t="shared" si="85"/>
        <v>0</v>
      </c>
      <c r="Q938" t="str">
        <f t="shared" si="88"/>
        <v>music</v>
      </c>
      <c r="R938" s="11" t="str">
        <f t="shared" si="89"/>
        <v>jazz</v>
      </c>
      <c r="S938" s="14">
        <f t="shared" si="86"/>
        <v>40882.815844907404</v>
      </c>
      <c r="T938" s="14">
        <f t="shared" si="87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8">
        <f t="shared" si="85"/>
        <v>20</v>
      </c>
      <c r="Q939" t="str">
        <f t="shared" si="88"/>
        <v>music</v>
      </c>
      <c r="R939" s="11" t="str">
        <f t="shared" si="89"/>
        <v>jazz</v>
      </c>
      <c r="S939" s="14">
        <f t="shared" si="86"/>
        <v>41551.589780092589</v>
      </c>
      <c r="T939" s="14">
        <f t="shared" si="87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8">
        <f t="shared" si="85"/>
        <v>25</v>
      </c>
      <c r="Q940" t="str">
        <f t="shared" si="88"/>
        <v>music</v>
      </c>
      <c r="R940" s="11" t="str">
        <f t="shared" si="89"/>
        <v>jazz</v>
      </c>
      <c r="S940" s="14">
        <f t="shared" si="86"/>
        <v>41124.27138888889</v>
      </c>
      <c r="T940" s="14">
        <f t="shared" si="87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8">
        <f t="shared" si="85"/>
        <v>20</v>
      </c>
      <c r="Q941" t="str">
        <f t="shared" si="88"/>
        <v>music</v>
      </c>
      <c r="R941" s="11" t="str">
        <f t="shared" si="89"/>
        <v>jazz</v>
      </c>
      <c r="S941" s="14">
        <f t="shared" si="86"/>
        <v>41416.554837962962</v>
      </c>
      <c r="T941" s="14">
        <f t="shared" si="87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8">
        <f t="shared" si="85"/>
        <v>110.28571428571429</v>
      </c>
      <c r="Q942" t="str">
        <f t="shared" si="88"/>
        <v>technology</v>
      </c>
      <c r="R942" s="11" t="str">
        <f t="shared" si="89"/>
        <v>wearables</v>
      </c>
      <c r="S942" s="14">
        <f t="shared" si="86"/>
        <v>42181.800069444442</v>
      </c>
      <c r="T942" s="14">
        <f t="shared" si="87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8">
        <f t="shared" si="85"/>
        <v>37.451612903225808</v>
      </c>
      <c r="Q943" t="str">
        <f t="shared" si="88"/>
        <v>technology</v>
      </c>
      <c r="R943" s="11" t="str">
        <f t="shared" si="89"/>
        <v>wearables</v>
      </c>
      <c r="S943" s="14">
        <f t="shared" si="86"/>
        <v>42745.888252314813</v>
      </c>
      <c r="T943" s="14">
        <f t="shared" si="87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8">
        <f t="shared" si="85"/>
        <v>41.75</v>
      </c>
      <c r="Q944" t="str">
        <f t="shared" si="88"/>
        <v>technology</v>
      </c>
      <c r="R944" s="11" t="str">
        <f t="shared" si="89"/>
        <v>wearables</v>
      </c>
      <c r="S944" s="14">
        <f t="shared" si="86"/>
        <v>42382.634953703695</v>
      </c>
      <c r="T944" s="14">
        <f t="shared" si="87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8">
        <f t="shared" si="85"/>
        <v>24.083333333333332</v>
      </c>
      <c r="Q945" t="str">
        <f t="shared" si="88"/>
        <v>technology</v>
      </c>
      <c r="R945" s="11" t="str">
        <f t="shared" si="89"/>
        <v>wearables</v>
      </c>
      <c r="S945" s="14">
        <f t="shared" si="86"/>
        <v>42673.459548611114</v>
      </c>
      <c r="T945" s="14">
        <f t="shared" si="87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8">
        <f t="shared" si="85"/>
        <v>69.40625</v>
      </c>
      <c r="Q946" t="str">
        <f t="shared" si="88"/>
        <v>technology</v>
      </c>
      <c r="R946" s="11" t="str">
        <f t="shared" si="89"/>
        <v>wearables</v>
      </c>
      <c r="S946" s="14">
        <f t="shared" si="86"/>
        <v>42444.375578703701</v>
      </c>
      <c r="T946" s="14">
        <f t="shared" si="87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8">
        <f t="shared" si="85"/>
        <v>155.25</v>
      </c>
      <c r="Q947" t="str">
        <f t="shared" si="88"/>
        <v>technology</v>
      </c>
      <c r="R947" s="11" t="str">
        <f t="shared" si="89"/>
        <v>wearables</v>
      </c>
      <c r="S947" s="14">
        <f t="shared" si="86"/>
        <v>42732.664652777778</v>
      </c>
      <c r="T947" s="14">
        <f t="shared" si="87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8">
        <f t="shared" si="85"/>
        <v>57.2</v>
      </c>
      <c r="Q948" t="str">
        <f t="shared" si="88"/>
        <v>technology</v>
      </c>
      <c r="R948" s="11" t="str">
        <f t="shared" si="89"/>
        <v>wearables</v>
      </c>
      <c r="S948" s="14">
        <f t="shared" si="86"/>
        <v>42592.542222222219</v>
      </c>
      <c r="T948" s="14">
        <f t="shared" si="87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8">
        <f t="shared" si="85"/>
        <v>0</v>
      </c>
      <c r="Q949" t="str">
        <f t="shared" si="88"/>
        <v>technology</v>
      </c>
      <c r="R949" s="11" t="str">
        <f t="shared" si="89"/>
        <v>wearables</v>
      </c>
      <c r="S949" s="14">
        <f t="shared" si="86"/>
        <v>42491.57298611111</v>
      </c>
      <c r="T949" s="14">
        <f t="shared" si="87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8">
        <f t="shared" si="85"/>
        <v>60</v>
      </c>
      <c r="Q950" t="str">
        <f t="shared" si="88"/>
        <v>technology</v>
      </c>
      <c r="R950" s="11" t="str">
        <f t="shared" si="89"/>
        <v>wearables</v>
      </c>
      <c r="S950" s="14">
        <f t="shared" si="86"/>
        <v>42411.619953703703</v>
      </c>
      <c r="T950" s="14">
        <f t="shared" si="87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8">
        <f t="shared" si="85"/>
        <v>39</v>
      </c>
      <c r="Q951" t="str">
        <f t="shared" si="88"/>
        <v>technology</v>
      </c>
      <c r="R951" s="11" t="str">
        <f t="shared" si="89"/>
        <v>wearables</v>
      </c>
      <c r="S951" s="14">
        <f t="shared" si="86"/>
        <v>42360.835370370369</v>
      </c>
      <c r="T951" s="14">
        <f t="shared" si="87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8">
        <f t="shared" si="85"/>
        <v>58.416666666666664</v>
      </c>
      <c r="Q952" t="str">
        <f t="shared" si="88"/>
        <v>technology</v>
      </c>
      <c r="R952" s="11" t="str">
        <f t="shared" si="89"/>
        <v>wearables</v>
      </c>
      <c r="S952" s="14">
        <f t="shared" si="86"/>
        <v>42356.54237268518</v>
      </c>
      <c r="T952" s="14">
        <f t="shared" si="87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8">
        <f t="shared" si="85"/>
        <v>158.63636363636363</v>
      </c>
      <c r="Q953" t="str">
        <f t="shared" si="88"/>
        <v>technology</v>
      </c>
      <c r="R953" s="11" t="str">
        <f t="shared" si="89"/>
        <v>wearables</v>
      </c>
      <c r="S953" s="14">
        <f t="shared" si="86"/>
        <v>42480.44527777777</v>
      </c>
      <c r="T953" s="14">
        <f t="shared" si="87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8">
        <f t="shared" si="85"/>
        <v>99.857142857142861</v>
      </c>
      <c r="Q954" t="str">
        <f t="shared" si="88"/>
        <v>technology</v>
      </c>
      <c r="R954" s="11" t="str">
        <f t="shared" si="89"/>
        <v>wearables</v>
      </c>
      <c r="S954" s="14">
        <f t="shared" si="86"/>
        <v>42662.405231481483</v>
      </c>
      <c r="T954" s="14">
        <f t="shared" si="87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8">
        <f t="shared" si="85"/>
        <v>25.2</v>
      </c>
      <c r="Q955" t="str">
        <f t="shared" si="88"/>
        <v>technology</v>
      </c>
      <c r="R955" s="11" t="str">
        <f t="shared" si="89"/>
        <v>wearables</v>
      </c>
      <c r="S955" s="14">
        <f t="shared" si="86"/>
        <v>41998.956006944441</v>
      </c>
      <c r="T955" s="14">
        <f t="shared" si="87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8">
        <f t="shared" si="85"/>
        <v>89.191780821917803</v>
      </c>
      <c r="Q956" t="str">
        <f t="shared" si="88"/>
        <v>technology</v>
      </c>
      <c r="R956" s="11" t="str">
        <f t="shared" si="89"/>
        <v>wearables</v>
      </c>
      <c r="S956" s="14">
        <f t="shared" si="86"/>
        <v>42194.625451388885</v>
      </c>
      <c r="T956" s="14">
        <f t="shared" si="87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8">
        <f t="shared" si="85"/>
        <v>182.6236559139785</v>
      </c>
      <c r="Q957" t="str">
        <f t="shared" si="88"/>
        <v>technology</v>
      </c>
      <c r="R957" s="11" t="str">
        <f t="shared" si="89"/>
        <v>wearables</v>
      </c>
      <c r="S957" s="14">
        <f t="shared" si="86"/>
        <v>42586.086805555555</v>
      </c>
      <c r="T957" s="14">
        <f t="shared" si="87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8">
        <f t="shared" si="85"/>
        <v>50.647058823529413</v>
      </c>
      <c r="Q958" t="str">
        <f t="shared" si="88"/>
        <v>technology</v>
      </c>
      <c r="R958" s="11" t="str">
        <f t="shared" si="89"/>
        <v>wearables</v>
      </c>
      <c r="S958" s="14">
        <f t="shared" si="86"/>
        <v>42060.705543981479</v>
      </c>
      <c r="T958" s="14">
        <f t="shared" si="87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8">
        <f t="shared" si="85"/>
        <v>33.285714285714285</v>
      </c>
      <c r="Q959" t="str">
        <f t="shared" si="88"/>
        <v>technology</v>
      </c>
      <c r="R959" s="11" t="str">
        <f t="shared" si="89"/>
        <v>wearables</v>
      </c>
      <c r="S959" s="14">
        <f t="shared" si="86"/>
        <v>42660.344131944446</v>
      </c>
      <c r="T959" s="14">
        <f t="shared" si="87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8">
        <f t="shared" si="85"/>
        <v>51.823529411764703</v>
      </c>
      <c r="Q960" t="str">
        <f t="shared" si="88"/>
        <v>technology</v>
      </c>
      <c r="R960" s="11" t="str">
        <f t="shared" si="89"/>
        <v>wearables</v>
      </c>
      <c r="S960" s="14">
        <f t="shared" si="86"/>
        <v>42082.594479166662</v>
      </c>
      <c r="T960" s="14">
        <f t="shared" si="87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8">
        <f t="shared" si="85"/>
        <v>113.62573099415205</v>
      </c>
      <c r="Q961" t="str">
        <f t="shared" si="88"/>
        <v>technology</v>
      </c>
      <c r="R961" s="11" t="str">
        <f t="shared" si="89"/>
        <v>wearables</v>
      </c>
      <c r="S961" s="14">
        <f t="shared" si="86"/>
        <v>41992.96603009259</v>
      </c>
      <c r="T961" s="14">
        <f t="shared" si="87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8">
        <f t="shared" si="85"/>
        <v>136.46276595744681</v>
      </c>
      <c r="Q962" t="str">
        <f t="shared" si="88"/>
        <v>technology</v>
      </c>
      <c r="R962" s="11" t="str">
        <f t="shared" si="89"/>
        <v>wearables</v>
      </c>
      <c r="S962" s="14">
        <f t="shared" si="86"/>
        <v>42766.41846064815</v>
      </c>
      <c r="T962" s="14">
        <f t="shared" si="87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(E963/D963)*100</f>
        <v>42.188421052631583</v>
      </c>
      <c r="P963" s="8">
        <f t="shared" ref="P963:P1026" si="91">IFERROR(E963/L963, 0)</f>
        <v>364.35454545454547</v>
      </c>
      <c r="Q963" t="str">
        <f t="shared" si="88"/>
        <v>technology</v>
      </c>
      <c r="R963" s="11" t="str">
        <f t="shared" si="89"/>
        <v>wearables</v>
      </c>
      <c r="S963" s="14">
        <f t="shared" ref="S963:S1026" si="92">(((J963/60)/60)/24)+DATE(1970,1,1)+(-5/24)</f>
        <v>42740.485358796293</v>
      </c>
      <c r="T963" s="14">
        <f t="shared" ref="T963:T1026" si="9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8">
        <f t="shared" si="91"/>
        <v>19.243243243243242</v>
      </c>
      <c r="Q964" t="str">
        <f t="shared" ref="Q964:Q1027" si="94">LEFT(N964,(FIND("/",N964)-1))</f>
        <v>technology</v>
      </c>
      <c r="R964" s="11" t="str">
        <f t="shared" ref="R964:R1027" si="95">RIGHT(N964,(LEN(N964)-FIND("/",N964)))</f>
        <v>wearables</v>
      </c>
      <c r="S964" s="14">
        <f t="shared" si="92"/>
        <v>42373.504085648143</v>
      </c>
      <c r="T964" s="14">
        <f t="shared" si="9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8">
        <f t="shared" si="91"/>
        <v>41.888888888888886</v>
      </c>
      <c r="Q965" t="str">
        <f t="shared" si="94"/>
        <v>technology</v>
      </c>
      <c r="R965" s="11" t="str">
        <f t="shared" si="95"/>
        <v>wearables</v>
      </c>
      <c r="S965" s="14">
        <f t="shared" si="92"/>
        <v>42625.427303240744</v>
      </c>
      <c r="T965" s="14">
        <f t="shared" si="9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8">
        <f t="shared" si="91"/>
        <v>30.310344827586206</v>
      </c>
      <c r="Q966" t="str">
        <f t="shared" si="94"/>
        <v>technology</v>
      </c>
      <c r="R966" s="11" t="str">
        <f t="shared" si="95"/>
        <v>wearables</v>
      </c>
      <c r="S966" s="14">
        <f t="shared" si="92"/>
        <v>42208.420358796291</v>
      </c>
      <c r="T966" s="14">
        <f t="shared" si="9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8">
        <f t="shared" si="91"/>
        <v>49.666666666666664</v>
      </c>
      <c r="Q967" t="str">
        <f t="shared" si="94"/>
        <v>technology</v>
      </c>
      <c r="R967" s="11" t="str">
        <f t="shared" si="95"/>
        <v>wearables</v>
      </c>
      <c r="S967" s="14">
        <f t="shared" si="92"/>
        <v>42636.808402777773</v>
      </c>
      <c r="T967" s="14">
        <f t="shared" si="9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8">
        <f t="shared" si="91"/>
        <v>59.2</v>
      </c>
      <c r="Q968" t="str">
        <f t="shared" si="94"/>
        <v>technology</v>
      </c>
      <c r="R968" s="11" t="str">
        <f t="shared" si="95"/>
        <v>wearables</v>
      </c>
      <c r="S968" s="14">
        <f t="shared" si="92"/>
        <v>42619.427453703705</v>
      </c>
      <c r="T968" s="14">
        <f t="shared" si="9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8">
        <f t="shared" si="91"/>
        <v>43.97530864197531</v>
      </c>
      <c r="Q969" t="str">
        <f t="shared" si="94"/>
        <v>technology</v>
      </c>
      <c r="R969" s="11" t="str">
        <f t="shared" si="95"/>
        <v>wearables</v>
      </c>
      <c r="S969" s="14">
        <f t="shared" si="92"/>
        <v>42422.045995370368</v>
      </c>
      <c r="T969" s="14">
        <f t="shared" si="9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8">
        <f t="shared" si="91"/>
        <v>26.5</v>
      </c>
      <c r="Q970" t="str">
        <f t="shared" si="94"/>
        <v>technology</v>
      </c>
      <c r="R970" s="11" t="str">
        <f t="shared" si="95"/>
        <v>wearables</v>
      </c>
      <c r="S970" s="14">
        <f t="shared" si="92"/>
        <v>41836.639282407406</v>
      </c>
      <c r="T970" s="14">
        <f t="shared" si="9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8">
        <f t="shared" si="91"/>
        <v>1272.7272727272727</v>
      </c>
      <c r="Q971" t="str">
        <f t="shared" si="94"/>
        <v>technology</v>
      </c>
      <c r="R971" s="11" t="str">
        <f t="shared" si="95"/>
        <v>wearables</v>
      </c>
      <c r="S971" s="14">
        <f t="shared" si="92"/>
        <v>42742.094988425924</v>
      </c>
      <c r="T971" s="14">
        <f t="shared" si="9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8">
        <f t="shared" si="91"/>
        <v>164</v>
      </c>
      <c r="Q972" t="str">
        <f t="shared" si="94"/>
        <v>technology</v>
      </c>
      <c r="R972" s="11" t="str">
        <f t="shared" si="95"/>
        <v>wearables</v>
      </c>
      <c r="S972" s="14">
        <f t="shared" si="92"/>
        <v>42721.012187499997</v>
      </c>
      <c r="T972" s="14">
        <f t="shared" si="9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8">
        <f t="shared" si="91"/>
        <v>45.2</v>
      </c>
      <c r="Q973" t="str">
        <f t="shared" si="94"/>
        <v>technology</v>
      </c>
      <c r="R973" s="11" t="str">
        <f t="shared" si="95"/>
        <v>wearables</v>
      </c>
      <c r="S973" s="14">
        <f t="shared" si="92"/>
        <v>42111.500694444439</v>
      </c>
      <c r="T973" s="14">
        <f t="shared" si="9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8">
        <f t="shared" si="91"/>
        <v>153.88888888888889</v>
      </c>
      <c r="Q974" t="str">
        <f t="shared" si="94"/>
        <v>technology</v>
      </c>
      <c r="R974" s="11" t="str">
        <f t="shared" si="95"/>
        <v>wearables</v>
      </c>
      <c r="S974" s="14">
        <f t="shared" si="92"/>
        <v>41856.657384259255</v>
      </c>
      <c r="T974" s="14">
        <f t="shared" si="9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8">
        <f t="shared" si="91"/>
        <v>51.375</v>
      </c>
      <c r="Q975" t="str">
        <f t="shared" si="94"/>
        <v>technology</v>
      </c>
      <c r="R975" s="11" t="str">
        <f t="shared" si="95"/>
        <v>wearables</v>
      </c>
      <c r="S975" s="14">
        <f t="shared" si="92"/>
        <v>42256.806631944441</v>
      </c>
      <c r="T975" s="14">
        <f t="shared" si="9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8">
        <f t="shared" si="91"/>
        <v>93.333333333333329</v>
      </c>
      <c r="Q976" t="str">
        <f t="shared" si="94"/>
        <v>technology</v>
      </c>
      <c r="R976" s="11" t="str">
        <f t="shared" si="95"/>
        <v>wearables</v>
      </c>
      <c r="S976" s="14">
        <f t="shared" si="92"/>
        <v>42424.541157407402</v>
      </c>
      <c r="T976" s="14">
        <f t="shared" si="9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8">
        <f t="shared" si="91"/>
        <v>108.625</v>
      </c>
      <c r="Q977" t="str">
        <f t="shared" si="94"/>
        <v>technology</v>
      </c>
      <c r="R977" s="11" t="str">
        <f t="shared" si="95"/>
        <v>wearables</v>
      </c>
      <c r="S977" s="14">
        <f t="shared" si="92"/>
        <v>42489.488252314812</v>
      </c>
      <c r="T977" s="14">
        <f t="shared" si="9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8">
        <f t="shared" si="91"/>
        <v>160.5</v>
      </c>
      <c r="Q978" t="str">
        <f t="shared" si="94"/>
        <v>technology</v>
      </c>
      <c r="R978" s="11" t="str">
        <f t="shared" si="95"/>
        <v>wearables</v>
      </c>
      <c r="S978" s="14">
        <f t="shared" si="92"/>
        <v>42184.850659722222</v>
      </c>
      <c r="T978" s="14">
        <f t="shared" si="9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8">
        <f t="shared" si="91"/>
        <v>75.75</v>
      </c>
      <c r="Q979" t="str">
        <f t="shared" si="94"/>
        <v>technology</v>
      </c>
      <c r="R979" s="11" t="str">
        <f t="shared" si="95"/>
        <v>wearables</v>
      </c>
      <c r="S979" s="14">
        <f t="shared" si="92"/>
        <v>42391.733761574076</v>
      </c>
      <c r="T979" s="14">
        <f t="shared" si="9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8">
        <f t="shared" si="91"/>
        <v>790.83739837398377</v>
      </c>
      <c r="Q980" t="str">
        <f t="shared" si="94"/>
        <v>technology</v>
      </c>
      <c r="R980" s="11" t="str">
        <f t="shared" si="95"/>
        <v>wearables</v>
      </c>
      <c r="S980" s="14">
        <f t="shared" si="92"/>
        <v>42395.100706018515</v>
      </c>
      <c r="T980" s="14">
        <f t="shared" si="9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8">
        <f t="shared" si="91"/>
        <v>301.93916666666667</v>
      </c>
      <c r="Q981" t="str">
        <f t="shared" si="94"/>
        <v>technology</v>
      </c>
      <c r="R981" s="11" t="str">
        <f t="shared" si="95"/>
        <v>wearables</v>
      </c>
      <c r="S981" s="14">
        <f t="shared" si="92"/>
        <v>42506.208657407398</v>
      </c>
      <c r="T981" s="14">
        <f t="shared" si="9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8">
        <f t="shared" si="91"/>
        <v>47.935483870967744</v>
      </c>
      <c r="Q982" t="str">
        <f t="shared" si="94"/>
        <v>technology</v>
      </c>
      <c r="R982" s="11" t="str">
        <f t="shared" si="95"/>
        <v>wearables</v>
      </c>
      <c r="S982" s="14">
        <f t="shared" si="92"/>
        <v>41928.695856481478</v>
      </c>
      <c r="T982" s="14">
        <f t="shared" si="9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8">
        <f t="shared" si="91"/>
        <v>2.75</v>
      </c>
      <c r="Q983" t="str">
        <f t="shared" si="94"/>
        <v>technology</v>
      </c>
      <c r="R983" s="11" t="str">
        <f t="shared" si="95"/>
        <v>wearables</v>
      </c>
      <c r="S983" s="14">
        <f t="shared" si="92"/>
        <v>41830.738680555551</v>
      </c>
      <c r="T983" s="14">
        <f t="shared" si="9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8">
        <f t="shared" si="91"/>
        <v>1</v>
      </c>
      <c r="Q984" t="str">
        <f t="shared" si="94"/>
        <v>technology</v>
      </c>
      <c r="R984" s="11" t="str">
        <f t="shared" si="95"/>
        <v>wearables</v>
      </c>
      <c r="S984" s="14">
        <f t="shared" si="92"/>
        <v>42615.544976851852</v>
      </c>
      <c r="T984" s="14">
        <f t="shared" si="9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8">
        <f t="shared" si="91"/>
        <v>171.79329608938548</v>
      </c>
      <c r="Q985" t="str">
        <f t="shared" si="94"/>
        <v>technology</v>
      </c>
      <c r="R985" s="11" t="str">
        <f t="shared" si="95"/>
        <v>wearables</v>
      </c>
      <c r="S985" s="14">
        <f t="shared" si="92"/>
        <v>42574.459317129629</v>
      </c>
      <c r="T985" s="14">
        <f t="shared" si="9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8">
        <f t="shared" si="91"/>
        <v>35.333333333333336</v>
      </c>
      <c r="Q986" t="str">
        <f t="shared" si="94"/>
        <v>technology</v>
      </c>
      <c r="R986" s="11" t="str">
        <f t="shared" si="95"/>
        <v>wearables</v>
      </c>
      <c r="S986" s="14">
        <f t="shared" si="92"/>
        <v>42060.907499999994</v>
      </c>
      <c r="T986" s="14">
        <f t="shared" si="9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8">
        <f t="shared" si="91"/>
        <v>82.086956521739125</v>
      </c>
      <c r="Q987" t="str">
        <f t="shared" si="94"/>
        <v>technology</v>
      </c>
      <c r="R987" s="11" t="str">
        <f t="shared" si="95"/>
        <v>wearables</v>
      </c>
      <c r="S987" s="14">
        <f t="shared" si="92"/>
        <v>42339.759375000001</v>
      </c>
      <c r="T987" s="14">
        <f t="shared" si="9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8">
        <f t="shared" si="91"/>
        <v>110.8695652173913</v>
      </c>
      <c r="Q988" t="str">
        <f t="shared" si="94"/>
        <v>technology</v>
      </c>
      <c r="R988" s="11" t="str">
        <f t="shared" si="95"/>
        <v>wearables</v>
      </c>
      <c r="S988" s="14">
        <f t="shared" si="92"/>
        <v>42324.559027777774</v>
      </c>
      <c r="T988" s="14">
        <f t="shared" si="9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8">
        <f t="shared" si="91"/>
        <v>161.21951219512195</v>
      </c>
      <c r="Q989" t="str">
        <f t="shared" si="94"/>
        <v>technology</v>
      </c>
      <c r="R989" s="11" t="str">
        <f t="shared" si="95"/>
        <v>wearables</v>
      </c>
      <c r="S989" s="14">
        <f t="shared" si="92"/>
        <v>41773.086226851847</v>
      </c>
      <c r="T989" s="14">
        <f t="shared" si="9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8">
        <f t="shared" si="91"/>
        <v>0</v>
      </c>
      <c r="Q990" t="str">
        <f t="shared" si="94"/>
        <v>technology</v>
      </c>
      <c r="R990" s="11" t="str">
        <f t="shared" si="95"/>
        <v>wearables</v>
      </c>
      <c r="S990" s="14">
        <f t="shared" si="92"/>
        <v>42614.148437499993</v>
      </c>
      <c r="T990" s="14">
        <f t="shared" si="9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8">
        <f t="shared" si="91"/>
        <v>52.40625</v>
      </c>
      <c r="Q991" t="str">
        <f t="shared" si="94"/>
        <v>technology</v>
      </c>
      <c r="R991" s="11" t="str">
        <f t="shared" si="95"/>
        <v>wearables</v>
      </c>
      <c r="S991" s="14">
        <f t="shared" si="92"/>
        <v>42611.725636574069</v>
      </c>
      <c r="T991" s="14">
        <f t="shared" si="9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8">
        <f t="shared" si="91"/>
        <v>13</v>
      </c>
      <c r="Q992" t="str">
        <f t="shared" si="94"/>
        <v>technology</v>
      </c>
      <c r="R992" s="11" t="str">
        <f t="shared" si="95"/>
        <v>wearables</v>
      </c>
      <c r="S992" s="14">
        <f t="shared" si="92"/>
        <v>41855.575972222221</v>
      </c>
      <c r="T992" s="14">
        <f t="shared" si="9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8">
        <f t="shared" si="91"/>
        <v>30.285714285714285</v>
      </c>
      <c r="Q993" t="str">
        <f t="shared" si="94"/>
        <v>technology</v>
      </c>
      <c r="R993" s="11" t="str">
        <f t="shared" si="95"/>
        <v>wearables</v>
      </c>
      <c r="S993" s="14">
        <f t="shared" si="92"/>
        <v>42538.548472222225</v>
      </c>
      <c r="T993" s="14">
        <f t="shared" si="9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8">
        <f t="shared" si="91"/>
        <v>116.75</v>
      </c>
      <c r="Q994" t="str">
        <f t="shared" si="94"/>
        <v>technology</v>
      </c>
      <c r="R994" s="11" t="str">
        <f t="shared" si="95"/>
        <v>wearables</v>
      </c>
      <c r="S994" s="14">
        <f t="shared" si="92"/>
        <v>42437.71665509259</v>
      </c>
      <c r="T994" s="14">
        <f t="shared" si="9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8">
        <f t="shared" si="91"/>
        <v>89.59693877551021</v>
      </c>
      <c r="Q995" t="str">
        <f t="shared" si="94"/>
        <v>technology</v>
      </c>
      <c r="R995" s="11" t="str">
        <f t="shared" si="95"/>
        <v>wearables</v>
      </c>
      <c r="S995" s="14">
        <f t="shared" si="92"/>
        <v>42652.756574074076</v>
      </c>
      <c r="T995" s="14">
        <f t="shared" si="9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8">
        <f t="shared" si="91"/>
        <v>424.45454545454544</v>
      </c>
      <c r="Q996" t="str">
        <f t="shared" si="94"/>
        <v>technology</v>
      </c>
      <c r="R996" s="11" t="str">
        <f t="shared" si="95"/>
        <v>wearables</v>
      </c>
      <c r="S996" s="14">
        <f t="shared" si="92"/>
        <v>41921.054745370369</v>
      </c>
      <c r="T996" s="14">
        <f t="shared" si="9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8">
        <f t="shared" si="91"/>
        <v>80.666666666666671</v>
      </c>
      <c r="Q997" t="str">
        <f t="shared" si="94"/>
        <v>technology</v>
      </c>
      <c r="R997" s="11" t="str">
        <f t="shared" si="95"/>
        <v>wearables</v>
      </c>
      <c r="S997" s="14">
        <f t="shared" si="92"/>
        <v>41947.732407407406</v>
      </c>
      <c r="T997" s="14">
        <f t="shared" si="9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8">
        <f t="shared" si="91"/>
        <v>13</v>
      </c>
      <c r="Q998" t="str">
        <f t="shared" si="94"/>
        <v>technology</v>
      </c>
      <c r="R998" s="11" t="str">
        <f t="shared" si="95"/>
        <v>wearables</v>
      </c>
      <c r="S998" s="14">
        <f t="shared" si="92"/>
        <v>41817.658101851848</v>
      </c>
      <c r="T998" s="14">
        <f t="shared" si="9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8">
        <f t="shared" si="91"/>
        <v>8.125</v>
      </c>
      <c r="Q999" t="str">
        <f t="shared" si="94"/>
        <v>technology</v>
      </c>
      <c r="R999" s="11" t="str">
        <f t="shared" si="95"/>
        <v>wearables</v>
      </c>
      <c r="S999" s="14">
        <f t="shared" si="92"/>
        <v>41940.894641203704</v>
      </c>
      <c r="T999" s="14">
        <f t="shared" si="9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8">
        <f t="shared" si="91"/>
        <v>153.42794759825327</v>
      </c>
      <c r="Q1000" t="str">
        <f t="shared" si="94"/>
        <v>technology</v>
      </c>
      <c r="R1000" s="11" t="str">
        <f t="shared" si="95"/>
        <v>wearables</v>
      </c>
      <c r="S1000" s="14">
        <f t="shared" si="92"/>
        <v>42281.960659722223</v>
      </c>
      <c r="T1000" s="14">
        <f t="shared" si="9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8">
        <f t="shared" si="91"/>
        <v>292.07499999999999</v>
      </c>
      <c r="Q1001" t="str">
        <f t="shared" si="94"/>
        <v>technology</v>
      </c>
      <c r="R1001" s="11" t="str">
        <f t="shared" si="95"/>
        <v>wearables</v>
      </c>
      <c r="S1001" s="14">
        <f t="shared" si="92"/>
        <v>41926.091319444444</v>
      </c>
      <c r="T1001" s="14">
        <f t="shared" si="9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8">
        <f t="shared" si="91"/>
        <v>3304</v>
      </c>
      <c r="Q1002" t="str">
        <f t="shared" si="94"/>
        <v>technology</v>
      </c>
      <c r="R1002" s="11" t="str">
        <f t="shared" si="95"/>
        <v>wearables</v>
      </c>
      <c r="S1002" s="14">
        <f t="shared" si="92"/>
        <v>42748.851388888892</v>
      </c>
      <c r="T1002" s="14">
        <f t="shared" si="9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8">
        <f t="shared" si="91"/>
        <v>1300</v>
      </c>
      <c r="Q1003" t="str">
        <f t="shared" si="94"/>
        <v>technology</v>
      </c>
      <c r="R1003" s="11" t="str">
        <f t="shared" si="95"/>
        <v>wearables</v>
      </c>
      <c r="S1003" s="14">
        <f t="shared" si="92"/>
        <v>42720.511724537035</v>
      </c>
      <c r="T1003" s="14">
        <f t="shared" si="9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8">
        <f t="shared" si="91"/>
        <v>134.54545454545453</v>
      </c>
      <c r="Q1004" t="str">
        <f t="shared" si="94"/>
        <v>technology</v>
      </c>
      <c r="R1004" s="11" t="str">
        <f t="shared" si="95"/>
        <v>wearables</v>
      </c>
      <c r="S1004" s="14">
        <f t="shared" si="92"/>
        <v>42325.475856481477</v>
      </c>
      <c r="T1004" s="14">
        <f t="shared" si="9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8">
        <f t="shared" si="91"/>
        <v>214.06666666666666</v>
      </c>
      <c r="Q1005" t="str">
        <f t="shared" si="94"/>
        <v>technology</v>
      </c>
      <c r="R1005" s="11" t="str">
        <f t="shared" si="95"/>
        <v>wearables</v>
      </c>
      <c r="S1005" s="14">
        <f t="shared" si="92"/>
        <v>42780.500706018516</v>
      </c>
      <c r="T1005" s="14">
        <f t="shared" si="9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8">
        <f t="shared" si="91"/>
        <v>216.33684210526314</v>
      </c>
      <c r="Q1006" t="str">
        <f t="shared" si="94"/>
        <v>technology</v>
      </c>
      <c r="R1006" s="11" t="str">
        <f t="shared" si="95"/>
        <v>wearables</v>
      </c>
      <c r="S1006" s="14">
        <f t="shared" si="92"/>
        <v>42388.5003125</v>
      </c>
      <c r="T1006" s="14">
        <f t="shared" si="9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8">
        <f t="shared" si="91"/>
        <v>932.31055900621118</v>
      </c>
      <c r="Q1007" t="str">
        <f t="shared" si="94"/>
        <v>technology</v>
      </c>
      <c r="R1007" s="11" t="str">
        <f t="shared" si="95"/>
        <v>wearables</v>
      </c>
      <c r="S1007" s="14">
        <f t="shared" si="92"/>
        <v>42276.416469907403</v>
      </c>
      <c r="T1007" s="14">
        <f t="shared" si="9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8">
        <f t="shared" si="91"/>
        <v>29.25</v>
      </c>
      <c r="Q1008" t="str">
        <f t="shared" si="94"/>
        <v>technology</v>
      </c>
      <c r="R1008" s="11" t="str">
        <f t="shared" si="95"/>
        <v>wearables</v>
      </c>
      <c r="S1008" s="14">
        <f t="shared" si="92"/>
        <v>41976.83185185185</v>
      </c>
      <c r="T1008" s="14">
        <f t="shared" si="9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8">
        <f t="shared" si="91"/>
        <v>174.94736842105263</v>
      </c>
      <c r="Q1009" t="str">
        <f t="shared" si="94"/>
        <v>technology</v>
      </c>
      <c r="R1009" s="11" t="str">
        <f t="shared" si="95"/>
        <v>wearables</v>
      </c>
      <c r="S1009" s="14">
        <f t="shared" si="92"/>
        <v>42676.3752662037</v>
      </c>
      <c r="T1009" s="14">
        <f t="shared" si="9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8">
        <f t="shared" si="91"/>
        <v>250</v>
      </c>
      <c r="Q1010" t="str">
        <f t="shared" si="94"/>
        <v>technology</v>
      </c>
      <c r="R1010" s="11" t="str">
        <f t="shared" si="95"/>
        <v>wearables</v>
      </c>
      <c r="S1010" s="14">
        <f t="shared" si="92"/>
        <v>42702.600868055553</v>
      </c>
      <c r="T1010" s="14">
        <f t="shared" si="9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8">
        <f t="shared" si="91"/>
        <v>65</v>
      </c>
      <c r="Q1011" t="str">
        <f t="shared" si="94"/>
        <v>technology</v>
      </c>
      <c r="R1011" s="11" t="str">
        <f t="shared" si="95"/>
        <v>wearables</v>
      </c>
      <c r="S1011" s="14">
        <f t="shared" si="92"/>
        <v>42510.396365740737</v>
      </c>
      <c r="T1011" s="14">
        <f t="shared" si="9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8">
        <f t="shared" si="91"/>
        <v>55</v>
      </c>
      <c r="Q1012" t="str">
        <f t="shared" si="94"/>
        <v>technology</v>
      </c>
      <c r="R1012" s="11" t="str">
        <f t="shared" si="95"/>
        <v>wearables</v>
      </c>
      <c r="S1012" s="14">
        <f t="shared" si="92"/>
        <v>42561.621087962958</v>
      </c>
      <c r="T1012" s="14">
        <f t="shared" si="9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8">
        <f t="shared" si="91"/>
        <v>75</v>
      </c>
      <c r="Q1013" t="str">
        <f t="shared" si="94"/>
        <v>technology</v>
      </c>
      <c r="R1013" s="11" t="str">
        <f t="shared" si="95"/>
        <v>wearables</v>
      </c>
      <c r="S1013" s="14">
        <f t="shared" si="92"/>
        <v>41946.689756944441</v>
      </c>
      <c r="T1013" s="14">
        <f t="shared" si="9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8">
        <f t="shared" si="91"/>
        <v>1389.3561935483872</v>
      </c>
      <c r="Q1014" t="str">
        <f t="shared" si="94"/>
        <v>technology</v>
      </c>
      <c r="R1014" s="11" t="str">
        <f t="shared" si="95"/>
        <v>wearables</v>
      </c>
      <c r="S1014" s="14">
        <f t="shared" si="92"/>
        <v>42714.232083333329</v>
      </c>
      <c r="T1014" s="14">
        <f t="shared" si="9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8">
        <f t="shared" si="91"/>
        <v>95.911111111111111</v>
      </c>
      <c r="Q1015" t="str">
        <f t="shared" si="94"/>
        <v>technology</v>
      </c>
      <c r="R1015" s="11" t="str">
        <f t="shared" si="95"/>
        <v>wearables</v>
      </c>
      <c r="S1015" s="14">
        <f t="shared" si="92"/>
        <v>42339.625648148147</v>
      </c>
      <c r="T1015" s="14">
        <f t="shared" si="9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8">
        <f t="shared" si="91"/>
        <v>191.25</v>
      </c>
      <c r="Q1016" t="str">
        <f t="shared" si="94"/>
        <v>technology</v>
      </c>
      <c r="R1016" s="11" t="str">
        <f t="shared" si="95"/>
        <v>wearables</v>
      </c>
      <c r="S1016" s="14">
        <f t="shared" si="92"/>
        <v>41954.79415509259</v>
      </c>
      <c r="T1016" s="14">
        <f t="shared" si="9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8">
        <f t="shared" si="91"/>
        <v>40</v>
      </c>
      <c r="Q1017" t="str">
        <f t="shared" si="94"/>
        <v>technology</v>
      </c>
      <c r="R1017" s="11" t="str">
        <f t="shared" si="95"/>
        <v>wearables</v>
      </c>
      <c r="S1017" s="14">
        <f t="shared" si="92"/>
        <v>42303.670081018521</v>
      </c>
      <c r="T1017" s="14">
        <f t="shared" si="9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8">
        <f t="shared" si="91"/>
        <v>74.78947368421052</v>
      </c>
      <c r="Q1018" t="str">
        <f t="shared" si="94"/>
        <v>technology</v>
      </c>
      <c r="R1018" s="11" t="str">
        <f t="shared" si="95"/>
        <v>wearables</v>
      </c>
      <c r="S1018" s="14">
        <f t="shared" si="92"/>
        <v>42421.898796296293</v>
      </c>
      <c r="T1018" s="14">
        <f t="shared" si="9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8">
        <f t="shared" si="91"/>
        <v>161.11830985915492</v>
      </c>
      <c r="Q1019" t="str">
        <f t="shared" si="94"/>
        <v>technology</v>
      </c>
      <c r="R1019" s="11" t="str">
        <f t="shared" si="95"/>
        <v>wearables</v>
      </c>
      <c r="S1019" s="14">
        <f t="shared" si="92"/>
        <v>42289.466840277775</v>
      </c>
      <c r="T1019" s="14">
        <f t="shared" si="9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8">
        <f t="shared" si="91"/>
        <v>88.714285714285708</v>
      </c>
      <c r="Q1020" t="str">
        <f t="shared" si="94"/>
        <v>technology</v>
      </c>
      <c r="R1020" s="11" t="str">
        <f t="shared" si="95"/>
        <v>wearables</v>
      </c>
      <c r="S1020" s="14">
        <f t="shared" si="92"/>
        <v>42535.283946759257</v>
      </c>
      <c r="T1020" s="14">
        <f t="shared" si="9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8">
        <f t="shared" si="91"/>
        <v>53.25</v>
      </c>
      <c r="Q1021" t="str">
        <f t="shared" si="94"/>
        <v>technology</v>
      </c>
      <c r="R1021" s="11" t="str">
        <f t="shared" si="95"/>
        <v>wearables</v>
      </c>
      <c r="S1021" s="14">
        <f t="shared" si="92"/>
        <v>42009.765613425923</v>
      </c>
      <c r="T1021" s="14">
        <f t="shared" si="9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8">
        <f t="shared" si="91"/>
        <v>106.2</v>
      </c>
      <c r="Q1022" t="str">
        <f t="shared" si="94"/>
        <v>music</v>
      </c>
      <c r="R1022" s="11" t="str">
        <f t="shared" si="95"/>
        <v>electronic music</v>
      </c>
      <c r="S1022" s="14">
        <f t="shared" si="92"/>
        <v>42126.861215277771</v>
      </c>
      <c r="T1022" s="14">
        <f t="shared" si="9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8">
        <f t="shared" si="91"/>
        <v>22.079728033472804</v>
      </c>
      <c r="Q1023" t="str">
        <f t="shared" si="94"/>
        <v>music</v>
      </c>
      <c r="R1023" s="11" t="str">
        <f t="shared" si="95"/>
        <v>electronic music</v>
      </c>
      <c r="S1023" s="14">
        <f t="shared" si="92"/>
        <v>42271.043645833335</v>
      </c>
      <c r="T1023" s="14">
        <f t="shared" si="9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8">
        <f t="shared" si="91"/>
        <v>31.054054054054053</v>
      </c>
      <c r="Q1024" t="str">
        <f t="shared" si="94"/>
        <v>music</v>
      </c>
      <c r="R1024" s="11" t="str">
        <f t="shared" si="95"/>
        <v>electronic music</v>
      </c>
      <c r="S1024" s="14">
        <f t="shared" si="92"/>
        <v>42111.438391203708</v>
      </c>
      <c r="T1024" s="14">
        <f t="shared" si="9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8">
        <f t="shared" si="91"/>
        <v>36.206106870229007</v>
      </c>
      <c r="Q1025" t="str">
        <f t="shared" si="94"/>
        <v>music</v>
      </c>
      <c r="R1025" s="11" t="str">
        <f t="shared" si="95"/>
        <v>electronic music</v>
      </c>
      <c r="S1025" s="14">
        <f t="shared" si="92"/>
        <v>42145.711354166669</v>
      </c>
      <c r="T1025" s="14">
        <f t="shared" si="9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8">
        <f t="shared" si="91"/>
        <v>388.9762295081967</v>
      </c>
      <c r="Q1026" t="str">
        <f t="shared" si="94"/>
        <v>music</v>
      </c>
      <c r="R1026" s="11" t="str">
        <f t="shared" si="95"/>
        <v>electronic music</v>
      </c>
      <c r="S1026" s="14">
        <f t="shared" si="92"/>
        <v>42370.372256944444</v>
      </c>
      <c r="T1026" s="14">
        <f t="shared" si="9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(E1027/D1027)*100</f>
        <v>109.92831428571431</v>
      </c>
      <c r="P1027" s="8">
        <f t="shared" ref="P1027:P1090" si="97">IFERROR(E1027/L1027, 0)</f>
        <v>71.848571428571432</v>
      </c>
      <c r="Q1027" t="str">
        <f t="shared" si="94"/>
        <v>music</v>
      </c>
      <c r="R1027" s="11" t="str">
        <f t="shared" si="95"/>
        <v>electronic music</v>
      </c>
      <c r="S1027" s="14">
        <f t="shared" ref="S1027:S1090" si="98">(((J1027/60)/60)/24)+DATE(1970,1,1)+(-5/24)</f>
        <v>42049.625428240739</v>
      </c>
      <c r="T1027" s="14">
        <f t="shared" ref="T1027:T1090" si="99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8">
        <f t="shared" si="97"/>
        <v>57.381803278688523</v>
      </c>
      <c r="Q1028" t="str">
        <f t="shared" ref="Q1028:Q1091" si="100">LEFT(N1028,(FIND("/",N1028)-1))</f>
        <v>music</v>
      </c>
      <c r="R1028" s="11" t="str">
        <f t="shared" ref="R1028:R1091" si="101">RIGHT(N1028,(LEN(N1028)-FIND("/",N1028)))</f>
        <v>electronic music</v>
      </c>
      <c r="S1028" s="14">
        <f t="shared" si="98"/>
        <v>42426.199259259258</v>
      </c>
      <c r="T1028" s="14">
        <f t="shared" si="99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8">
        <f t="shared" si="97"/>
        <v>69.666666666666671</v>
      </c>
      <c r="Q1029" t="str">
        <f t="shared" si="100"/>
        <v>music</v>
      </c>
      <c r="R1029" s="11" t="str">
        <f t="shared" si="101"/>
        <v>electronic music</v>
      </c>
      <c r="S1029" s="14">
        <f t="shared" si="98"/>
        <v>41904.825775462959</v>
      </c>
      <c r="T1029" s="14">
        <f t="shared" si="99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8">
        <f t="shared" si="97"/>
        <v>45.988235294117644</v>
      </c>
      <c r="Q1030" t="str">
        <f t="shared" si="100"/>
        <v>music</v>
      </c>
      <c r="R1030" s="11" t="str">
        <f t="shared" si="101"/>
        <v>electronic music</v>
      </c>
      <c r="S1030" s="14">
        <f t="shared" si="98"/>
        <v>42755.419039351851</v>
      </c>
      <c r="T1030" s="14">
        <f t="shared" si="99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8">
        <f t="shared" si="97"/>
        <v>79.262411347517727</v>
      </c>
      <c r="Q1031" t="str">
        <f t="shared" si="100"/>
        <v>music</v>
      </c>
      <c r="R1031" s="11" t="str">
        <f t="shared" si="101"/>
        <v>electronic music</v>
      </c>
      <c r="S1031" s="14">
        <f t="shared" si="98"/>
        <v>42044.503553240742</v>
      </c>
      <c r="T1031" s="14">
        <f t="shared" si="99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8">
        <f t="shared" si="97"/>
        <v>43.031446540880502</v>
      </c>
      <c r="Q1032" t="str">
        <f t="shared" si="100"/>
        <v>music</v>
      </c>
      <c r="R1032" s="11" t="str">
        <f t="shared" si="101"/>
        <v>electronic music</v>
      </c>
      <c r="S1032" s="14">
        <f t="shared" si="98"/>
        <v>42611.274872685179</v>
      </c>
      <c r="T1032" s="14">
        <f t="shared" si="99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8">
        <f t="shared" si="97"/>
        <v>108.48484848484848</v>
      </c>
      <c r="Q1033" t="str">
        <f t="shared" si="100"/>
        <v>music</v>
      </c>
      <c r="R1033" s="11" t="str">
        <f t="shared" si="101"/>
        <v>electronic music</v>
      </c>
      <c r="S1033" s="14">
        <f t="shared" si="98"/>
        <v>42324.555671296293</v>
      </c>
      <c r="T1033" s="14">
        <f t="shared" si="99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8">
        <f t="shared" si="97"/>
        <v>61.029583333333335</v>
      </c>
      <c r="Q1034" t="str">
        <f t="shared" si="100"/>
        <v>music</v>
      </c>
      <c r="R1034" s="11" t="str">
        <f t="shared" si="101"/>
        <v>electronic music</v>
      </c>
      <c r="S1034" s="14">
        <f t="shared" si="98"/>
        <v>42514.458622685182</v>
      </c>
      <c r="T1034" s="14">
        <f t="shared" si="99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8">
        <f t="shared" si="97"/>
        <v>50.592592592592595</v>
      </c>
      <c r="Q1035" t="str">
        <f t="shared" si="100"/>
        <v>music</v>
      </c>
      <c r="R1035" s="11" t="str">
        <f t="shared" si="101"/>
        <v>electronic music</v>
      </c>
      <c r="S1035" s="14">
        <f t="shared" si="98"/>
        <v>42688.524074074077</v>
      </c>
      <c r="T1035" s="14">
        <f t="shared" si="99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8">
        <f t="shared" si="97"/>
        <v>39.157168674698795</v>
      </c>
      <c r="Q1036" t="str">
        <f t="shared" si="100"/>
        <v>music</v>
      </c>
      <c r="R1036" s="11" t="str">
        <f t="shared" si="101"/>
        <v>electronic music</v>
      </c>
      <c r="S1036" s="14">
        <f t="shared" si="98"/>
        <v>42554.958379629628</v>
      </c>
      <c r="T1036" s="14">
        <f t="shared" si="99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8">
        <f t="shared" si="97"/>
        <v>65.15789473684211</v>
      </c>
      <c r="Q1037" t="str">
        <f t="shared" si="100"/>
        <v>music</v>
      </c>
      <c r="R1037" s="11" t="str">
        <f t="shared" si="101"/>
        <v>electronic music</v>
      </c>
      <c r="S1037" s="14">
        <f t="shared" si="98"/>
        <v>42016.43310185185</v>
      </c>
      <c r="T1037" s="14">
        <f t="shared" si="99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8">
        <f t="shared" si="97"/>
        <v>23.963127962085309</v>
      </c>
      <c r="Q1038" t="str">
        <f t="shared" si="100"/>
        <v>music</v>
      </c>
      <c r="R1038" s="11" t="str">
        <f t="shared" si="101"/>
        <v>electronic music</v>
      </c>
      <c r="S1038" s="14">
        <f t="shared" si="98"/>
        <v>41249.240624999999</v>
      </c>
      <c r="T1038" s="14">
        <f t="shared" si="99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8">
        <f t="shared" si="97"/>
        <v>48.61904761904762</v>
      </c>
      <c r="Q1039" t="str">
        <f t="shared" si="100"/>
        <v>music</v>
      </c>
      <c r="R1039" s="11" t="str">
        <f t="shared" si="101"/>
        <v>electronic music</v>
      </c>
      <c r="S1039" s="14">
        <f t="shared" si="98"/>
        <v>42119.61414351852</v>
      </c>
      <c r="T1039" s="14">
        <f t="shared" si="99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8">
        <f t="shared" si="97"/>
        <v>35.73770491803279</v>
      </c>
      <c r="Q1040" t="str">
        <f t="shared" si="100"/>
        <v>music</v>
      </c>
      <c r="R1040" s="11" t="str">
        <f t="shared" si="101"/>
        <v>electronic music</v>
      </c>
      <c r="S1040" s="14">
        <f t="shared" si="98"/>
        <v>42418.023414351854</v>
      </c>
      <c r="T1040" s="14">
        <f t="shared" si="99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8">
        <f t="shared" si="97"/>
        <v>21.366666666666667</v>
      </c>
      <c r="Q1041" t="str">
        <f t="shared" si="100"/>
        <v>music</v>
      </c>
      <c r="R1041" s="11" t="str">
        <f t="shared" si="101"/>
        <v>electronic music</v>
      </c>
      <c r="S1041" s="14">
        <f t="shared" si="98"/>
        <v>42691.900995370372</v>
      </c>
      <c r="T1041" s="14">
        <f t="shared" si="99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8">
        <f t="shared" si="97"/>
        <v>250</v>
      </c>
      <c r="Q1042" t="str">
        <f t="shared" si="100"/>
        <v>journalism</v>
      </c>
      <c r="R1042" s="11" t="str">
        <f t="shared" si="101"/>
        <v>audio</v>
      </c>
      <c r="S1042" s="14">
        <f t="shared" si="98"/>
        <v>42579.500104166662</v>
      </c>
      <c r="T1042" s="14">
        <f t="shared" si="99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8">
        <f t="shared" si="97"/>
        <v>0</v>
      </c>
      <c r="Q1043" t="str">
        <f t="shared" si="100"/>
        <v>journalism</v>
      </c>
      <c r="R1043" s="11" t="str">
        <f t="shared" si="101"/>
        <v>audio</v>
      </c>
      <c r="S1043" s="14">
        <f t="shared" si="98"/>
        <v>41830.851759259262</v>
      </c>
      <c r="T1043" s="14">
        <f t="shared" si="99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8">
        <f t="shared" si="97"/>
        <v>10</v>
      </c>
      <c r="Q1044" t="str">
        <f t="shared" si="100"/>
        <v>journalism</v>
      </c>
      <c r="R1044" s="11" t="str">
        <f t="shared" si="101"/>
        <v>audio</v>
      </c>
      <c r="S1044" s="14">
        <f t="shared" si="98"/>
        <v>41851.487824074073</v>
      </c>
      <c r="T1044" s="14">
        <f t="shared" si="99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8">
        <f t="shared" si="97"/>
        <v>29.236301369863014</v>
      </c>
      <c r="Q1045" t="str">
        <f t="shared" si="100"/>
        <v>journalism</v>
      </c>
      <c r="R1045" s="11" t="str">
        <f t="shared" si="101"/>
        <v>audio</v>
      </c>
      <c r="S1045" s="14">
        <f t="shared" si="98"/>
        <v>42114.044618055552</v>
      </c>
      <c r="T1045" s="14">
        <f t="shared" si="99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8">
        <f t="shared" si="97"/>
        <v>3</v>
      </c>
      <c r="Q1046" t="str">
        <f t="shared" si="100"/>
        <v>journalism</v>
      </c>
      <c r="R1046" s="11" t="str">
        <f t="shared" si="101"/>
        <v>audio</v>
      </c>
      <c r="S1046" s="14">
        <f t="shared" si="98"/>
        <v>42011.717604166661</v>
      </c>
      <c r="T1046" s="14">
        <f t="shared" si="99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8">
        <f t="shared" si="97"/>
        <v>33.25</v>
      </c>
      <c r="Q1047" t="str">
        <f t="shared" si="100"/>
        <v>journalism</v>
      </c>
      <c r="R1047" s="11" t="str">
        <f t="shared" si="101"/>
        <v>audio</v>
      </c>
      <c r="S1047" s="14">
        <f t="shared" si="98"/>
        <v>41844.666087962964</v>
      </c>
      <c r="T1047" s="14">
        <f t="shared" si="99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8">
        <f t="shared" si="97"/>
        <v>0</v>
      </c>
      <c r="Q1048" t="str">
        <f t="shared" si="100"/>
        <v>journalism</v>
      </c>
      <c r="R1048" s="11" t="str">
        <f t="shared" si="101"/>
        <v>audio</v>
      </c>
      <c r="S1048" s="14">
        <f t="shared" si="98"/>
        <v>42319.643055555549</v>
      </c>
      <c r="T1048" s="14">
        <f t="shared" si="99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8">
        <f t="shared" si="97"/>
        <v>1</v>
      </c>
      <c r="Q1049" t="str">
        <f t="shared" si="100"/>
        <v>journalism</v>
      </c>
      <c r="R1049" s="11" t="str">
        <f t="shared" si="101"/>
        <v>audio</v>
      </c>
      <c r="S1049" s="14">
        <f t="shared" si="98"/>
        <v>41918.610127314809</v>
      </c>
      <c r="T1049" s="14">
        <f t="shared" si="99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8">
        <f t="shared" si="97"/>
        <v>53</v>
      </c>
      <c r="Q1050" t="str">
        <f t="shared" si="100"/>
        <v>journalism</v>
      </c>
      <c r="R1050" s="11" t="str">
        <f t="shared" si="101"/>
        <v>audio</v>
      </c>
      <c r="S1050" s="14">
        <f t="shared" si="98"/>
        <v>42597.844780092586</v>
      </c>
      <c r="T1050" s="14">
        <f t="shared" si="99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8">
        <f t="shared" si="97"/>
        <v>0</v>
      </c>
      <c r="Q1051" t="str">
        <f t="shared" si="100"/>
        <v>journalism</v>
      </c>
      <c r="R1051" s="11" t="str">
        <f t="shared" si="101"/>
        <v>audio</v>
      </c>
      <c r="S1051" s="14">
        <f t="shared" si="98"/>
        <v>42382.222743055558</v>
      </c>
      <c r="T1051" s="14">
        <f t="shared" si="99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8">
        <f t="shared" si="97"/>
        <v>0</v>
      </c>
      <c r="Q1052" t="str">
        <f t="shared" si="100"/>
        <v>journalism</v>
      </c>
      <c r="R1052" s="11" t="str">
        <f t="shared" si="101"/>
        <v>audio</v>
      </c>
      <c r="S1052" s="14">
        <f t="shared" si="98"/>
        <v>42231.588854166665</v>
      </c>
      <c r="T1052" s="14">
        <f t="shared" si="99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8">
        <f t="shared" si="97"/>
        <v>0</v>
      </c>
      <c r="Q1053" t="str">
        <f t="shared" si="100"/>
        <v>journalism</v>
      </c>
      <c r="R1053" s="11" t="str">
        <f t="shared" si="101"/>
        <v>audio</v>
      </c>
      <c r="S1053" s="14">
        <f t="shared" si="98"/>
        <v>41849.805844907409</v>
      </c>
      <c r="T1053" s="14">
        <f t="shared" si="99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8">
        <f t="shared" si="97"/>
        <v>0</v>
      </c>
      <c r="Q1054" t="str">
        <f t="shared" si="100"/>
        <v>journalism</v>
      </c>
      <c r="R1054" s="11" t="str">
        <f t="shared" si="101"/>
        <v>audio</v>
      </c>
      <c r="S1054" s="14">
        <f t="shared" si="98"/>
        <v>42483.589062499996</v>
      </c>
      <c r="T1054" s="14">
        <f t="shared" si="99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8">
        <f t="shared" si="97"/>
        <v>15</v>
      </c>
      <c r="Q1055" t="str">
        <f t="shared" si="100"/>
        <v>journalism</v>
      </c>
      <c r="R1055" s="11" t="str">
        <f t="shared" si="101"/>
        <v>audio</v>
      </c>
      <c r="S1055" s="14">
        <f t="shared" si="98"/>
        <v>42774.964490740742</v>
      </c>
      <c r="T1055" s="14">
        <f t="shared" si="99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8">
        <f t="shared" si="97"/>
        <v>0</v>
      </c>
      <c r="Q1056" t="str">
        <f t="shared" si="100"/>
        <v>journalism</v>
      </c>
      <c r="R1056" s="11" t="str">
        <f t="shared" si="101"/>
        <v>audio</v>
      </c>
      <c r="S1056" s="14">
        <f t="shared" si="98"/>
        <v>41831.643506944441</v>
      </c>
      <c r="T1056" s="14">
        <f t="shared" si="99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8">
        <f t="shared" si="97"/>
        <v>0</v>
      </c>
      <c r="Q1057" t="str">
        <f t="shared" si="100"/>
        <v>journalism</v>
      </c>
      <c r="R1057" s="11" t="str">
        <f t="shared" si="101"/>
        <v>audio</v>
      </c>
      <c r="S1057" s="14">
        <f t="shared" si="98"/>
        <v>42406.784085648142</v>
      </c>
      <c r="T1057" s="14">
        <f t="shared" si="99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8">
        <f t="shared" si="97"/>
        <v>0</v>
      </c>
      <c r="Q1058" t="str">
        <f t="shared" si="100"/>
        <v>journalism</v>
      </c>
      <c r="R1058" s="11" t="str">
        <f t="shared" si="101"/>
        <v>audio</v>
      </c>
      <c r="S1058" s="14">
        <f t="shared" si="98"/>
        <v>42058.511307870365</v>
      </c>
      <c r="T1058" s="14">
        <f t="shared" si="99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8">
        <f t="shared" si="97"/>
        <v>0</v>
      </c>
      <c r="Q1059" t="str">
        <f t="shared" si="100"/>
        <v>journalism</v>
      </c>
      <c r="R1059" s="11" t="str">
        <f t="shared" si="101"/>
        <v>audio</v>
      </c>
      <c r="S1059" s="14">
        <f t="shared" si="98"/>
        <v>42678.662997685176</v>
      </c>
      <c r="T1059" s="14">
        <f t="shared" si="99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8">
        <f t="shared" si="97"/>
        <v>0</v>
      </c>
      <c r="Q1060" t="str">
        <f t="shared" si="100"/>
        <v>journalism</v>
      </c>
      <c r="R1060" s="11" t="str">
        <f t="shared" si="101"/>
        <v>audio</v>
      </c>
      <c r="S1060" s="14">
        <f t="shared" si="98"/>
        <v>42047.692627314813</v>
      </c>
      <c r="T1060" s="14">
        <f t="shared" si="99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8">
        <f t="shared" si="97"/>
        <v>0</v>
      </c>
      <c r="Q1061" t="str">
        <f t="shared" si="100"/>
        <v>journalism</v>
      </c>
      <c r="R1061" s="11" t="str">
        <f t="shared" si="101"/>
        <v>audio</v>
      </c>
      <c r="S1061" s="14">
        <f t="shared" si="98"/>
        <v>42046.581666666665</v>
      </c>
      <c r="T1061" s="14">
        <f t="shared" si="99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8">
        <f t="shared" si="97"/>
        <v>50</v>
      </c>
      <c r="Q1062" t="str">
        <f t="shared" si="100"/>
        <v>journalism</v>
      </c>
      <c r="R1062" s="11" t="str">
        <f t="shared" si="101"/>
        <v>audio</v>
      </c>
      <c r="S1062" s="14">
        <f t="shared" si="98"/>
        <v>42079.704780092587</v>
      </c>
      <c r="T1062" s="14">
        <f t="shared" si="99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8">
        <f t="shared" si="97"/>
        <v>0</v>
      </c>
      <c r="Q1063" t="str">
        <f t="shared" si="100"/>
        <v>journalism</v>
      </c>
      <c r="R1063" s="11" t="str">
        <f t="shared" si="101"/>
        <v>audio</v>
      </c>
      <c r="S1063" s="14">
        <f t="shared" si="98"/>
        <v>42432.068379629629</v>
      </c>
      <c r="T1063" s="14">
        <f t="shared" si="99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8">
        <f t="shared" si="97"/>
        <v>47.5</v>
      </c>
      <c r="Q1064" t="str">
        <f t="shared" si="100"/>
        <v>journalism</v>
      </c>
      <c r="R1064" s="11" t="str">
        <f t="shared" si="101"/>
        <v>audio</v>
      </c>
      <c r="S1064" s="14">
        <f t="shared" si="98"/>
        <v>42556.598854166667</v>
      </c>
      <c r="T1064" s="14">
        <f t="shared" si="99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8">
        <f t="shared" si="97"/>
        <v>0</v>
      </c>
      <c r="Q1065" t="str">
        <f t="shared" si="100"/>
        <v>journalism</v>
      </c>
      <c r="R1065" s="11" t="str">
        <f t="shared" si="101"/>
        <v>audio</v>
      </c>
      <c r="S1065" s="14">
        <f t="shared" si="98"/>
        <v>42582.822476851848</v>
      </c>
      <c r="T1065" s="14">
        <f t="shared" si="99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8">
        <f t="shared" si="97"/>
        <v>65.666666666666671</v>
      </c>
      <c r="Q1066" t="str">
        <f t="shared" si="100"/>
        <v>games</v>
      </c>
      <c r="R1066" s="11" t="str">
        <f t="shared" si="101"/>
        <v>video games</v>
      </c>
      <c r="S1066" s="14">
        <f t="shared" si="98"/>
        <v>41417.019710648143</v>
      </c>
      <c r="T1066" s="14">
        <f t="shared" si="99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8">
        <f t="shared" si="97"/>
        <v>16.2</v>
      </c>
      <c r="Q1067" t="str">
        <f t="shared" si="100"/>
        <v>games</v>
      </c>
      <c r="R1067" s="11" t="str">
        <f t="shared" si="101"/>
        <v>video games</v>
      </c>
      <c r="S1067" s="14">
        <f t="shared" si="98"/>
        <v>41661.172708333332</v>
      </c>
      <c r="T1067" s="14">
        <f t="shared" si="99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8">
        <f t="shared" si="97"/>
        <v>34.128378378378379</v>
      </c>
      <c r="Q1068" t="str">
        <f t="shared" si="100"/>
        <v>games</v>
      </c>
      <c r="R1068" s="11" t="str">
        <f t="shared" si="101"/>
        <v>video games</v>
      </c>
      <c r="S1068" s="14">
        <f t="shared" si="98"/>
        <v>41445.754421296297</v>
      </c>
      <c r="T1068" s="14">
        <f t="shared" si="99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8">
        <f t="shared" si="97"/>
        <v>13</v>
      </c>
      <c r="Q1069" t="str">
        <f t="shared" si="100"/>
        <v>games</v>
      </c>
      <c r="R1069" s="11" t="str">
        <f t="shared" si="101"/>
        <v>video games</v>
      </c>
      <c r="S1069" s="14">
        <f t="shared" si="98"/>
        <v>41599.647349537037</v>
      </c>
      <c r="T1069" s="14">
        <f t="shared" si="99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8">
        <f t="shared" si="97"/>
        <v>11.25</v>
      </c>
      <c r="Q1070" t="str">
        <f t="shared" si="100"/>
        <v>games</v>
      </c>
      <c r="R1070" s="11" t="str">
        <f t="shared" si="101"/>
        <v>video games</v>
      </c>
      <c r="S1070" s="14">
        <f t="shared" si="98"/>
        <v>42440.162777777768</v>
      </c>
      <c r="T1070" s="14">
        <f t="shared" si="99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8">
        <f t="shared" si="97"/>
        <v>40.476190476190474</v>
      </c>
      <c r="Q1071" t="str">
        <f t="shared" si="100"/>
        <v>games</v>
      </c>
      <c r="R1071" s="11" t="str">
        <f t="shared" si="101"/>
        <v>video games</v>
      </c>
      <c r="S1071" s="14">
        <f t="shared" si="98"/>
        <v>41572.021516203698</v>
      </c>
      <c r="T1071" s="14">
        <f t="shared" si="99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8">
        <f t="shared" si="97"/>
        <v>35</v>
      </c>
      <c r="Q1072" t="str">
        <f t="shared" si="100"/>
        <v>games</v>
      </c>
      <c r="R1072" s="11" t="str">
        <f t="shared" si="101"/>
        <v>video games</v>
      </c>
      <c r="S1072" s="14">
        <f t="shared" si="98"/>
        <v>41162.803495370368</v>
      </c>
      <c r="T1072" s="14">
        <f t="shared" si="99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8">
        <f t="shared" si="97"/>
        <v>0</v>
      </c>
      <c r="Q1073" t="str">
        <f t="shared" si="100"/>
        <v>games</v>
      </c>
      <c r="R1073" s="11" t="str">
        <f t="shared" si="101"/>
        <v>video games</v>
      </c>
      <c r="S1073" s="14">
        <f t="shared" si="98"/>
        <v>42295.545057870368</v>
      </c>
      <c r="T1073" s="14">
        <f t="shared" si="99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8">
        <f t="shared" si="97"/>
        <v>12.75</v>
      </c>
      <c r="Q1074" t="str">
        <f t="shared" si="100"/>
        <v>games</v>
      </c>
      <c r="R1074" s="11" t="str">
        <f t="shared" si="101"/>
        <v>video games</v>
      </c>
      <c r="S1074" s="14">
        <f t="shared" si="98"/>
        <v>41645.623807870368</v>
      </c>
      <c r="T1074" s="14">
        <f t="shared" si="99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8">
        <f t="shared" si="97"/>
        <v>10</v>
      </c>
      <c r="Q1075" t="str">
        <f t="shared" si="100"/>
        <v>games</v>
      </c>
      <c r="R1075" s="11" t="str">
        <f t="shared" si="101"/>
        <v>video games</v>
      </c>
      <c r="S1075" s="14">
        <f t="shared" si="98"/>
        <v>40802.756261574068</v>
      </c>
      <c r="T1075" s="14">
        <f t="shared" si="99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8">
        <f t="shared" si="97"/>
        <v>113.56666666666666</v>
      </c>
      <c r="Q1076" t="str">
        <f t="shared" si="100"/>
        <v>games</v>
      </c>
      <c r="R1076" s="11" t="str">
        <f t="shared" si="101"/>
        <v>video games</v>
      </c>
      <c r="S1076" s="14">
        <f t="shared" si="98"/>
        <v>41612.964641203704</v>
      </c>
      <c r="T1076" s="14">
        <f t="shared" si="99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8">
        <f t="shared" si="97"/>
        <v>15</v>
      </c>
      <c r="Q1077" t="str">
        <f t="shared" si="100"/>
        <v>games</v>
      </c>
      <c r="R1077" s="11" t="str">
        <f t="shared" si="101"/>
        <v>video games</v>
      </c>
      <c r="S1077" s="14">
        <f t="shared" si="98"/>
        <v>41005.695787037032</v>
      </c>
      <c r="T1077" s="14">
        <f t="shared" si="99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8">
        <f t="shared" si="97"/>
        <v>48.281025641025643</v>
      </c>
      <c r="Q1078" t="str">
        <f t="shared" si="100"/>
        <v>games</v>
      </c>
      <c r="R1078" s="11" t="str">
        <f t="shared" si="101"/>
        <v>video games</v>
      </c>
      <c r="S1078" s="14">
        <f t="shared" si="98"/>
        <v>41838.169560185182</v>
      </c>
      <c r="T1078" s="14">
        <f t="shared" si="99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8">
        <f t="shared" si="97"/>
        <v>43.976047904191617</v>
      </c>
      <c r="Q1079" t="str">
        <f t="shared" si="100"/>
        <v>games</v>
      </c>
      <c r="R1079" s="11" t="str">
        <f t="shared" si="101"/>
        <v>video games</v>
      </c>
      <c r="S1079" s="14">
        <f t="shared" si="98"/>
        <v>42352.958460648144</v>
      </c>
      <c r="T1079" s="14">
        <f t="shared" si="99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8">
        <f t="shared" si="97"/>
        <v>9</v>
      </c>
      <c r="Q1080" t="str">
        <f t="shared" si="100"/>
        <v>games</v>
      </c>
      <c r="R1080" s="11" t="str">
        <f t="shared" si="101"/>
        <v>video games</v>
      </c>
      <c r="S1080" s="14">
        <f t="shared" si="98"/>
        <v>40700.987511574072</v>
      </c>
      <c r="T1080" s="14">
        <f t="shared" si="99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8">
        <f t="shared" si="97"/>
        <v>37.666666666666664</v>
      </c>
      <c r="Q1081" t="str">
        <f t="shared" si="100"/>
        <v>games</v>
      </c>
      <c r="R1081" s="11" t="str">
        <f t="shared" si="101"/>
        <v>video games</v>
      </c>
      <c r="S1081" s="14">
        <f t="shared" si="98"/>
        <v>42479.35805555556</v>
      </c>
      <c r="T1081" s="14">
        <f t="shared" si="99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8">
        <f t="shared" si="97"/>
        <v>18.581632653061224</v>
      </c>
      <c r="Q1082" t="str">
        <f t="shared" si="100"/>
        <v>games</v>
      </c>
      <c r="R1082" s="11" t="str">
        <f t="shared" si="101"/>
        <v>video games</v>
      </c>
      <c r="S1082" s="14">
        <f t="shared" si="98"/>
        <v>41739.929780092592</v>
      </c>
      <c r="T1082" s="14">
        <f t="shared" si="99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8">
        <f t="shared" si="97"/>
        <v>3</v>
      </c>
      <c r="Q1083" t="str">
        <f t="shared" si="100"/>
        <v>games</v>
      </c>
      <c r="R1083" s="11" t="str">
        <f t="shared" si="101"/>
        <v>video games</v>
      </c>
      <c r="S1083" s="14">
        <f t="shared" si="98"/>
        <v>42002.718657407408</v>
      </c>
      <c r="T1083" s="14">
        <f t="shared" si="99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8">
        <f t="shared" si="97"/>
        <v>18.666666666666668</v>
      </c>
      <c r="Q1084" t="str">
        <f t="shared" si="100"/>
        <v>games</v>
      </c>
      <c r="R1084" s="11" t="str">
        <f t="shared" si="101"/>
        <v>video games</v>
      </c>
      <c r="S1084" s="14">
        <f t="shared" si="98"/>
        <v>41101.697777777779</v>
      </c>
      <c r="T1084" s="14">
        <f t="shared" si="99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8">
        <f t="shared" si="97"/>
        <v>410</v>
      </c>
      <c r="Q1085" t="str">
        <f t="shared" si="100"/>
        <v>games</v>
      </c>
      <c r="R1085" s="11" t="str">
        <f t="shared" si="101"/>
        <v>video games</v>
      </c>
      <c r="S1085" s="14">
        <f t="shared" si="98"/>
        <v>41793.451192129629</v>
      </c>
      <c r="T1085" s="14">
        <f t="shared" si="99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8">
        <f t="shared" si="97"/>
        <v>0</v>
      </c>
      <c r="Q1086" t="str">
        <f t="shared" si="100"/>
        <v>games</v>
      </c>
      <c r="R1086" s="11" t="str">
        <f t="shared" si="101"/>
        <v>video games</v>
      </c>
      <c r="S1086" s="14">
        <f t="shared" si="98"/>
        <v>41829.703749999993</v>
      </c>
      <c r="T1086" s="14">
        <f t="shared" si="99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8">
        <f t="shared" si="97"/>
        <v>114</v>
      </c>
      <c r="Q1087" t="str">
        <f t="shared" si="100"/>
        <v>games</v>
      </c>
      <c r="R1087" s="11" t="str">
        <f t="shared" si="101"/>
        <v>video games</v>
      </c>
      <c r="S1087" s="14">
        <f t="shared" si="98"/>
        <v>42413.462673611109</v>
      </c>
      <c r="T1087" s="14">
        <f t="shared" si="99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8">
        <f t="shared" si="97"/>
        <v>7.5</v>
      </c>
      <c r="Q1088" t="str">
        <f t="shared" si="100"/>
        <v>games</v>
      </c>
      <c r="R1088" s="11" t="str">
        <f t="shared" si="101"/>
        <v>video games</v>
      </c>
      <c r="S1088" s="14">
        <f t="shared" si="98"/>
        <v>41845.658460648148</v>
      </c>
      <c r="T1088" s="14">
        <f t="shared" si="99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8">
        <f t="shared" si="97"/>
        <v>0</v>
      </c>
      <c r="Q1089" t="str">
        <f t="shared" si="100"/>
        <v>games</v>
      </c>
      <c r="R1089" s="11" t="str">
        <f t="shared" si="101"/>
        <v>video games</v>
      </c>
      <c r="S1089" s="14">
        <f t="shared" si="98"/>
        <v>41775.505636574075</v>
      </c>
      <c r="T1089" s="14">
        <f t="shared" si="99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8">
        <f t="shared" si="97"/>
        <v>43.41727891156463</v>
      </c>
      <c r="Q1090" t="str">
        <f t="shared" si="100"/>
        <v>games</v>
      </c>
      <c r="R1090" s="11" t="str">
        <f t="shared" si="101"/>
        <v>video games</v>
      </c>
      <c r="S1090" s="14">
        <f t="shared" si="98"/>
        <v>41723.591053240736</v>
      </c>
      <c r="T1090" s="14">
        <f t="shared" si="99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(E1091/D1091)*100</f>
        <v>7.8266666666666662</v>
      </c>
      <c r="P1091" s="8">
        <f t="shared" ref="P1091:P1154" si="103">IFERROR(E1091/L1091, 0)</f>
        <v>23.959183673469386</v>
      </c>
      <c r="Q1091" t="str">
        <f t="shared" si="100"/>
        <v>games</v>
      </c>
      <c r="R1091" s="11" t="str">
        <f t="shared" si="101"/>
        <v>video games</v>
      </c>
      <c r="S1091" s="14">
        <f t="shared" ref="S1091:S1154" si="104">(((J1091/60)/60)/24)+DATE(1970,1,1)+(-5/24)</f>
        <v>42150.981192129628</v>
      </c>
      <c r="T1091" s="14">
        <f t="shared" ref="T1091:T1154" si="105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8">
        <f t="shared" si="103"/>
        <v>5</v>
      </c>
      <c r="Q1092" t="str">
        <f t="shared" ref="Q1092:Q1155" si="106">LEFT(N1092,(FIND("/",N1092)-1))</f>
        <v>games</v>
      </c>
      <c r="R1092" s="11" t="str">
        <f t="shared" ref="R1092:R1155" si="107">RIGHT(N1092,(LEN(N1092)-FIND("/",N1092)))</f>
        <v>video games</v>
      </c>
      <c r="S1092" s="14">
        <f t="shared" si="104"/>
        <v>42122.977465277778</v>
      </c>
      <c r="T1092" s="14">
        <f t="shared" si="105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8">
        <f t="shared" si="103"/>
        <v>12.5</v>
      </c>
      <c r="Q1093" t="str">
        <f t="shared" si="106"/>
        <v>games</v>
      </c>
      <c r="R1093" s="11" t="str">
        <f t="shared" si="107"/>
        <v>video games</v>
      </c>
      <c r="S1093" s="14">
        <f t="shared" si="104"/>
        <v>42440.611944444441</v>
      </c>
      <c r="T1093" s="14">
        <f t="shared" si="105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8">
        <f t="shared" si="103"/>
        <v>3</v>
      </c>
      <c r="Q1094" t="str">
        <f t="shared" si="106"/>
        <v>games</v>
      </c>
      <c r="R1094" s="11" t="str">
        <f t="shared" si="107"/>
        <v>video games</v>
      </c>
      <c r="S1094" s="14">
        <f t="shared" si="104"/>
        <v>41249.817569444444</v>
      </c>
      <c r="T1094" s="14">
        <f t="shared" si="105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8">
        <f t="shared" si="103"/>
        <v>10.5625</v>
      </c>
      <c r="Q1095" t="str">
        <f t="shared" si="106"/>
        <v>games</v>
      </c>
      <c r="R1095" s="11" t="str">
        <f t="shared" si="107"/>
        <v>video games</v>
      </c>
      <c r="S1095" s="14">
        <f t="shared" si="104"/>
        <v>42396.765474537031</v>
      </c>
      <c r="T1095" s="14">
        <f t="shared" si="105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8">
        <f t="shared" si="103"/>
        <v>122.00037037037038</v>
      </c>
      <c r="Q1096" t="str">
        <f t="shared" si="106"/>
        <v>games</v>
      </c>
      <c r="R1096" s="11" t="str">
        <f t="shared" si="107"/>
        <v>video games</v>
      </c>
      <c r="S1096" s="14">
        <f t="shared" si="104"/>
        <v>40795.505011574067</v>
      </c>
      <c r="T1096" s="14">
        <f t="shared" si="105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8">
        <f t="shared" si="103"/>
        <v>267.80851063829789</v>
      </c>
      <c r="Q1097" t="str">
        <f t="shared" si="106"/>
        <v>games</v>
      </c>
      <c r="R1097" s="11" t="str">
        <f t="shared" si="107"/>
        <v>video games</v>
      </c>
      <c r="S1097" s="14">
        <f t="shared" si="104"/>
        <v>41486.328935185185</v>
      </c>
      <c r="T1097" s="14">
        <f t="shared" si="105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8">
        <f t="shared" si="103"/>
        <v>74.206896551724142</v>
      </c>
      <c r="Q1098" t="str">
        <f t="shared" si="106"/>
        <v>games</v>
      </c>
      <c r="R1098" s="11" t="str">
        <f t="shared" si="107"/>
        <v>video games</v>
      </c>
      <c r="S1098" s="14">
        <f t="shared" si="104"/>
        <v>41885.309652777774</v>
      </c>
      <c r="T1098" s="14">
        <f t="shared" si="105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8">
        <f t="shared" si="103"/>
        <v>6.7142857142857144</v>
      </c>
      <c r="Q1099" t="str">
        <f t="shared" si="106"/>
        <v>games</v>
      </c>
      <c r="R1099" s="11" t="str">
        <f t="shared" si="107"/>
        <v>video games</v>
      </c>
      <c r="S1099" s="14">
        <f t="shared" si="104"/>
        <v>41660.584224537037</v>
      </c>
      <c r="T1099" s="14">
        <f t="shared" si="105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8">
        <f t="shared" si="103"/>
        <v>81.954545454545453</v>
      </c>
      <c r="Q1100" t="str">
        <f t="shared" si="106"/>
        <v>games</v>
      </c>
      <c r="R1100" s="11" t="str">
        <f t="shared" si="107"/>
        <v>video games</v>
      </c>
      <c r="S1100" s="14">
        <f t="shared" si="104"/>
        <v>41712.554340277777</v>
      </c>
      <c r="T1100" s="14">
        <f t="shared" si="105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8">
        <f t="shared" si="103"/>
        <v>25</v>
      </c>
      <c r="Q1101" t="str">
        <f t="shared" si="106"/>
        <v>games</v>
      </c>
      <c r="R1101" s="11" t="str">
        <f t="shared" si="107"/>
        <v>video games</v>
      </c>
      <c r="S1101" s="14">
        <f t="shared" si="104"/>
        <v>42107.628101851849</v>
      </c>
      <c r="T1101" s="14">
        <f t="shared" si="105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8">
        <f t="shared" si="103"/>
        <v>10</v>
      </c>
      <c r="Q1102" t="str">
        <f t="shared" si="106"/>
        <v>games</v>
      </c>
      <c r="R1102" s="11" t="str">
        <f t="shared" si="107"/>
        <v>video games</v>
      </c>
      <c r="S1102" s="14">
        <f t="shared" si="104"/>
        <v>42383.902442129627</v>
      </c>
      <c r="T1102" s="14">
        <f t="shared" si="105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8">
        <f t="shared" si="103"/>
        <v>6.833333333333333</v>
      </c>
      <c r="Q1103" t="str">
        <f t="shared" si="106"/>
        <v>games</v>
      </c>
      <c r="R1103" s="11" t="str">
        <f t="shared" si="107"/>
        <v>video games</v>
      </c>
      <c r="S1103" s="14">
        <f t="shared" si="104"/>
        <v>42538.564097222225</v>
      </c>
      <c r="T1103" s="14">
        <f t="shared" si="105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8">
        <f t="shared" si="103"/>
        <v>17.708333333333332</v>
      </c>
      <c r="Q1104" t="str">
        <f t="shared" si="106"/>
        <v>games</v>
      </c>
      <c r="R1104" s="11" t="str">
        <f t="shared" si="107"/>
        <v>video games</v>
      </c>
      <c r="S1104" s="14">
        <f t="shared" si="104"/>
        <v>41576.837094907409</v>
      </c>
      <c r="T1104" s="14">
        <f t="shared" si="105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8">
        <f t="shared" si="103"/>
        <v>16.2</v>
      </c>
      <c r="Q1105" t="str">
        <f t="shared" si="106"/>
        <v>games</v>
      </c>
      <c r="R1105" s="11" t="str">
        <f t="shared" si="107"/>
        <v>video games</v>
      </c>
      <c r="S1105" s="14">
        <f t="shared" si="104"/>
        <v>42479.013773148145</v>
      </c>
      <c r="T1105" s="14">
        <f t="shared" si="105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8">
        <f t="shared" si="103"/>
        <v>80.297297297297291</v>
      </c>
      <c r="Q1106" t="str">
        <f t="shared" si="106"/>
        <v>games</v>
      </c>
      <c r="R1106" s="11" t="str">
        <f t="shared" si="107"/>
        <v>video games</v>
      </c>
      <c r="S1106" s="14">
        <f t="shared" si="104"/>
        <v>41771.201631944445</v>
      </c>
      <c r="T1106" s="14">
        <f t="shared" si="105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8">
        <f t="shared" si="103"/>
        <v>71.55</v>
      </c>
      <c r="Q1107" t="str">
        <f t="shared" si="106"/>
        <v>games</v>
      </c>
      <c r="R1107" s="11" t="str">
        <f t="shared" si="107"/>
        <v>video games</v>
      </c>
      <c r="S1107" s="14">
        <f t="shared" si="104"/>
        <v>41691.927395833329</v>
      </c>
      <c r="T1107" s="14">
        <f t="shared" si="105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8">
        <f t="shared" si="103"/>
        <v>23.571428571428573</v>
      </c>
      <c r="Q1108" t="str">
        <f t="shared" si="106"/>
        <v>games</v>
      </c>
      <c r="R1108" s="11" t="str">
        <f t="shared" si="107"/>
        <v>video games</v>
      </c>
      <c r="S1108" s="14">
        <f t="shared" si="104"/>
        <v>40973.532118055555</v>
      </c>
      <c r="T1108" s="14">
        <f t="shared" si="105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8">
        <f t="shared" si="103"/>
        <v>0</v>
      </c>
      <c r="Q1109" t="str">
        <f t="shared" si="106"/>
        <v>games</v>
      </c>
      <c r="R1109" s="11" t="str">
        <f t="shared" si="107"/>
        <v>video games</v>
      </c>
      <c r="S1109" s="14">
        <f t="shared" si="104"/>
        <v>41813.653055555551</v>
      </c>
      <c r="T1109" s="14">
        <f t="shared" si="105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8">
        <f t="shared" si="103"/>
        <v>34.88095238095238</v>
      </c>
      <c r="Q1110" t="str">
        <f t="shared" si="106"/>
        <v>games</v>
      </c>
      <c r="R1110" s="11" t="str">
        <f t="shared" si="107"/>
        <v>video games</v>
      </c>
      <c r="S1110" s="14">
        <f t="shared" si="104"/>
        <v>40952.42864583333</v>
      </c>
      <c r="T1110" s="14">
        <f t="shared" si="105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8">
        <f t="shared" si="103"/>
        <v>15</v>
      </c>
      <c r="Q1111" t="str">
        <f t="shared" si="106"/>
        <v>games</v>
      </c>
      <c r="R1111" s="11" t="str">
        <f t="shared" si="107"/>
        <v>video games</v>
      </c>
      <c r="S1111" s="14">
        <f t="shared" si="104"/>
        <v>42662.543865740743</v>
      </c>
      <c r="T1111" s="14">
        <f t="shared" si="105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8">
        <f t="shared" si="103"/>
        <v>23.181818181818183</v>
      </c>
      <c r="Q1112" t="str">
        <f t="shared" si="106"/>
        <v>games</v>
      </c>
      <c r="R1112" s="11" t="str">
        <f t="shared" si="107"/>
        <v>video games</v>
      </c>
      <c r="S1112" s="14">
        <f t="shared" si="104"/>
        <v>41220.72479166666</v>
      </c>
      <c r="T1112" s="14">
        <f t="shared" si="105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8">
        <f t="shared" si="103"/>
        <v>1</v>
      </c>
      <c r="Q1113" t="str">
        <f t="shared" si="106"/>
        <v>games</v>
      </c>
      <c r="R1113" s="11" t="str">
        <f t="shared" si="107"/>
        <v>video games</v>
      </c>
      <c r="S1113" s="14">
        <f t="shared" si="104"/>
        <v>42346.995254629634</v>
      </c>
      <c r="T1113" s="14">
        <f t="shared" si="105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8">
        <f t="shared" si="103"/>
        <v>100.23371794871794</v>
      </c>
      <c r="Q1114" t="str">
        <f t="shared" si="106"/>
        <v>games</v>
      </c>
      <c r="R1114" s="11" t="str">
        <f t="shared" si="107"/>
        <v>video games</v>
      </c>
      <c r="S1114" s="14">
        <f t="shared" si="104"/>
        <v>41963.551053240742</v>
      </c>
      <c r="T1114" s="14">
        <f t="shared" si="105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8">
        <f t="shared" si="103"/>
        <v>5</v>
      </c>
      <c r="Q1115" t="str">
        <f t="shared" si="106"/>
        <v>games</v>
      </c>
      <c r="R1115" s="11" t="str">
        <f t="shared" si="107"/>
        <v>video games</v>
      </c>
      <c r="S1115" s="14">
        <f t="shared" si="104"/>
        <v>41835.768749999996</v>
      </c>
      <c r="T1115" s="14">
        <f t="shared" si="105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8">
        <f t="shared" si="103"/>
        <v>3.3333333333333335</v>
      </c>
      <c r="Q1116" t="str">
        <f t="shared" si="106"/>
        <v>games</v>
      </c>
      <c r="R1116" s="11" t="str">
        <f t="shared" si="107"/>
        <v>video games</v>
      </c>
      <c r="S1116" s="14">
        <f t="shared" si="104"/>
        <v>41526.13758101852</v>
      </c>
      <c r="T1116" s="14">
        <f t="shared" si="105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8">
        <f t="shared" si="103"/>
        <v>13.25</v>
      </c>
      <c r="Q1117" t="str">
        <f t="shared" si="106"/>
        <v>games</v>
      </c>
      <c r="R1117" s="11" t="str">
        <f t="shared" si="107"/>
        <v>video games</v>
      </c>
      <c r="S1117" s="14">
        <f t="shared" si="104"/>
        <v>42429.487210648142</v>
      </c>
      <c r="T1117" s="14">
        <f t="shared" si="105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8">
        <f t="shared" si="103"/>
        <v>17.852</v>
      </c>
      <c r="Q1118" t="str">
        <f t="shared" si="106"/>
        <v>games</v>
      </c>
      <c r="R1118" s="11" t="str">
        <f t="shared" si="107"/>
        <v>video games</v>
      </c>
      <c r="S1118" s="14">
        <f t="shared" si="104"/>
        <v>41009.638981481476</v>
      </c>
      <c r="T1118" s="14">
        <f t="shared" si="105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8">
        <f t="shared" si="103"/>
        <v>10.375</v>
      </c>
      <c r="Q1119" t="str">
        <f t="shared" si="106"/>
        <v>games</v>
      </c>
      <c r="R1119" s="11" t="str">
        <f t="shared" si="107"/>
        <v>video games</v>
      </c>
      <c r="S1119" s="14">
        <f t="shared" si="104"/>
        <v>42333.390196759261</v>
      </c>
      <c r="T1119" s="14">
        <f t="shared" si="105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8">
        <f t="shared" si="103"/>
        <v>36.333333333333336</v>
      </c>
      <c r="Q1120" t="str">
        <f t="shared" si="106"/>
        <v>games</v>
      </c>
      <c r="R1120" s="11" t="str">
        <f t="shared" si="107"/>
        <v>video games</v>
      </c>
      <c r="S1120" s="14">
        <f t="shared" si="104"/>
        <v>41703.958090277774</v>
      </c>
      <c r="T1120" s="14">
        <f t="shared" si="105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8">
        <f t="shared" si="103"/>
        <v>5</v>
      </c>
      <c r="Q1121" t="str">
        <f t="shared" si="106"/>
        <v>games</v>
      </c>
      <c r="R1121" s="11" t="str">
        <f t="shared" si="107"/>
        <v>video games</v>
      </c>
      <c r="S1121" s="14">
        <f t="shared" si="104"/>
        <v>41722.584074074075</v>
      </c>
      <c r="T1121" s="14">
        <f t="shared" si="105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8">
        <f t="shared" si="103"/>
        <v>0</v>
      </c>
      <c r="Q1122" t="str">
        <f t="shared" si="106"/>
        <v>games</v>
      </c>
      <c r="R1122" s="11" t="str">
        <f t="shared" si="107"/>
        <v>video games</v>
      </c>
      <c r="S1122" s="14">
        <f t="shared" si="104"/>
        <v>40799.664351851847</v>
      </c>
      <c r="T1122" s="14">
        <f t="shared" si="105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8">
        <f t="shared" si="103"/>
        <v>5.8</v>
      </c>
      <c r="Q1123" t="str">
        <f t="shared" si="106"/>
        <v>games</v>
      </c>
      <c r="R1123" s="11" t="str">
        <f t="shared" si="107"/>
        <v>video games</v>
      </c>
      <c r="S1123" s="14">
        <f t="shared" si="104"/>
        <v>42412.72587962963</v>
      </c>
      <c r="T1123" s="14">
        <f t="shared" si="105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8">
        <f t="shared" si="103"/>
        <v>0</v>
      </c>
      <c r="Q1124" t="str">
        <f t="shared" si="106"/>
        <v>games</v>
      </c>
      <c r="R1124" s="11" t="str">
        <f t="shared" si="107"/>
        <v>video games</v>
      </c>
      <c r="S1124" s="14">
        <f t="shared" si="104"/>
        <v>41410.495659722219</v>
      </c>
      <c r="T1124" s="14">
        <f t="shared" si="105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8">
        <f t="shared" si="103"/>
        <v>3.6666666666666665</v>
      </c>
      <c r="Q1125" t="str">
        <f t="shared" si="106"/>
        <v>games</v>
      </c>
      <c r="R1125" s="11" t="str">
        <f t="shared" si="107"/>
        <v>video games</v>
      </c>
      <c r="S1125" s="14">
        <f t="shared" si="104"/>
        <v>41718.315370370365</v>
      </c>
      <c r="T1125" s="14">
        <f t="shared" si="105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8">
        <f t="shared" si="103"/>
        <v>60.714285714285715</v>
      </c>
      <c r="Q1126" t="str">
        <f t="shared" si="106"/>
        <v>games</v>
      </c>
      <c r="R1126" s="11" t="str">
        <f t="shared" si="107"/>
        <v>mobile games</v>
      </c>
      <c r="S1126" s="14">
        <f t="shared" si="104"/>
        <v>42094.458923611113</v>
      </c>
      <c r="T1126" s="14">
        <f t="shared" si="105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8">
        <f t="shared" si="103"/>
        <v>0</v>
      </c>
      <c r="Q1127" t="str">
        <f t="shared" si="106"/>
        <v>games</v>
      </c>
      <c r="R1127" s="11" t="str">
        <f t="shared" si="107"/>
        <v>mobile games</v>
      </c>
      <c r="S1127" s="14">
        <f t="shared" si="104"/>
        <v>42212.415856481479</v>
      </c>
      <c r="T1127" s="14">
        <f t="shared" si="105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8">
        <f t="shared" si="103"/>
        <v>5</v>
      </c>
      <c r="Q1128" t="str">
        <f t="shared" si="106"/>
        <v>games</v>
      </c>
      <c r="R1128" s="11" t="str">
        <f t="shared" si="107"/>
        <v>mobile games</v>
      </c>
      <c r="S1128" s="14">
        <f t="shared" si="104"/>
        <v>42535.11914351851</v>
      </c>
      <c r="T1128" s="14">
        <f t="shared" si="105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8">
        <f t="shared" si="103"/>
        <v>25.434782608695652</v>
      </c>
      <c r="Q1129" t="str">
        <f t="shared" si="106"/>
        <v>games</v>
      </c>
      <c r="R1129" s="11" t="str">
        <f t="shared" si="107"/>
        <v>mobile games</v>
      </c>
      <c r="S1129" s="14">
        <f t="shared" si="104"/>
        <v>41926.645833333328</v>
      </c>
      <c r="T1129" s="14">
        <f t="shared" si="105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8">
        <f t="shared" si="103"/>
        <v>1</v>
      </c>
      <c r="Q1130" t="str">
        <f t="shared" si="106"/>
        <v>games</v>
      </c>
      <c r="R1130" s="11" t="str">
        <f t="shared" si="107"/>
        <v>mobile games</v>
      </c>
      <c r="S1130" s="14">
        <f t="shared" si="104"/>
        <v>41828.441168981481</v>
      </c>
      <c r="T1130" s="14">
        <f t="shared" si="105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8">
        <f t="shared" si="103"/>
        <v>10.5</v>
      </c>
      <c r="Q1131" t="str">
        <f t="shared" si="106"/>
        <v>games</v>
      </c>
      <c r="R1131" s="11" t="str">
        <f t="shared" si="107"/>
        <v>mobile games</v>
      </c>
      <c r="S1131" s="14">
        <f t="shared" si="104"/>
        <v>42496.056631944441</v>
      </c>
      <c r="T1131" s="14">
        <f t="shared" si="105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8">
        <f t="shared" si="103"/>
        <v>3.6666666666666665</v>
      </c>
      <c r="Q1132" t="str">
        <f t="shared" si="106"/>
        <v>games</v>
      </c>
      <c r="R1132" s="11" t="str">
        <f t="shared" si="107"/>
        <v>mobile games</v>
      </c>
      <c r="S1132" s="14">
        <f t="shared" si="104"/>
        <v>41908.788194444445</v>
      </c>
      <c r="T1132" s="14">
        <f t="shared" si="105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8">
        <f t="shared" si="103"/>
        <v>0</v>
      </c>
      <c r="Q1133" t="str">
        <f t="shared" si="106"/>
        <v>games</v>
      </c>
      <c r="R1133" s="11" t="str">
        <f t="shared" si="107"/>
        <v>mobile games</v>
      </c>
      <c r="S1133" s="14">
        <f t="shared" si="104"/>
        <v>42332.699861111112</v>
      </c>
      <c r="T1133" s="14">
        <f t="shared" si="105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8">
        <f t="shared" si="103"/>
        <v>110.61538461538461</v>
      </c>
      <c r="Q1134" t="str">
        <f t="shared" si="106"/>
        <v>games</v>
      </c>
      <c r="R1134" s="11" t="str">
        <f t="shared" si="107"/>
        <v>mobile games</v>
      </c>
      <c r="S1134" s="14">
        <f t="shared" si="104"/>
        <v>42705.907071759262</v>
      </c>
      <c r="T1134" s="14">
        <f t="shared" si="105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8">
        <f t="shared" si="103"/>
        <v>20</v>
      </c>
      <c r="Q1135" t="str">
        <f t="shared" si="106"/>
        <v>games</v>
      </c>
      <c r="R1135" s="11" t="str">
        <f t="shared" si="107"/>
        <v>mobile games</v>
      </c>
      <c r="S1135" s="14">
        <f t="shared" si="104"/>
        <v>41821.198854166665</v>
      </c>
      <c r="T1135" s="14">
        <f t="shared" si="105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8">
        <f t="shared" si="103"/>
        <v>1</v>
      </c>
      <c r="Q1136" t="str">
        <f t="shared" si="106"/>
        <v>games</v>
      </c>
      <c r="R1136" s="11" t="str">
        <f t="shared" si="107"/>
        <v>mobile games</v>
      </c>
      <c r="S1136" s="14">
        <f t="shared" si="104"/>
        <v>41958.07671296296</v>
      </c>
      <c r="T1136" s="14">
        <f t="shared" si="105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8">
        <f t="shared" si="103"/>
        <v>50</v>
      </c>
      <c r="Q1137" t="str">
        <f t="shared" si="106"/>
        <v>games</v>
      </c>
      <c r="R1137" s="11" t="str">
        <f t="shared" si="107"/>
        <v>mobile games</v>
      </c>
      <c r="S1137" s="14">
        <f t="shared" si="104"/>
        <v>42558.781180555547</v>
      </c>
      <c r="T1137" s="14">
        <f t="shared" si="105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8">
        <f t="shared" si="103"/>
        <v>45</v>
      </c>
      <c r="Q1138" t="str">
        <f t="shared" si="106"/>
        <v>games</v>
      </c>
      <c r="R1138" s="11" t="str">
        <f t="shared" si="107"/>
        <v>mobile games</v>
      </c>
      <c r="S1138" s="14">
        <f t="shared" si="104"/>
        <v>42327.463298611103</v>
      </c>
      <c r="T1138" s="14">
        <f t="shared" si="105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8">
        <f t="shared" si="103"/>
        <v>253.2051282051282</v>
      </c>
      <c r="Q1139" t="str">
        <f t="shared" si="106"/>
        <v>games</v>
      </c>
      <c r="R1139" s="11" t="str">
        <f t="shared" si="107"/>
        <v>mobile games</v>
      </c>
      <c r="S1139" s="14">
        <f t="shared" si="104"/>
        <v>42453.611354166664</v>
      </c>
      <c r="T1139" s="14">
        <f t="shared" si="105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8">
        <f t="shared" si="103"/>
        <v>31.25</v>
      </c>
      <c r="Q1140" t="str">
        <f t="shared" si="106"/>
        <v>games</v>
      </c>
      <c r="R1140" s="11" t="str">
        <f t="shared" si="107"/>
        <v>mobile games</v>
      </c>
      <c r="S1140" s="14">
        <f t="shared" si="104"/>
        <v>42736.698275462964</v>
      </c>
      <c r="T1140" s="14">
        <f t="shared" si="105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8">
        <f t="shared" si="103"/>
        <v>5</v>
      </c>
      <c r="Q1141" t="str">
        <f t="shared" si="106"/>
        <v>games</v>
      </c>
      <c r="R1141" s="11" t="str">
        <f t="shared" si="107"/>
        <v>mobile games</v>
      </c>
      <c r="S1141" s="14">
        <f t="shared" si="104"/>
        <v>41975.139189814807</v>
      </c>
      <c r="T1141" s="14">
        <f t="shared" si="105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8">
        <f t="shared" si="103"/>
        <v>0</v>
      </c>
      <c r="Q1142" t="str">
        <f t="shared" si="106"/>
        <v>games</v>
      </c>
      <c r="R1142" s="11" t="str">
        <f t="shared" si="107"/>
        <v>mobile games</v>
      </c>
      <c r="S1142" s="14">
        <f t="shared" si="104"/>
        <v>42192.253715277773</v>
      </c>
      <c r="T1142" s="14">
        <f t="shared" si="105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8">
        <f t="shared" si="103"/>
        <v>0</v>
      </c>
      <c r="Q1143" t="str">
        <f t="shared" si="106"/>
        <v>games</v>
      </c>
      <c r="R1143" s="11" t="str">
        <f t="shared" si="107"/>
        <v>mobile games</v>
      </c>
      <c r="S1143" s="14">
        <f t="shared" si="104"/>
        <v>42164.491319444445</v>
      </c>
      <c r="T1143" s="14">
        <f t="shared" si="105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8">
        <f t="shared" si="103"/>
        <v>0</v>
      </c>
      <c r="Q1144" t="str">
        <f t="shared" si="106"/>
        <v>games</v>
      </c>
      <c r="R1144" s="11" t="str">
        <f t="shared" si="107"/>
        <v>mobile games</v>
      </c>
      <c r="S1144" s="14">
        <f t="shared" si="104"/>
        <v>42021.797766203708</v>
      </c>
      <c r="T1144" s="14">
        <f t="shared" si="105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8">
        <f t="shared" si="103"/>
        <v>23.25</v>
      </c>
      <c r="Q1145" t="str">
        <f t="shared" si="106"/>
        <v>games</v>
      </c>
      <c r="R1145" s="11" t="str">
        <f t="shared" si="107"/>
        <v>mobile games</v>
      </c>
      <c r="S1145" s="14">
        <f t="shared" si="104"/>
        <v>42324.985254629624</v>
      </c>
      <c r="T1145" s="14">
        <f t="shared" si="105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8">
        <f t="shared" si="103"/>
        <v>0</v>
      </c>
      <c r="Q1146" t="str">
        <f t="shared" si="106"/>
        <v>food</v>
      </c>
      <c r="R1146" s="11" t="str">
        <f t="shared" si="107"/>
        <v>food trucks</v>
      </c>
      <c r="S1146" s="14">
        <f t="shared" si="104"/>
        <v>42092.973611111105</v>
      </c>
      <c r="T1146" s="14">
        <f t="shared" si="105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8">
        <f t="shared" si="103"/>
        <v>100</v>
      </c>
      <c r="Q1147" t="str">
        <f t="shared" si="106"/>
        <v>food</v>
      </c>
      <c r="R1147" s="11" t="str">
        <f t="shared" si="107"/>
        <v>food trucks</v>
      </c>
      <c r="S1147" s="14">
        <f t="shared" si="104"/>
        <v>41854.539259259262</v>
      </c>
      <c r="T1147" s="14">
        <f t="shared" si="105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8">
        <f t="shared" si="103"/>
        <v>44.166666666666664</v>
      </c>
      <c r="Q1148" t="str">
        <f t="shared" si="106"/>
        <v>food</v>
      </c>
      <c r="R1148" s="11" t="str">
        <f t="shared" si="107"/>
        <v>food trucks</v>
      </c>
      <c r="S1148" s="14">
        <f t="shared" si="104"/>
        <v>41723.745057870365</v>
      </c>
      <c r="T1148" s="14">
        <f t="shared" si="105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8">
        <f t="shared" si="103"/>
        <v>0</v>
      </c>
      <c r="Q1149" t="str">
        <f t="shared" si="106"/>
        <v>food</v>
      </c>
      <c r="R1149" s="11" t="str">
        <f t="shared" si="107"/>
        <v>food trucks</v>
      </c>
      <c r="S1149" s="14">
        <f t="shared" si="104"/>
        <v>41871.763692129629</v>
      </c>
      <c r="T1149" s="14">
        <f t="shared" si="105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8">
        <f t="shared" si="103"/>
        <v>24.333333333333332</v>
      </c>
      <c r="Q1150" t="str">
        <f t="shared" si="106"/>
        <v>food</v>
      </c>
      <c r="R1150" s="11" t="str">
        <f t="shared" si="107"/>
        <v>food trucks</v>
      </c>
      <c r="S1150" s="14">
        <f t="shared" si="104"/>
        <v>42674.962743055548</v>
      </c>
      <c r="T1150" s="14">
        <f t="shared" si="105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8">
        <f t="shared" si="103"/>
        <v>37.5</v>
      </c>
      <c r="Q1151" t="str">
        <f t="shared" si="106"/>
        <v>food</v>
      </c>
      <c r="R1151" s="11" t="str">
        <f t="shared" si="107"/>
        <v>food trucks</v>
      </c>
      <c r="S1151" s="14">
        <f t="shared" si="104"/>
        <v>42507.501921296294</v>
      </c>
      <c r="T1151" s="14">
        <f t="shared" si="105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8">
        <f t="shared" si="103"/>
        <v>42</v>
      </c>
      <c r="Q1152" t="str">
        <f t="shared" si="106"/>
        <v>food</v>
      </c>
      <c r="R1152" s="11" t="str">
        <f t="shared" si="107"/>
        <v>food trucks</v>
      </c>
      <c r="S1152" s="14">
        <f t="shared" si="104"/>
        <v>42317.74623842592</v>
      </c>
      <c r="T1152" s="14">
        <f t="shared" si="105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8">
        <f t="shared" si="103"/>
        <v>0</v>
      </c>
      <c r="Q1153" t="str">
        <f t="shared" si="106"/>
        <v>food</v>
      </c>
      <c r="R1153" s="11" t="str">
        <f t="shared" si="107"/>
        <v>food trucks</v>
      </c>
      <c r="S1153" s="14">
        <f t="shared" si="104"/>
        <v>42223.894247685181</v>
      </c>
      <c r="T1153" s="14">
        <f t="shared" si="105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8">
        <f t="shared" si="103"/>
        <v>60.733333333333334</v>
      </c>
      <c r="Q1154" t="str">
        <f t="shared" si="106"/>
        <v>food</v>
      </c>
      <c r="R1154" s="11" t="str">
        <f t="shared" si="107"/>
        <v>food trucks</v>
      </c>
      <c r="S1154" s="14">
        <f t="shared" si="104"/>
        <v>42109.501296296294</v>
      </c>
      <c r="T1154" s="14">
        <f t="shared" si="105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(E1155/D1155)*100</f>
        <v>0.625</v>
      </c>
      <c r="P1155" s="8">
        <f t="shared" ref="P1155:P1218" si="109">IFERROR(E1155/L1155, 0)</f>
        <v>50</v>
      </c>
      <c r="Q1155" t="str">
        <f t="shared" si="106"/>
        <v>food</v>
      </c>
      <c r="R1155" s="11" t="str">
        <f t="shared" si="107"/>
        <v>food trucks</v>
      </c>
      <c r="S1155" s="14">
        <f t="shared" ref="S1155:S1218" si="110">(((J1155/60)/60)/24)+DATE(1970,1,1)+(-5/24)</f>
        <v>42143.505844907406</v>
      </c>
      <c r="T1155" s="14">
        <f t="shared" ref="T1155:T1218" si="111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8">
        <f t="shared" si="109"/>
        <v>108.33333333333333</v>
      </c>
      <c r="Q1156" t="str">
        <f t="shared" ref="Q1156:Q1219" si="112">LEFT(N1156,(FIND("/",N1156)-1))</f>
        <v>food</v>
      </c>
      <c r="R1156" s="11" t="str">
        <f t="shared" ref="R1156:R1219" si="113">RIGHT(N1156,(LEN(N1156)-FIND("/",N1156)))</f>
        <v>food trucks</v>
      </c>
      <c r="S1156" s="14">
        <f t="shared" si="110"/>
        <v>42222.900532407402</v>
      </c>
      <c r="T1156" s="14">
        <f t="shared" si="111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8">
        <f t="shared" si="109"/>
        <v>23.5</v>
      </c>
      <c r="Q1157" t="str">
        <f t="shared" si="112"/>
        <v>food</v>
      </c>
      <c r="R1157" s="11" t="str">
        <f t="shared" si="113"/>
        <v>food trucks</v>
      </c>
      <c r="S1157" s="14">
        <f t="shared" si="110"/>
        <v>41835.555648148147</v>
      </c>
      <c r="T1157" s="14">
        <f t="shared" si="111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8">
        <f t="shared" si="109"/>
        <v>0</v>
      </c>
      <c r="Q1158" t="str">
        <f t="shared" si="112"/>
        <v>food</v>
      </c>
      <c r="R1158" s="11" t="str">
        <f t="shared" si="113"/>
        <v>food trucks</v>
      </c>
      <c r="S1158" s="14">
        <f t="shared" si="110"/>
        <v>42028.862986111104</v>
      </c>
      <c r="T1158" s="14">
        <f t="shared" si="111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8">
        <f t="shared" si="109"/>
        <v>50.333333333333336</v>
      </c>
      <c r="Q1159" t="str">
        <f t="shared" si="112"/>
        <v>food</v>
      </c>
      <c r="R1159" s="11" t="str">
        <f t="shared" si="113"/>
        <v>food trucks</v>
      </c>
      <c r="S1159" s="14">
        <f t="shared" si="110"/>
        <v>41918.419907407406</v>
      </c>
      <c r="T1159" s="14">
        <f t="shared" si="111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8">
        <f t="shared" si="109"/>
        <v>11.666666666666666</v>
      </c>
      <c r="Q1160" t="str">
        <f t="shared" si="112"/>
        <v>food</v>
      </c>
      <c r="R1160" s="11" t="str">
        <f t="shared" si="113"/>
        <v>food trucks</v>
      </c>
      <c r="S1160" s="14">
        <f t="shared" si="110"/>
        <v>41951.883425925924</v>
      </c>
      <c r="T1160" s="14">
        <f t="shared" si="111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8">
        <f t="shared" si="109"/>
        <v>0</v>
      </c>
      <c r="Q1161" t="str">
        <f t="shared" si="112"/>
        <v>food</v>
      </c>
      <c r="R1161" s="11" t="str">
        <f t="shared" si="113"/>
        <v>food trucks</v>
      </c>
      <c r="S1161" s="14">
        <f t="shared" si="110"/>
        <v>42154.518113425926</v>
      </c>
      <c r="T1161" s="14">
        <f t="shared" si="111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8">
        <f t="shared" si="109"/>
        <v>60.789473684210527</v>
      </c>
      <c r="Q1162" t="str">
        <f t="shared" si="112"/>
        <v>food</v>
      </c>
      <c r="R1162" s="11" t="str">
        <f t="shared" si="113"/>
        <v>food trucks</v>
      </c>
      <c r="S1162" s="14">
        <f t="shared" si="110"/>
        <v>42060.946597222217</v>
      </c>
      <c r="T1162" s="14">
        <f t="shared" si="111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8">
        <f t="shared" si="109"/>
        <v>0</v>
      </c>
      <c r="Q1163" t="str">
        <f t="shared" si="112"/>
        <v>food</v>
      </c>
      <c r="R1163" s="11" t="str">
        <f t="shared" si="113"/>
        <v>food trucks</v>
      </c>
      <c r="S1163" s="14">
        <f t="shared" si="110"/>
        <v>42122.421168981477</v>
      </c>
      <c r="T1163" s="14">
        <f t="shared" si="111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8">
        <f t="shared" si="109"/>
        <v>17.5</v>
      </c>
      <c r="Q1164" t="str">
        <f t="shared" si="112"/>
        <v>food</v>
      </c>
      <c r="R1164" s="11" t="str">
        <f t="shared" si="113"/>
        <v>food trucks</v>
      </c>
      <c r="S1164" s="14">
        <f t="shared" si="110"/>
        <v>41876.475277777776</v>
      </c>
      <c r="T1164" s="14">
        <f t="shared" si="111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8">
        <f t="shared" si="109"/>
        <v>0</v>
      </c>
      <c r="Q1165" t="str">
        <f t="shared" si="112"/>
        <v>food</v>
      </c>
      <c r="R1165" s="11" t="str">
        <f t="shared" si="113"/>
        <v>food trucks</v>
      </c>
      <c r="S1165" s="14">
        <f t="shared" si="110"/>
        <v>41830.515277777777</v>
      </c>
      <c r="T1165" s="14">
        <f t="shared" si="111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8">
        <f t="shared" si="109"/>
        <v>0</v>
      </c>
      <c r="Q1166" t="str">
        <f t="shared" si="112"/>
        <v>food</v>
      </c>
      <c r="R1166" s="11" t="str">
        <f t="shared" si="113"/>
        <v>food trucks</v>
      </c>
      <c r="S1166" s="14">
        <f t="shared" si="110"/>
        <v>42509.51599537037</v>
      </c>
      <c r="T1166" s="14">
        <f t="shared" si="111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8">
        <f t="shared" si="109"/>
        <v>82.82</v>
      </c>
      <c r="Q1167" t="str">
        <f t="shared" si="112"/>
        <v>food</v>
      </c>
      <c r="R1167" s="11" t="str">
        <f t="shared" si="113"/>
        <v>food trucks</v>
      </c>
      <c r="S1167" s="14">
        <f t="shared" si="110"/>
        <v>41792.006134259253</v>
      </c>
      <c r="T1167" s="14">
        <f t="shared" si="111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8">
        <f t="shared" si="109"/>
        <v>358.875</v>
      </c>
      <c r="Q1168" t="str">
        <f t="shared" si="112"/>
        <v>food</v>
      </c>
      <c r="R1168" s="11" t="str">
        <f t="shared" si="113"/>
        <v>food trucks</v>
      </c>
      <c r="S1168" s="14">
        <f t="shared" si="110"/>
        <v>42150.277106481481</v>
      </c>
      <c r="T1168" s="14">
        <f t="shared" si="111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8">
        <f t="shared" si="109"/>
        <v>61.1875</v>
      </c>
      <c r="Q1169" t="str">
        <f t="shared" si="112"/>
        <v>food</v>
      </c>
      <c r="R1169" s="11" t="str">
        <f t="shared" si="113"/>
        <v>food trucks</v>
      </c>
      <c r="S1169" s="14">
        <f t="shared" si="110"/>
        <v>41863.526562499996</v>
      </c>
      <c r="T1169" s="14">
        <f t="shared" si="111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8">
        <f t="shared" si="109"/>
        <v>340</v>
      </c>
      <c r="Q1170" t="str">
        <f t="shared" si="112"/>
        <v>food</v>
      </c>
      <c r="R1170" s="11" t="str">
        <f t="shared" si="113"/>
        <v>food trucks</v>
      </c>
      <c r="S1170" s="14">
        <f t="shared" si="110"/>
        <v>42604.845659722218</v>
      </c>
      <c r="T1170" s="14">
        <f t="shared" si="111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8">
        <f t="shared" si="109"/>
        <v>5.666666666666667</v>
      </c>
      <c r="Q1171" t="str">
        <f t="shared" si="112"/>
        <v>food</v>
      </c>
      <c r="R1171" s="11" t="str">
        <f t="shared" si="113"/>
        <v>food trucks</v>
      </c>
      <c r="S1171" s="14">
        <f t="shared" si="110"/>
        <v>42027.145405092589</v>
      </c>
      <c r="T1171" s="14">
        <f t="shared" si="111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8">
        <f t="shared" si="109"/>
        <v>50</v>
      </c>
      <c r="Q1172" t="str">
        <f t="shared" si="112"/>
        <v>food</v>
      </c>
      <c r="R1172" s="11" t="str">
        <f t="shared" si="113"/>
        <v>food trucks</v>
      </c>
      <c r="S1172" s="14">
        <f t="shared" si="110"/>
        <v>42124.684849537036</v>
      </c>
      <c r="T1172" s="14">
        <f t="shared" si="111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8">
        <f t="shared" si="109"/>
        <v>25</v>
      </c>
      <c r="Q1173" t="str">
        <f t="shared" si="112"/>
        <v>food</v>
      </c>
      <c r="R1173" s="11" t="str">
        <f t="shared" si="113"/>
        <v>food trucks</v>
      </c>
      <c r="S1173" s="14">
        <f t="shared" si="110"/>
        <v>41938.596377314811</v>
      </c>
      <c r="T1173" s="14">
        <f t="shared" si="111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8">
        <f t="shared" si="109"/>
        <v>0</v>
      </c>
      <c r="Q1174" t="str">
        <f t="shared" si="112"/>
        <v>food</v>
      </c>
      <c r="R1174" s="11" t="str">
        <f t="shared" si="113"/>
        <v>food trucks</v>
      </c>
      <c r="S1174" s="14">
        <f t="shared" si="110"/>
        <v>41841.473981481482</v>
      </c>
      <c r="T1174" s="14">
        <f t="shared" si="111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8">
        <f t="shared" si="109"/>
        <v>30</v>
      </c>
      <c r="Q1175" t="str">
        <f t="shared" si="112"/>
        <v>food</v>
      </c>
      <c r="R1175" s="11" t="str">
        <f t="shared" si="113"/>
        <v>food trucks</v>
      </c>
      <c r="S1175" s="14">
        <f t="shared" si="110"/>
        <v>42183.97751157407</v>
      </c>
      <c r="T1175" s="14">
        <f t="shared" si="111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8">
        <f t="shared" si="109"/>
        <v>46.631578947368418</v>
      </c>
      <c r="Q1176" t="str">
        <f t="shared" si="112"/>
        <v>food</v>
      </c>
      <c r="R1176" s="11" t="str">
        <f t="shared" si="113"/>
        <v>food trucks</v>
      </c>
      <c r="S1176" s="14">
        <f t="shared" si="110"/>
        <v>42468.633414351854</v>
      </c>
      <c r="T1176" s="14">
        <f t="shared" si="111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8">
        <f t="shared" si="109"/>
        <v>65</v>
      </c>
      <c r="Q1177" t="str">
        <f t="shared" si="112"/>
        <v>food</v>
      </c>
      <c r="R1177" s="11" t="str">
        <f t="shared" si="113"/>
        <v>food trucks</v>
      </c>
      <c r="S1177" s="14">
        <f t="shared" si="110"/>
        <v>42170.520127314812</v>
      </c>
      <c r="T1177" s="14">
        <f t="shared" si="111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8">
        <f t="shared" si="109"/>
        <v>10</v>
      </c>
      <c r="Q1178" t="str">
        <f t="shared" si="112"/>
        <v>food</v>
      </c>
      <c r="R1178" s="11" t="str">
        <f t="shared" si="113"/>
        <v>food trucks</v>
      </c>
      <c r="S1178" s="14">
        <f t="shared" si="110"/>
        <v>42745.811319444438</v>
      </c>
      <c r="T1178" s="14">
        <f t="shared" si="111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8">
        <f t="shared" si="109"/>
        <v>0</v>
      </c>
      <c r="Q1179" t="str">
        <f t="shared" si="112"/>
        <v>food</v>
      </c>
      <c r="R1179" s="11" t="str">
        <f t="shared" si="113"/>
        <v>food trucks</v>
      </c>
      <c r="S1179" s="14">
        <f t="shared" si="110"/>
        <v>41897.452499999999</v>
      </c>
      <c r="T1179" s="14">
        <f t="shared" si="111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8">
        <f t="shared" si="109"/>
        <v>5</v>
      </c>
      <c r="Q1180" t="str">
        <f t="shared" si="112"/>
        <v>food</v>
      </c>
      <c r="R1180" s="11" t="str">
        <f t="shared" si="113"/>
        <v>food trucks</v>
      </c>
      <c r="S1180" s="14">
        <f t="shared" si="110"/>
        <v>41837.69736111111</v>
      </c>
      <c r="T1180" s="14">
        <f t="shared" si="111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8">
        <f t="shared" si="109"/>
        <v>640</v>
      </c>
      <c r="Q1181" t="str">
        <f t="shared" si="112"/>
        <v>food</v>
      </c>
      <c r="R1181" s="11" t="str">
        <f t="shared" si="113"/>
        <v>food trucks</v>
      </c>
      <c r="S1181" s="14">
        <f t="shared" si="110"/>
        <v>42275.511886574073</v>
      </c>
      <c r="T1181" s="14">
        <f t="shared" si="111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8">
        <f t="shared" si="109"/>
        <v>69.117647058823536</v>
      </c>
      <c r="Q1182" t="str">
        <f t="shared" si="112"/>
        <v>food</v>
      </c>
      <c r="R1182" s="11" t="str">
        <f t="shared" si="113"/>
        <v>food trucks</v>
      </c>
      <c r="S1182" s="14">
        <f t="shared" si="110"/>
        <v>41781.598541666666</v>
      </c>
      <c r="T1182" s="14">
        <f t="shared" si="111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8">
        <f t="shared" si="109"/>
        <v>1.3333333333333333</v>
      </c>
      <c r="Q1183" t="str">
        <f t="shared" si="112"/>
        <v>food</v>
      </c>
      <c r="R1183" s="11" t="str">
        <f t="shared" si="113"/>
        <v>food trucks</v>
      </c>
      <c r="S1183" s="14">
        <f t="shared" si="110"/>
        <v>42034.131030092591</v>
      </c>
      <c r="T1183" s="14">
        <f t="shared" si="111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8">
        <f t="shared" si="109"/>
        <v>10.5</v>
      </c>
      <c r="Q1184" t="str">
        <f t="shared" si="112"/>
        <v>food</v>
      </c>
      <c r="R1184" s="11" t="str">
        <f t="shared" si="113"/>
        <v>food trucks</v>
      </c>
      <c r="S1184" s="14">
        <f t="shared" si="110"/>
        <v>42728.619074074071</v>
      </c>
      <c r="T1184" s="14">
        <f t="shared" si="111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8">
        <f t="shared" si="109"/>
        <v>33.333333333333336</v>
      </c>
      <c r="Q1185" t="str">
        <f t="shared" si="112"/>
        <v>food</v>
      </c>
      <c r="R1185" s="11" t="str">
        <f t="shared" si="113"/>
        <v>food trucks</v>
      </c>
      <c r="S1185" s="14">
        <f t="shared" si="110"/>
        <v>42656.653043981474</v>
      </c>
      <c r="T1185" s="14">
        <f t="shared" si="111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8">
        <f t="shared" si="109"/>
        <v>61.562666666666665</v>
      </c>
      <c r="Q1186" t="str">
        <f t="shared" si="112"/>
        <v>photography</v>
      </c>
      <c r="R1186" s="11" t="str">
        <f t="shared" si="113"/>
        <v>photobooks</v>
      </c>
      <c r="S1186" s="14">
        <f t="shared" si="110"/>
        <v>42741.391331018516</v>
      </c>
      <c r="T1186" s="14">
        <f t="shared" si="111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8">
        <f t="shared" si="109"/>
        <v>118.73873873873873</v>
      </c>
      <c r="Q1187" t="str">
        <f t="shared" si="112"/>
        <v>photography</v>
      </c>
      <c r="R1187" s="11" t="str">
        <f t="shared" si="113"/>
        <v>photobooks</v>
      </c>
      <c r="S1187" s="14">
        <f t="shared" si="110"/>
        <v>42130.656817129631</v>
      </c>
      <c r="T1187" s="14">
        <f t="shared" si="111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8">
        <f t="shared" si="109"/>
        <v>65.081300813008127</v>
      </c>
      <c r="Q1188" t="str">
        <f t="shared" si="112"/>
        <v>photography</v>
      </c>
      <c r="R1188" s="11" t="str">
        <f t="shared" si="113"/>
        <v>photobooks</v>
      </c>
      <c r="S1188" s="14">
        <f t="shared" si="110"/>
        <v>42123.655034722215</v>
      </c>
      <c r="T1188" s="14">
        <f t="shared" si="111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8">
        <f t="shared" si="109"/>
        <v>130.15714285714284</v>
      </c>
      <c r="Q1189" t="str">
        <f t="shared" si="112"/>
        <v>photography</v>
      </c>
      <c r="R1189" s="11" t="str">
        <f t="shared" si="113"/>
        <v>photobooks</v>
      </c>
      <c r="S1189" s="14">
        <f t="shared" si="110"/>
        <v>42109.686608796292</v>
      </c>
      <c r="T1189" s="14">
        <f t="shared" si="111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8">
        <f t="shared" si="109"/>
        <v>37.776470588235291</v>
      </c>
      <c r="Q1190" t="str">
        <f t="shared" si="112"/>
        <v>photography</v>
      </c>
      <c r="R1190" s="11" t="str">
        <f t="shared" si="113"/>
        <v>photobooks</v>
      </c>
      <c r="S1190" s="14">
        <f t="shared" si="110"/>
        <v>42711.492361111108</v>
      </c>
      <c r="T1190" s="14">
        <f t="shared" si="111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8">
        <f t="shared" si="109"/>
        <v>112.79069767441861</v>
      </c>
      <c r="Q1191" t="str">
        <f t="shared" si="112"/>
        <v>photography</v>
      </c>
      <c r="R1191" s="11" t="str">
        <f t="shared" si="113"/>
        <v>photobooks</v>
      </c>
      <c r="S1191" s="14">
        <f t="shared" si="110"/>
        <v>42529.770775462959</v>
      </c>
      <c r="T1191" s="14">
        <f t="shared" si="111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8">
        <f t="shared" si="109"/>
        <v>51.92307692307692</v>
      </c>
      <c r="Q1192" t="str">
        <f t="shared" si="112"/>
        <v>photography</v>
      </c>
      <c r="R1192" s="11" t="str">
        <f t="shared" si="113"/>
        <v>photobooks</v>
      </c>
      <c r="S1192" s="14">
        <f t="shared" si="110"/>
        <v>41852.457465277774</v>
      </c>
      <c r="T1192" s="14">
        <f t="shared" si="111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8">
        <f t="shared" si="109"/>
        <v>89.242424242424249</v>
      </c>
      <c r="Q1193" t="str">
        <f t="shared" si="112"/>
        <v>photography</v>
      </c>
      <c r="R1193" s="11" t="str">
        <f t="shared" si="113"/>
        <v>photobooks</v>
      </c>
      <c r="S1193" s="14">
        <f t="shared" si="110"/>
        <v>42419.395370370366</v>
      </c>
      <c r="T1193" s="14">
        <f t="shared" si="111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8">
        <f t="shared" si="109"/>
        <v>19.333333333333332</v>
      </c>
      <c r="Q1194" t="str">
        <f t="shared" si="112"/>
        <v>photography</v>
      </c>
      <c r="R1194" s="11" t="str">
        <f t="shared" si="113"/>
        <v>photobooks</v>
      </c>
      <c r="S1194" s="14">
        <f t="shared" si="110"/>
        <v>42747.298356481479</v>
      </c>
      <c r="T1194" s="14">
        <f t="shared" si="111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8">
        <f t="shared" si="109"/>
        <v>79.967032967032964</v>
      </c>
      <c r="Q1195" t="str">
        <f t="shared" si="112"/>
        <v>photography</v>
      </c>
      <c r="R1195" s="11" t="str">
        <f t="shared" si="113"/>
        <v>photobooks</v>
      </c>
      <c r="S1195" s="14">
        <f t="shared" si="110"/>
        <v>42409.567743055559</v>
      </c>
      <c r="T1195" s="14">
        <f t="shared" si="111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8">
        <f t="shared" si="109"/>
        <v>56.414565826330531</v>
      </c>
      <c r="Q1196" t="str">
        <f t="shared" si="112"/>
        <v>photography</v>
      </c>
      <c r="R1196" s="11" t="str">
        <f t="shared" si="113"/>
        <v>photobooks</v>
      </c>
      <c r="S1196" s="14">
        <f t="shared" si="110"/>
        <v>42072.27984953703</v>
      </c>
      <c r="T1196" s="14">
        <f t="shared" si="111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8">
        <f t="shared" si="109"/>
        <v>79.411764705882348</v>
      </c>
      <c r="Q1197" t="str">
        <f t="shared" si="112"/>
        <v>photography</v>
      </c>
      <c r="R1197" s="11" t="str">
        <f t="shared" si="113"/>
        <v>photobooks</v>
      </c>
      <c r="S1197" s="14">
        <f t="shared" si="110"/>
        <v>42298.139502314814</v>
      </c>
      <c r="T1197" s="14">
        <f t="shared" si="111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8">
        <f t="shared" si="109"/>
        <v>76.439453125</v>
      </c>
      <c r="Q1198" t="str">
        <f t="shared" si="112"/>
        <v>photography</v>
      </c>
      <c r="R1198" s="11" t="str">
        <f t="shared" si="113"/>
        <v>photobooks</v>
      </c>
      <c r="S1198" s="14">
        <f t="shared" si="110"/>
        <v>42326.610405092586</v>
      </c>
      <c r="T1198" s="14">
        <f t="shared" si="111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8">
        <f t="shared" si="109"/>
        <v>121</v>
      </c>
      <c r="Q1199" t="str">
        <f t="shared" si="112"/>
        <v>photography</v>
      </c>
      <c r="R1199" s="11" t="str">
        <f t="shared" si="113"/>
        <v>photobooks</v>
      </c>
      <c r="S1199" s="14">
        <f t="shared" si="110"/>
        <v>42503.456412037034</v>
      </c>
      <c r="T1199" s="14">
        <f t="shared" si="111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8">
        <f t="shared" si="109"/>
        <v>54.616766467065865</v>
      </c>
      <c r="Q1200" t="str">
        <f t="shared" si="112"/>
        <v>photography</v>
      </c>
      <c r="R1200" s="11" t="str">
        <f t="shared" si="113"/>
        <v>photobooks</v>
      </c>
      <c r="S1200" s="14">
        <f t="shared" si="110"/>
        <v>42333.410717592589</v>
      </c>
      <c r="T1200" s="14">
        <f t="shared" si="111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8">
        <f t="shared" si="109"/>
        <v>299.22222222222223</v>
      </c>
      <c r="Q1201" t="str">
        <f t="shared" si="112"/>
        <v>photography</v>
      </c>
      <c r="R1201" s="11" t="str">
        <f t="shared" si="113"/>
        <v>photobooks</v>
      </c>
      <c r="S1201" s="14">
        <f t="shared" si="110"/>
        <v>42161.562499999993</v>
      </c>
      <c r="T1201" s="14">
        <f t="shared" si="111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8">
        <f t="shared" si="109"/>
        <v>58.533980582524272</v>
      </c>
      <c r="Q1202" t="str">
        <f t="shared" si="112"/>
        <v>photography</v>
      </c>
      <c r="R1202" s="11" t="str">
        <f t="shared" si="113"/>
        <v>photobooks</v>
      </c>
      <c r="S1202" s="14">
        <f t="shared" si="110"/>
        <v>42089.269166666665</v>
      </c>
      <c r="T1202" s="14">
        <f t="shared" si="111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8">
        <f t="shared" si="109"/>
        <v>55.371801801801809</v>
      </c>
      <c r="Q1203" t="str">
        <f t="shared" si="112"/>
        <v>photography</v>
      </c>
      <c r="R1203" s="11" t="str">
        <f t="shared" si="113"/>
        <v>photobooks</v>
      </c>
      <c r="S1203" s="14">
        <f t="shared" si="110"/>
        <v>42536.398680555554</v>
      </c>
      <c r="T1203" s="14">
        <f t="shared" si="111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8">
        <f t="shared" si="109"/>
        <v>183.80442804428046</v>
      </c>
      <c r="Q1204" t="str">
        <f t="shared" si="112"/>
        <v>photography</v>
      </c>
      <c r="R1204" s="11" t="str">
        <f t="shared" si="113"/>
        <v>photobooks</v>
      </c>
      <c r="S1204" s="14">
        <f t="shared" si="110"/>
        <v>42152.080486111103</v>
      </c>
      <c r="T1204" s="14">
        <f t="shared" si="111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8">
        <f t="shared" si="109"/>
        <v>165.34653465346534</v>
      </c>
      <c r="Q1205" t="str">
        <f t="shared" si="112"/>
        <v>photography</v>
      </c>
      <c r="R1205" s="11" t="str">
        <f t="shared" si="113"/>
        <v>photobooks</v>
      </c>
      <c r="S1205" s="14">
        <f t="shared" si="110"/>
        <v>42125.4065625</v>
      </c>
      <c r="T1205" s="14">
        <f t="shared" si="111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8">
        <f t="shared" si="109"/>
        <v>234.78947368421052</v>
      </c>
      <c r="Q1206" t="str">
        <f t="shared" si="112"/>
        <v>photography</v>
      </c>
      <c r="R1206" s="11" t="str">
        <f t="shared" si="113"/>
        <v>photobooks</v>
      </c>
      <c r="S1206" s="14">
        <f t="shared" si="110"/>
        <v>42297.539733796293</v>
      </c>
      <c r="T1206" s="14">
        <f t="shared" si="111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8">
        <f t="shared" si="109"/>
        <v>211.48387096774192</v>
      </c>
      <c r="Q1207" t="str">
        <f t="shared" si="112"/>
        <v>photography</v>
      </c>
      <c r="R1207" s="11" t="str">
        <f t="shared" si="113"/>
        <v>photobooks</v>
      </c>
      <c r="S1207" s="14">
        <f t="shared" si="110"/>
        <v>42138.298043981478</v>
      </c>
      <c r="T1207" s="14">
        <f t="shared" si="111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8">
        <f t="shared" si="109"/>
        <v>32.34375</v>
      </c>
      <c r="Q1208" t="str">
        <f t="shared" si="112"/>
        <v>photography</v>
      </c>
      <c r="R1208" s="11" t="str">
        <f t="shared" si="113"/>
        <v>photobooks</v>
      </c>
      <c r="S1208" s="14">
        <f t="shared" si="110"/>
        <v>42772.567743055559</v>
      </c>
      <c r="T1208" s="14">
        <f t="shared" si="111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8">
        <f t="shared" si="109"/>
        <v>123.37588652482269</v>
      </c>
      <c r="Q1209" t="str">
        <f t="shared" si="112"/>
        <v>photography</v>
      </c>
      <c r="R1209" s="11" t="str">
        <f t="shared" si="113"/>
        <v>photobooks</v>
      </c>
      <c r="S1209" s="14">
        <f t="shared" si="110"/>
        <v>42430.221909722219</v>
      </c>
      <c r="T1209" s="14">
        <f t="shared" si="111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8">
        <f t="shared" si="109"/>
        <v>207.06666666666666</v>
      </c>
      <c r="Q1210" t="str">
        <f t="shared" si="112"/>
        <v>photography</v>
      </c>
      <c r="R1210" s="11" t="str">
        <f t="shared" si="113"/>
        <v>photobooks</v>
      </c>
      <c r="S1210" s="14">
        <f t="shared" si="110"/>
        <v>42423.500740740739</v>
      </c>
      <c r="T1210" s="14">
        <f t="shared" si="111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8">
        <f t="shared" si="109"/>
        <v>138.2608695652174</v>
      </c>
      <c r="Q1211" t="str">
        <f t="shared" si="112"/>
        <v>photography</v>
      </c>
      <c r="R1211" s="11" t="str">
        <f t="shared" si="113"/>
        <v>photobooks</v>
      </c>
      <c r="S1211" s="14">
        <f t="shared" si="110"/>
        <v>42761.637789351851</v>
      </c>
      <c r="T1211" s="14">
        <f t="shared" si="111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8">
        <f t="shared" si="109"/>
        <v>493.81553398058253</v>
      </c>
      <c r="Q1212" t="str">
        <f t="shared" si="112"/>
        <v>photography</v>
      </c>
      <c r="R1212" s="11" t="str">
        <f t="shared" si="113"/>
        <v>photobooks</v>
      </c>
      <c r="S1212" s="14">
        <f t="shared" si="110"/>
        <v>42132.733472222222</v>
      </c>
      <c r="T1212" s="14">
        <f t="shared" si="111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8">
        <f t="shared" si="109"/>
        <v>168.5</v>
      </c>
      <c r="Q1213" t="str">
        <f t="shared" si="112"/>
        <v>photography</v>
      </c>
      <c r="R1213" s="11" t="str">
        <f t="shared" si="113"/>
        <v>photobooks</v>
      </c>
      <c r="S1213" s="14">
        <f t="shared" si="110"/>
        <v>42515.658113425925</v>
      </c>
      <c r="T1213" s="14">
        <f t="shared" si="111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8">
        <f t="shared" si="109"/>
        <v>38.867469879518069</v>
      </c>
      <c r="Q1214" t="str">
        <f t="shared" si="112"/>
        <v>photography</v>
      </c>
      <c r="R1214" s="11" t="str">
        <f t="shared" si="113"/>
        <v>photobooks</v>
      </c>
      <c r="S1214" s="14">
        <f t="shared" si="110"/>
        <v>42318.741840277777</v>
      </c>
      <c r="T1214" s="14">
        <f t="shared" si="111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8">
        <f t="shared" si="109"/>
        <v>61.527777777777779</v>
      </c>
      <c r="Q1215" t="str">
        <f t="shared" si="112"/>
        <v>photography</v>
      </c>
      <c r="R1215" s="11" t="str">
        <f t="shared" si="113"/>
        <v>photobooks</v>
      </c>
      <c r="S1215" s="14">
        <f t="shared" si="110"/>
        <v>42731.547453703701</v>
      </c>
      <c r="T1215" s="14">
        <f t="shared" si="111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8">
        <f t="shared" si="109"/>
        <v>105.44</v>
      </c>
      <c r="Q1216" t="str">
        <f t="shared" si="112"/>
        <v>photography</v>
      </c>
      <c r="R1216" s="11" t="str">
        <f t="shared" si="113"/>
        <v>photobooks</v>
      </c>
      <c r="S1216" s="14">
        <f t="shared" si="110"/>
        <v>42104.632002314807</v>
      </c>
      <c r="T1216" s="14">
        <f t="shared" si="111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8">
        <f t="shared" si="109"/>
        <v>71.592003642987251</v>
      </c>
      <c r="Q1217" t="str">
        <f t="shared" si="112"/>
        <v>photography</v>
      </c>
      <c r="R1217" s="11" t="str">
        <f t="shared" si="113"/>
        <v>photobooks</v>
      </c>
      <c r="S1217" s="14">
        <f t="shared" si="110"/>
        <v>41759.714768518512</v>
      </c>
      <c r="T1217" s="14">
        <f t="shared" si="111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8">
        <f t="shared" si="109"/>
        <v>91.882882882882882</v>
      </c>
      <c r="Q1218" t="str">
        <f t="shared" si="112"/>
        <v>photography</v>
      </c>
      <c r="R1218" s="11" t="str">
        <f t="shared" si="113"/>
        <v>photobooks</v>
      </c>
      <c r="S1218" s="14">
        <f t="shared" si="110"/>
        <v>42247.408067129632</v>
      </c>
      <c r="T1218" s="14">
        <f t="shared" si="111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(E1219/D1219)*100</f>
        <v>102.60000000000001</v>
      </c>
      <c r="P1219" s="8">
        <f t="shared" ref="P1219:P1282" si="115">IFERROR(E1219/L1219, 0)</f>
        <v>148.57377049180329</v>
      </c>
      <c r="Q1219" t="str">
        <f t="shared" si="112"/>
        <v>photography</v>
      </c>
      <c r="R1219" s="11" t="str">
        <f t="shared" si="113"/>
        <v>photobooks</v>
      </c>
      <c r="S1219" s="14">
        <f t="shared" ref="S1219:S1282" si="116">(((J1219/60)/60)/24)+DATE(1970,1,1)+(-5/24)</f>
        <v>42535.6011574074</v>
      </c>
      <c r="T1219" s="14">
        <f t="shared" ref="T1219:T1282" si="117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8">
        <f t="shared" si="115"/>
        <v>174.2134831460674</v>
      </c>
      <c r="Q1220" t="str">
        <f t="shared" ref="Q1220:Q1283" si="118">LEFT(N1220,(FIND("/",N1220)-1))</f>
        <v>photography</v>
      </c>
      <c r="R1220" s="11" t="str">
        <f t="shared" ref="R1220:R1283" si="119">RIGHT(N1220,(LEN(N1220)-FIND("/",N1220)))</f>
        <v>photobooks</v>
      </c>
      <c r="S1220" s="14">
        <f t="shared" si="116"/>
        <v>42278.453703703701</v>
      </c>
      <c r="T1220" s="14">
        <f t="shared" si="117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8">
        <f t="shared" si="115"/>
        <v>102.86166007905139</v>
      </c>
      <c r="Q1221" t="str">
        <f t="shared" si="118"/>
        <v>photography</v>
      </c>
      <c r="R1221" s="11" t="str">
        <f t="shared" si="119"/>
        <v>photobooks</v>
      </c>
      <c r="S1221" s="14">
        <f t="shared" si="116"/>
        <v>42633.253622685181</v>
      </c>
      <c r="T1221" s="14">
        <f t="shared" si="117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8">
        <f t="shared" si="115"/>
        <v>111.17857142857143</v>
      </c>
      <c r="Q1222" t="str">
        <f t="shared" si="118"/>
        <v>photography</v>
      </c>
      <c r="R1222" s="11" t="str">
        <f t="shared" si="119"/>
        <v>photobooks</v>
      </c>
      <c r="S1222" s="14">
        <f t="shared" si="116"/>
        <v>42211.420277777775</v>
      </c>
      <c r="T1222" s="14">
        <f t="shared" si="117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8">
        <f t="shared" si="115"/>
        <v>23.796213592233013</v>
      </c>
      <c r="Q1223" t="str">
        <f t="shared" si="118"/>
        <v>photography</v>
      </c>
      <c r="R1223" s="11" t="str">
        <f t="shared" si="119"/>
        <v>photobooks</v>
      </c>
      <c r="S1223" s="14">
        <f t="shared" si="116"/>
        <v>42680.267222222225</v>
      </c>
      <c r="T1223" s="14">
        <f t="shared" si="117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8">
        <f t="shared" si="115"/>
        <v>81.268115942028984</v>
      </c>
      <c r="Q1224" t="str">
        <f t="shared" si="118"/>
        <v>photography</v>
      </c>
      <c r="R1224" s="11" t="str">
        <f t="shared" si="119"/>
        <v>photobooks</v>
      </c>
      <c r="S1224" s="14">
        <f t="shared" si="116"/>
        <v>42430.512118055551</v>
      </c>
      <c r="T1224" s="14">
        <f t="shared" si="117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8">
        <f t="shared" si="115"/>
        <v>116.21465968586388</v>
      </c>
      <c r="Q1225" t="str">
        <f t="shared" si="118"/>
        <v>photography</v>
      </c>
      <c r="R1225" s="11" t="str">
        <f t="shared" si="119"/>
        <v>photobooks</v>
      </c>
      <c r="S1225" s="14">
        <f t="shared" si="116"/>
        <v>42653.968854166662</v>
      </c>
      <c r="T1225" s="14">
        <f t="shared" si="117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8">
        <f t="shared" si="115"/>
        <v>58.888888888888886</v>
      </c>
      <c r="Q1226" t="str">
        <f t="shared" si="118"/>
        <v>music</v>
      </c>
      <c r="R1226" s="11" t="str">
        <f t="shared" si="119"/>
        <v>world music</v>
      </c>
      <c r="S1226" s="14">
        <f t="shared" si="116"/>
        <v>41736.341458333329</v>
      </c>
      <c r="T1226" s="14">
        <f t="shared" si="117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8">
        <f t="shared" si="115"/>
        <v>44</v>
      </c>
      <c r="Q1227" t="str">
        <f t="shared" si="118"/>
        <v>music</v>
      </c>
      <c r="R1227" s="11" t="str">
        <f t="shared" si="119"/>
        <v>world music</v>
      </c>
      <c r="S1227" s="14">
        <f t="shared" si="116"/>
        <v>41509.697662037033</v>
      </c>
      <c r="T1227" s="14">
        <f t="shared" si="117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8">
        <f t="shared" si="115"/>
        <v>48.424999999999997</v>
      </c>
      <c r="Q1228" t="str">
        <f t="shared" si="118"/>
        <v>music</v>
      </c>
      <c r="R1228" s="11" t="str">
        <f t="shared" si="119"/>
        <v>world music</v>
      </c>
      <c r="S1228" s="14">
        <f t="shared" si="116"/>
        <v>41715.666446759256</v>
      </c>
      <c r="T1228" s="14">
        <f t="shared" si="117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8">
        <f t="shared" si="115"/>
        <v>0</v>
      </c>
      <c r="Q1229" t="str">
        <f t="shared" si="118"/>
        <v>music</v>
      </c>
      <c r="R1229" s="11" t="str">
        <f t="shared" si="119"/>
        <v>world music</v>
      </c>
      <c r="S1229" s="14">
        <f t="shared" si="116"/>
        <v>41827.710833333331</v>
      </c>
      <c r="T1229" s="14">
        <f t="shared" si="117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8">
        <f t="shared" si="115"/>
        <v>61.041666666666664</v>
      </c>
      <c r="Q1230" t="str">
        <f t="shared" si="118"/>
        <v>music</v>
      </c>
      <c r="R1230" s="11" t="str">
        <f t="shared" si="119"/>
        <v>world music</v>
      </c>
      <c r="S1230" s="14">
        <f t="shared" si="116"/>
        <v>40754.520925925921</v>
      </c>
      <c r="T1230" s="14">
        <f t="shared" si="117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8">
        <f t="shared" si="115"/>
        <v>25</v>
      </c>
      <c r="Q1231" t="str">
        <f t="shared" si="118"/>
        <v>music</v>
      </c>
      <c r="R1231" s="11" t="str">
        <f t="shared" si="119"/>
        <v>world music</v>
      </c>
      <c r="S1231" s="14">
        <f t="shared" si="116"/>
        <v>40985.251469907402</v>
      </c>
      <c r="T1231" s="14">
        <f t="shared" si="117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8">
        <f t="shared" si="115"/>
        <v>0</v>
      </c>
      <c r="Q1232" t="str">
        <f t="shared" si="118"/>
        <v>music</v>
      </c>
      <c r="R1232" s="11" t="str">
        <f t="shared" si="119"/>
        <v>world music</v>
      </c>
      <c r="S1232" s="14">
        <f t="shared" si="116"/>
        <v>40568.764236111107</v>
      </c>
      <c r="T1232" s="14">
        <f t="shared" si="117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8">
        <f t="shared" si="115"/>
        <v>0</v>
      </c>
      <c r="Q1233" t="str">
        <f t="shared" si="118"/>
        <v>music</v>
      </c>
      <c r="R1233" s="11" t="str">
        <f t="shared" si="119"/>
        <v>world music</v>
      </c>
      <c r="S1233" s="14">
        <f t="shared" si="116"/>
        <v>42193.733425925922</v>
      </c>
      <c r="T1233" s="14">
        <f t="shared" si="117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8">
        <f t="shared" si="115"/>
        <v>40</v>
      </c>
      <c r="Q1234" t="str">
        <f t="shared" si="118"/>
        <v>music</v>
      </c>
      <c r="R1234" s="11" t="str">
        <f t="shared" si="119"/>
        <v>world music</v>
      </c>
      <c r="S1234" s="14">
        <f t="shared" si="116"/>
        <v>41506.639699074076</v>
      </c>
      <c r="T1234" s="14">
        <f t="shared" si="117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8">
        <f t="shared" si="115"/>
        <v>19.333333333333332</v>
      </c>
      <c r="Q1235" t="str">
        <f t="shared" si="118"/>
        <v>music</v>
      </c>
      <c r="R1235" s="11" t="str">
        <f t="shared" si="119"/>
        <v>world music</v>
      </c>
      <c r="S1235" s="14">
        <f t="shared" si="116"/>
        <v>40939.740439814814</v>
      </c>
      <c r="T1235" s="14">
        <f t="shared" si="117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8">
        <f t="shared" si="115"/>
        <v>0</v>
      </c>
      <c r="Q1236" t="str">
        <f t="shared" si="118"/>
        <v>music</v>
      </c>
      <c r="R1236" s="11" t="str">
        <f t="shared" si="119"/>
        <v>world music</v>
      </c>
      <c r="S1236" s="14">
        <f t="shared" si="116"/>
        <v>42007.580347222225</v>
      </c>
      <c r="T1236" s="14">
        <f t="shared" si="117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8">
        <f t="shared" si="115"/>
        <v>35</v>
      </c>
      <c r="Q1237" t="str">
        <f t="shared" si="118"/>
        <v>music</v>
      </c>
      <c r="R1237" s="11" t="str">
        <f t="shared" si="119"/>
        <v>world music</v>
      </c>
      <c r="S1237" s="14">
        <f t="shared" si="116"/>
        <v>41582.927071759259</v>
      </c>
      <c r="T1237" s="14">
        <f t="shared" si="117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8">
        <f t="shared" si="115"/>
        <v>0</v>
      </c>
      <c r="Q1238" t="str">
        <f t="shared" si="118"/>
        <v>music</v>
      </c>
      <c r="R1238" s="11" t="str">
        <f t="shared" si="119"/>
        <v>world music</v>
      </c>
      <c r="S1238" s="14">
        <f t="shared" si="116"/>
        <v>41110.47180555555</v>
      </c>
      <c r="T1238" s="14">
        <f t="shared" si="117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8">
        <f t="shared" si="115"/>
        <v>0</v>
      </c>
      <c r="Q1239" t="str">
        <f t="shared" si="118"/>
        <v>music</v>
      </c>
      <c r="R1239" s="11" t="str">
        <f t="shared" si="119"/>
        <v>world music</v>
      </c>
      <c r="S1239" s="14">
        <f t="shared" si="116"/>
        <v>41125.074826388889</v>
      </c>
      <c r="T1239" s="14">
        <f t="shared" si="117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8">
        <f t="shared" si="115"/>
        <v>59.333333333333336</v>
      </c>
      <c r="Q1240" t="str">
        <f t="shared" si="118"/>
        <v>music</v>
      </c>
      <c r="R1240" s="11" t="str">
        <f t="shared" si="119"/>
        <v>world music</v>
      </c>
      <c r="S1240" s="14">
        <f t="shared" si="116"/>
        <v>40731.402037037034</v>
      </c>
      <c r="T1240" s="14">
        <f t="shared" si="117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8">
        <f t="shared" si="115"/>
        <v>0</v>
      </c>
      <c r="Q1241" t="str">
        <f t="shared" si="118"/>
        <v>music</v>
      </c>
      <c r="R1241" s="11" t="str">
        <f t="shared" si="119"/>
        <v>world music</v>
      </c>
      <c r="S1241" s="14">
        <f t="shared" si="116"/>
        <v>40883.754247685181</v>
      </c>
      <c r="T1241" s="14">
        <f t="shared" si="117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8">
        <f t="shared" si="115"/>
        <v>30.125</v>
      </c>
      <c r="Q1242" t="str">
        <f t="shared" si="118"/>
        <v>music</v>
      </c>
      <c r="R1242" s="11" t="str">
        <f t="shared" si="119"/>
        <v>world music</v>
      </c>
      <c r="S1242" s="14">
        <f t="shared" si="116"/>
        <v>41408.831678240742</v>
      </c>
      <c r="T1242" s="14">
        <f t="shared" si="117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8">
        <f t="shared" si="115"/>
        <v>74.617647058823536</v>
      </c>
      <c r="Q1243" t="str">
        <f t="shared" si="118"/>
        <v>music</v>
      </c>
      <c r="R1243" s="11" t="str">
        <f t="shared" si="119"/>
        <v>world music</v>
      </c>
      <c r="S1243" s="14">
        <f t="shared" si="116"/>
        <v>41923.629398148143</v>
      </c>
      <c r="T1243" s="14">
        <f t="shared" si="117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8">
        <f t="shared" si="115"/>
        <v>5</v>
      </c>
      <c r="Q1244" t="str">
        <f t="shared" si="118"/>
        <v>music</v>
      </c>
      <c r="R1244" s="11" t="str">
        <f t="shared" si="119"/>
        <v>world music</v>
      </c>
      <c r="S1244" s="14">
        <f t="shared" si="116"/>
        <v>40781.957199074073</v>
      </c>
      <c r="T1244" s="14">
        <f t="shared" si="117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8">
        <f t="shared" si="115"/>
        <v>44.5</v>
      </c>
      <c r="Q1245" t="str">
        <f t="shared" si="118"/>
        <v>music</v>
      </c>
      <c r="R1245" s="11" t="str">
        <f t="shared" si="119"/>
        <v>world music</v>
      </c>
      <c r="S1245" s="14">
        <f t="shared" si="116"/>
        <v>40671.670960648145</v>
      </c>
      <c r="T1245" s="14">
        <f t="shared" si="117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8">
        <f t="shared" si="115"/>
        <v>46.133333333333333</v>
      </c>
      <c r="Q1246" t="str">
        <f t="shared" si="118"/>
        <v>music</v>
      </c>
      <c r="R1246" s="11" t="str">
        <f t="shared" si="119"/>
        <v>rock</v>
      </c>
      <c r="S1246" s="14">
        <f t="shared" si="116"/>
        <v>41355.617164351846</v>
      </c>
      <c r="T1246" s="14">
        <f t="shared" si="117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8">
        <f t="shared" si="115"/>
        <v>141.47058823529412</v>
      </c>
      <c r="Q1247" t="str">
        <f t="shared" si="118"/>
        <v>music</v>
      </c>
      <c r="R1247" s="11" t="str">
        <f t="shared" si="119"/>
        <v>rock</v>
      </c>
      <c r="S1247" s="14">
        <f t="shared" si="116"/>
        <v>41774.391597222217</v>
      </c>
      <c r="T1247" s="14">
        <f t="shared" si="117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8">
        <f t="shared" si="115"/>
        <v>75.483870967741936</v>
      </c>
      <c r="Q1248" t="str">
        <f t="shared" si="118"/>
        <v>music</v>
      </c>
      <c r="R1248" s="11" t="str">
        <f t="shared" si="119"/>
        <v>rock</v>
      </c>
      <c r="S1248" s="14">
        <f t="shared" si="116"/>
        <v>40837.835057870368</v>
      </c>
      <c r="T1248" s="14">
        <f t="shared" si="117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8">
        <f t="shared" si="115"/>
        <v>85.5</v>
      </c>
      <c r="Q1249" t="str">
        <f t="shared" si="118"/>
        <v>music</v>
      </c>
      <c r="R1249" s="11" t="str">
        <f t="shared" si="119"/>
        <v>rock</v>
      </c>
      <c r="S1249" s="14">
        <f t="shared" si="116"/>
        <v>41370.083969907406</v>
      </c>
      <c r="T1249" s="14">
        <f t="shared" si="117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8">
        <f t="shared" si="115"/>
        <v>64.254237288135599</v>
      </c>
      <c r="Q1250" t="str">
        <f t="shared" si="118"/>
        <v>music</v>
      </c>
      <c r="R1250" s="11" t="str">
        <f t="shared" si="119"/>
        <v>rock</v>
      </c>
      <c r="S1250" s="14">
        <f t="shared" si="116"/>
        <v>41767.448530092588</v>
      </c>
      <c r="T1250" s="14">
        <f t="shared" si="117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8">
        <f t="shared" si="115"/>
        <v>64.46913580246914</v>
      </c>
      <c r="Q1251" t="str">
        <f t="shared" si="118"/>
        <v>music</v>
      </c>
      <c r="R1251" s="11" t="str">
        <f t="shared" si="119"/>
        <v>rock</v>
      </c>
      <c r="S1251" s="14">
        <f t="shared" si="116"/>
        <v>41067.532534722224</v>
      </c>
      <c r="T1251" s="14">
        <f t="shared" si="117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8">
        <f t="shared" si="115"/>
        <v>118.2007874015748</v>
      </c>
      <c r="Q1252" t="str">
        <f t="shared" si="118"/>
        <v>music</v>
      </c>
      <c r="R1252" s="11" t="str">
        <f t="shared" si="119"/>
        <v>rock</v>
      </c>
      <c r="S1252" s="14">
        <f t="shared" si="116"/>
        <v>41843.434386574074</v>
      </c>
      <c r="T1252" s="14">
        <f t="shared" si="117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8">
        <f t="shared" si="115"/>
        <v>82.540540540540547</v>
      </c>
      <c r="Q1253" t="str">
        <f t="shared" si="118"/>
        <v>music</v>
      </c>
      <c r="R1253" s="11" t="str">
        <f t="shared" si="119"/>
        <v>rock</v>
      </c>
      <c r="S1253" s="14">
        <f t="shared" si="116"/>
        <v>40751.606099537035</v>
      </c>
      <c r="T1253" s="14">
        <f t="shared" si="117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8">
        <f t="shared" si="115"/>
        <v>34.170212765957444</v>
      </c>
      <c r="Q1254" t="str">
        <f t="shared" si="118"/>
        <v>music</v>
      </c>
      <c r="R1254" s="11" t="str">
        <f t="shared" si="119"/>
        <v>rock</v>
      </c>
      <c r="S1254" s="14">
        <f t="shared" si="116"/>
        <v>41543.779733796291</v>
      </c>
      <c r="T1254" s="14">
        <f t="shared" si="117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8">
        <f t="shared" si="115"/>
        <v>42.73322081575246</v>
      </c>
      <c r="Q1255" t="str">
        <f t="shared" si="118"/>
        <v>music</v>
      </c>
      <c r="R1255" s="11" t="str">
        <f t="shared" si="119"/>
        <v>rock</v>
      </c>
      <c r="S1255" s="14">
        <f t="shared" si="116"/>
        <v>41855.575312499997</v>
      </c>
      <c r="T1255" s="14">
        <f t="shared" si="117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8">
        <f t="shared" si="115"/>
        <v>94.489361702127653</v>
      </c>
      <c r="Q1256" t="str">
        <f t="shared" si="118"/>
        <v>music</v>
      </c>
      <c r="R1256" s="11" t="str">
        <f t="shared" si="119"/>
        <v>rock</v>
      </c>
      <c r="S1256" s="14">
        <f t="shared" si="116"/>
        <v>40487.413032407407</v>
      </c>
      <c r="T1256" s="14">
        <f t="shared" si="117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8">
        <f t="shared" si="115"/>
        <v>55.697247706422019</v>
      </c>
      <c r="Q1257" t="str">
        <f t="shared" si="118"/>
        <v>music</v>
      </c>
      <c r="R1257" s="11" t="str">
        <f t="shared" si="119"/>
        <v>rock</v>
      </c>
      <c r="S1257" s="14">
        <f t="shared" si="116"/>
        <v>41579.637175925927</v>
      </c>
      <c r="T1257" s="14">
        <f t="shared" si="117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8">
        <f t="shared" si="115"/>
        <v>98.030831024930734</v>
      </c>
      <c r="Q1258" t="str">
        <f t="shared" si="118"/>
        <v>music</v>
      </c>
      <c r="R1258" s="11" t="str">
        <f t="shared" si="119"/>
        <v>rock</v>
      </c>
      <c r="S1258" s="14">
        <f t="shared" si="116"/>
        <v>40921.711006944446</v>
      </c>
      <c r="T1258" s="14">
        <f t="shared" si="117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8">
        <f t="shared" si="115"/>
        <v>92.102272727272734</v>
      </c>
      <c r="Q1259" t="str">
        <f t="shared" si="118"/>
        <v>music</v>
      </c>
      <c r="R1259" s="11" t="str">
        <f t="shared" si="119"/>
        <v>rock</v>
      </c>
      <c r="S1259" s="14">
        <f t="shared" si="116"/>
        <v>40586.877199074072</v>
      </c>
      <c r="T1259" s="14">
        <f t="shared" si="117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8">
        <f t="shared" si="115"/>
        <v>38.175462686567165</v>
      </c>
      <c r="Q1260" t="str">
        <f t="shared" si="118"/>
        <v>music</v>
      </c>
      <c r="R1260" s="11" t="str">
        <f t="shared" si="119"/>
        <v>rock</v>
      </c>
      <c r="S1260" s="14">
        <f t="shared" si="116"/>
        <v>41487.402916666666</v>
      </c>
      <c r="T1260" s="14">
        <f t="shared" si="117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8">
        <f t="shared" si="115"/>
        <v>27.145833333333332</v>
      </c>
      <c r="Q1261" t="str">
        <f t="shared" si="118"/>
        <v>music</v>
      </c>
      <c r="R1261" s="11" t="str">
        <f t="shared" si="119"/>
        <v>rock</v>
      </c>
      <c r="S1261" s="14">
        <f t="shared" si="116"/>
        <v>41766.762314814812</v>
      </c>
      <c r="T1261" s="14">
        <f t="shared" si="117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8">
        <f t="shared" si="115"/>
        <v>50.689189189189186</v>
      </c>
      <c r="Q1262" t="str">
        <f t="shared" si="118"/>
        <v>music</v>
      </c>
      <c r="R1262" s="11" t="str">
        <f t="shared" si="119"/>
        <v>rock</v>
      </c>
      <c r="S1262" s="14">
        <f t="shared" si="116"/>
        <v>41666.63449074074</v>
      </c>
      <c r="T1262" s="14">
        <f t="shared" si="117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8">
        <f t="shared" si="115"/>
        <v>38.942307692307693</v>
      </c>
      <c r="Q1263" t="str">
        <f t="shared" si="118"/>
        <v>music</v>
      </c>
      <c r="R1263" s="11" t="str">
        <f t="shared" si="119"/>
        <v>rock</v>
      </c>
      <c r="S1263" s="14">
        <f t="shared" si="116"/>
        <v>41638.134571759256</v>
      </c>
      <c r="T1263" s="14">
        <f t="shared" si="117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8">
        <f t="shared" si="115"/>
        <v>77.638095238095232</v>
      </c>
      <c r="Q1264" t="str">
        <f t="shared" si="118"/>
        <v>music</v>
      </c>
      <c r="R1264" s="11" t="str">
        <f t="shared" si="119"/>
        <v>rock</v>
      </c>
      <c r="S1264" s="14">
        <f t="shared" si="116"/>
        <v>41656.554305555554</v>
      </c>
      <c r="T1264" s="14">
        <f t="shared" si="117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8">
        <f t="shared" si="115"/>
        <v>43.536585365853661</v>
      </c>
      <c r="Q1265" t="str">
        <f t="shared" si="118"/>
        <v>music</v>
      </c>
      <c r="R1265" s="11" t="str">
        <f t="shared" si="119"/>
        <v>rock</v>
      </c>
      <c r="S1265" s="14">
        <f t="shared" si="116"/>
        <v>41691.875810185185</v>
      </c>
      <c r="T1265" s="14">
        <f t="shared" si="117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8">
        <f t="shared" si="115"/>
        <v>31.823529411764707</v>
      </c>
      <c r="Q1266" t="str">
        <f t="shared" si="118"/>
        <v>music</v>
      </c>
      <c r="R1266" s="11" t="str">
        <f t="shared" si="119"/>
        <v>rock</v>
      </c>
      <c r="S1266" s="14">
        <f t="shared" si="116"/>
        <v>41547.454664351848</v>
      </c>
      <c r="T1266" s="14">
        <f t="shared" si="117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8">
        <f t="shared" si="115"/>
        <v>63.184393939393942</v>
      </c>
      <c r="Q1267" t="str">
        <f t="shared" si="118"/>
        <v>music</v>
      </c>
      <c r="R1267" s="11" t="str">
        <f t="shared" si="119"/>
        <v>rock</v>
      </c>
      <c r="S1267" s="14">
        <f t="shared" si="116"/>
        <v>40465.446932870364</v>
      </c>
      <c r="T1267" s="14">
        <f t="shared" si="117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8">
        <f t="shared" si="115"/>
        <v>190.9</v>
      </c>
      <c r="Q1268" t="str">
        <f t="shared" si="118"/>
        <v>music</v>
      </c>
      <c r="R1268" s="11" t="str">
        <f t="shared" si="119"/>
        <v>rock</v>
      </c>
      <c r="S1268" s="14">
        <f t="shared" si="116"/>
        <v>41620.668344907404</v>
      </c>
      <c r="T1268" s="14">
        <f t="shared" si="117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8">
        <f t="shared" si="115"/>
        <v>140.85534591194968</v>
      </c>
      <c r="Q1269" t="str">
        <f t="shared" si="118"/>
        <v>music</v>
      </c>
      <c r="R1269" s="11" t="str">
        <f t="shared" si="119"/>
        <v>rock</v>
      </c>
      <c r="S1269" s="14">
        <f t="shared" si="116"/>
        <v>41449.376828703702</v>
      </c>
      <c r="T1269" s="14">
        <f t="shared" si="117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8">
        <f t="shared" si="115"/>
        <v>76.92307692307692</v>
      </c>
      <c r="Q1270" t="str">
        <f t="shared" si="118"/>
        <v>music</v>
      </c>
      <c r="R1270" s="11" t="str">
        <f t="shared" si="119"/>
        <v>rock</v>
      </c>
      <c r="S1270" s="14">
        <f t="shared" si="116"/>
        <v>41507.637118055551</v>
      </c>
      <c r="T1270" s="14">
        <f t="shared" si="117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8">
        <f t="shared" si="115"/>
        <v>99.15533980582525</v>
      </c>
      <c r="Q1271" t="str">
        <f t="shared" si="118"/>
        <v>music</v>
      </c>
      <c r="R1271" s="11" t="str">
        <f t="shared" si="119"/>
        <v>rock</v>
      </c>
      <c r="S1271" s="14">
        <f t="shared" si="116"/>
        <v>42445.614722222213</v>
      </c>
      <c r="T1271" s="14">
        <f t="shared" si="117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8">
        <f t="shared" si="115"/>
        <v>67.881656804733723</v>
      </c>
      <c r="Q1272" t="str">
        <f t="shared" si="118"/>
        <v>music</v>
      </c>
      <c r="R1272" s="11" t="str">
        <f t="shared" si="119"/>
        <v>rock</v>
      </c>
      <c r="S1272" s="14">
        <f t="shared" si="116"/>
        <v>40933.648634259262</v>
      </c>
      <c r="T1272" s="14">
        <f t="shared" si="117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8">
        <f t="shared" si="115"/>
        <v>246.29032258064515</v>
      </c>
      <c r="Q1273" t="str">
        <f t="shared" si="118"/>
        <v>music</v>
      </c>
      <c r="R1273" s="11" t="str">
        <f t="shared" si="119"/>
        <v>rock</v>
      </c>
      <c r="S1273" s="14">
        <f t="shared" si="116"/>
        <v>41561.475219907406</v>
      </c>
      <c r="T1273" s="14">
        <f t="shared" si="117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8">
        <f t="shared" si="115"/>
        <v>189.28571428571428</v>
      </c>
      <c r="Q1274" t="str">
        <f t="shared" si="118"/>
        <v>music</v>
      </c>
      <c r="R1274" s="11" t="str">
        <f t="shared" si="119"/>
        <v>rock</v>
      </c>
      <c r="S1274" s="14">
        <f t="shared" si="116"/>
        <v>40274.536793981482</v>
      </c>
      <c r="T1274" s="14">
        <f t="shared" si="117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8">
        <f t="shared" si="115"/>
        <v>76.666666666666671</v>
      </c>
      <c r="Q1275" t="str">
        <f t="shared" si="118"/>
        <v>music</v>
      </c>
      <c r="R1275" s="11" t="str">
        <f t="shared" si="119"/>
        <v>rock</v>
      </c>
      <c r="S1275" s="14">
        <f t="shared" si="116"/>
        <v>41852.521886574068</v>
      </c>
      <c r="T1275" s="14">
        <f t="shared" si="117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8">
        <f t="shared" si="115"/>
        <v>82.963254817987149</v>
      </c>
      <c r="Q1276" t="str">
        <f t="shared" si="118"/>
        <v>music</v>
      </c>
      <c r="R1276" s="11" t="str">
        <f t="shared" si="119"/>
        <v>rock</v>
      </c>
      <c r="S1276" s="14">
        <f t="shared" si="116"/>
        <v>41116.481770833328</v>
      </c>
      <c r="T1276" s="14">
        <f t="shared" si="117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8">
        <f t="shared" si="115"/>
        <v>62.522107969151669</v>
      </c>
      <c r="Q1277" t="str">
        <f t="shared" si="118"/>
        <v>music</v>
      </c>
      <c r="R1277" s="11" t="str">
        <f t="shared" si="119"/>
        <v>rock</v>
      </c>
      <c r="S1277" s="14">
        <f t="shared" si="116"/>
        <v>41458.659571759257</v>
      </c>
      <c r="T1277" s="14">
        <f t="shared" si="117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8">
        <f t="shared" si="115"/>
        <v>46.06808823529412</v>
      </c>
      <c r="Q1278" t="str">
        <f t="shared" si="118"/>
        <v>music</v>
      </c>
      <c r="R1278" s="11" t="str">
        <f t="shared" si="119"/>
        <v>rock</v>
      </c>
      <c r="S1278" s="14">
        <f t="shared" si="116"/>
        <v>40007.49591435185</v>
      </c>
      <c r="T1278" s="14">
        <f t="shared" si="117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8">
        <f t="shared" si="115"/>
        <v>38.543946731234868</v>
      </c>
      <c r="Q1279" t="str">
        <f t="shared" si="118"/>
        <v>music</v>
      </c>
      <c r="R1279" s="11" t="str">
        <f t="shared" si="119"/>
        <v>rock</v>
      </c>
      <c r="S1279" s="14">
        <f t="shared" si="116"/>
        <v>41121.35355324074</v>
      </c>
      <c r="T1279" s="14">
        <f t="shared" si="117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8">
        <f t="shared" si="115"/>
        <v>53.005263157894738</v>
      </c>
      <c r="Q1280" t="str">
        <f t="shared" si="118"/>
        <v>music</v>
      </c>
      <c r="R1280" s="11" t="str">
        <f t="shared" si="119"/>
        <v>rock</v>
      </c>
      <c r="S1280" s="14">
        <f t="shared" si="116"/>
        <v>41786.346828703703</v>
      </c>
      <c r="T1280" s="14">
        <f t="shared" si="117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8">
        <f t="shared" si="115"/>
        <v>73.355396825396824</v>
      </c>
      <c r="Q1281" t="str">
        <f t="shared" si="118"/>
        <v>music</v>
      </c>
      <c r="R1281" s="11" t="str">
        <f t="shared" si="119"/>
        <v>rock</v>
      </c>
      <c r="S1281" s="14">
        <f t="shared" si="116"/>
        <v>41681.890856481477</v>
      </c>
      <c r="T1281" s="14">
        <f t="shared" si="117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8">
        <f t="shared" si="115"/>
        <v>127.97523076923076</v>
      </c>
      <c r="Q1282" t="str">
        <f t="shared" si="118"/>
        <v>music</v>
      </c>
      <c r="R1282" s="11" t="str">
        <f t="shared" si="119"/>
        <v>rock</v>
      </c>
      <c r="S1282" s="14">
        <f t="shared" si="116"/>
        <v>40513.54923611111</v>
      </c>
      <c r="T1282" s="14">
        <f t="shared" si="117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(E1283/D1283)*100</f>
        <v>110.71428571428572</v>
      </c>
      <c r="P1283" s="8">
        <f t="shared" ref="P1283:P1346" si="121">IFERROR(E1283/L1283, 0)</f>
        <v>104.72972972972973</v>
      </c>
      <c r="Q1283" t="str">
        <f t="shared" si="118"/>
        <v>music</v>
      </c>
      <c r="R1283" s="11" t="str">
        <f t="shared" si="119"/>
        <v>rock</v>
      </c>
      <c r="S1283" s="14">
        <f t="shared" ref="S1283:S1346" si="122">(((J1283/60)/60)/24)+DATE(1970,1,1)+(-5/24)</f>
        <v>41463.535138888888</v>
      </c>
      <c r="T1283" s="14">
        <f t="shared" ref="T1283:T1346" si="12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8">
        <f t="shared" si="121"/>
        <v>67.671532846715323</v>
      </c>
      <c r="Q1284" t="str">
        <f t="shared" ref="Q1284:Q1347" si="124">LEFT(N1284,(FIND("/",N1284)-1))</f>
        <v>music</v>
      </c>
      <c r="R1284" s="11" t="str">
        <f t="shared" ref="R1284:R1347" si="125">RIGHT(N1284,(LEN(N1284)-FIND("/",N1284)))</f>
        <v>rock</v>
      </c>
      <c r="S1284" s="14">
        <f t="shared" si="122"/>
        <v>41586.266840277778</v>
      </c>
      <c r="T1284" s="14">
        <f t="shared" si="12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8">
        <f t="shared" si="121"/>
        <v>95.931818181818187</v>
      </c>
      <c r="Q1285" t="str">
        <f t="shared" si="124"/>
        <v>music</v>
      </c>
      <c r="R1285" s="11" t="str">
        <f t="shared" si="125"/>
        <v>rock</v>
      </c>
      <c r="S1285" s="14">
        <f t="shared" si="122"/>
        <v>41320.50913194444</v>
      </c>
      <c r="T1285" s="14">
        <f t="shared" si="12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8">
        <f t="shared" si="121"/>
        <v>65.161290322580641</v>
      </c>
      <c r="Q1286" t="str">
        <f t="shared" si="124"/>
        <v>theater</v>
      </c>
      <c r="R1286" s="11" t="str">
        <f t="shared" si="125"/>
        <v>plays</v>
      </c>
      <c r="S1286" s="14">
        <f t="shared" si="122"/>
        <v>42712.026412037034</v>
      </c>
      <c r="T1286" s="14">
        <f t="shared" si="12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8">
        <f t="shared" si="121"/>
        <v>32.269841269841272</v>
      </c>
      <c r="Q1287" t="str">
        <f t="shared" si="124"/>
        <v>theater</v>
      </c>
      <c r="R1287" s="11" t="str">
        <f t="shared" si="125"/>
        <v>plays</v>
      </c>
      <c r="S1287" s="14">
        <f t="shared" si="122"/>
        <v>42160.374710648146</v>
      </c>
      <c r="T1287" s="14">
        <f t="shared" si="12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8">
        <f t="shared" si="121"/>
        <v>81.25</v>
      </c>
      <c r="Q1288" t="str">
        <f t="shared" si="124"/>
        <v>theater</v>
      </c>
      <c r="R1288" s="11" t="str">
        <f t="shared" si="125"/>
        <v>plays</v>
      </c>
      <c r="S1288" s="14">
        <f t="shared" si="122"/>
        <v>42039.176238425927</v>
      </c>
      <c r="T1288" s="14">
        <f t="shared" si="12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8">
        <f t="shared" si="121"/>
        <v>24.2</v>
      </c>
      <c r="Q1289" t="str">
        <f t="shared" si="124"/>
        <v>theater</v>
      </c>
      <c r="R1289" s="11" t="str">
        <f t="shared" si="125"/>
        <v>plays</v>
      </c>
      <c r="S1289" s="14">
        <f t="shared" si="122"/>
        <v>42107.412685185183</v>
      </c>
      <c r="T1289" s="14">
        <f t="shared" si="12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8">
        <f t="shared" si="121"/>
        <v>65.868852459016395</v>
      </c>
      <c r="Q1290" t="str">
        <f t="shared" si="124"/>
        <v>theater</v>
      </c>
      <c r="R1290" s="11" t="str">
        <f t="shared" si="125"/>
        <v>plays</v>
      </c>
      <c r="S1290" s="14">
        <f t="shared" si="122"/>
        <v>42560.946331018517</v>
      </c>
      <c r="T1290" s="14">
        <f t="shared" si="12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8">
        <f t="shared" si="121"/>
        <v>36.07692307692308</v>
      </c>
      <c r="Q1291" t="str">
        <f t="shared" si="124"/>
        <v>theater</v>
      </c>
      <c r="R1291" s="11" t="str">
        <f t="shared" si="125"/>
        <v>plays</v>
      </c>
      <c r="S1291" s="14">
        <f t="shared" si="122"/>
        <v>42708.926446759251</v>
      </c>
      <c r="T1291" s="14">
        <f t="shared" si="12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8">
        <f t="shared" si="121"/>
        <v>44.186046511627907</v>
      </c>
      <c r="Q1292" t="str">
        <f t="shared" si="124"/>
        <v>theater</v>
      </c>
      <c r="R1292" s="11" t="str">
        <f t="shared" si="125"/>
        <v>plays</v>
      </c>
      <c r="S1292" s="14">
        <f t="shared" si="122"/>
        <v>42086.406608796293</v>
      </c>
      <c r="T1292" s="14">
        <f t="shared" si="12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8">
        <f t="shared" si="121"/>
        <v>104.07142857142857</v>
      </c>
      <c r="Q1293" t="str">
        <f t="shared" si="124"/>
        <v>theater</v>
      </c>
      <c r="R1293" s="11" t="str">
        <f t="shared" si="125"/>
        <v>plays</v>
      </c>
      <c r="S1293" s="14">
        <f t="shared" si="122"/>
        <v>42064.444340277776</v>
      </c>
      <c r="T1293" s="14">
        <f t="shared" si="12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8">
        <f t="shared" si="121"/>
        <v>35.96153846153846</v>
      </c>
      <c r="Q1294" t="str">
        <f t="shared" si="124"/>
        <v>theater</v>
      </c>
      <c r="R1294" s="11" t="str">
        <f t="shared" si="125"/>
        <v>plays</v>
      </c>
      <c r="S1294" s="14">
        <f t="shared" si="122"/>
        <v>42256.555879629632</v>
      </c>
      <c r="T1294" s="14">
        <f t="shared" si="12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8">
        <f t="shared" si="121"/>
        <v>127.79166666666667</v>
      </c>
      <c r="Q1295" t="str">
        <f t="shared" si="124"/>
        <v>theater</v>
      </c>
      <c r="R1295" s="11" t="str">
        <f t="shared" si="125"/>
        <v>plays</v>
      </c>
      <c r="S1295" s="14">
        <f t="shared" si="122"/>
        <v>42292.492719907408</v>
      </c>
      <c r="T1295" s="14">
        <f t="shared" si="12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8">
        <f t="shared" si="121"/>
        <v>27.727272727272727</v>
      </c>
      <c r="Q1296" t="str">
        <f t="shared" si="124"/>
        <v>theater</v>
      </c>
      <c r="R1296" s="11" t="str">
        <f t="shared" si="125"/>
        <v>plays</v>
      </c>
      <c r="S1296" s="14">
        <f t="shared" si="122"/>
        <v>42278.245335648149</v>
      </c>
      <c r="T1296" s="14">
        <f t="shared" si="12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8">
        <f t="shared" si="121"/>
        <v>39.828125</v>
      </c>
      <c r="Q1297" t="str">
        <f t="shared" si="124"/>
        <v>theater</v>
      </c>
      <c r="R1297" s="11" t="str">
        <f t="shared" si="125"/>
        <v>plays</v>
      </c>
      <c r="S1297" s="14">
        <f t="shared" si="122"/>
        <v>42184.364548611113</v>
      </c>
      <c r="T1297" s="14">
        <f t="shared" si="12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8">
        <f t="shared" si="121"/>
        <v>52.173913043478258</v>
      </c>
      <c r="Q1298" t="str">
        <f t="shared" si="124"/>
        <v>theater</v>
      </c>
      <c r="R1298" s="11" t="str">
        <f t="shared" si="125"/>
        <v>plays</v>
      </c>
      <c r="S1298" s="14">
        <f t="shared" si="122"/>
        <v>42422.842280092591</v>
      </c>
      <c r="T1298" s="14">
        <f t="shared" si="12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8">
        <f t="shared" si="121"/>
        <v>92.037815126050418</v>
      </c>
      <c r="Q1299" t="str">
        <f t="shared" si="124"/>
        <v>theater</v>
      </c>
      <c r="R1299" s="11" t="str">
        <f t="shared" si="125"/>
        <v>plays</v>
      </c>
      <c r="S1299" s="14">
        <f t="shared" si="122"/>
        <v>42461.538865740738</v>
      </c>
      <c r="T1299" s="14">
        <f t="shared" si="12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8">
        <f t="shared" si="121"/>
        <v>63.424242424242422</v>
      </c>
      <c r="Q1300" t="str">
        <f t="shared" si="124"/>
        <v>theater</v>
      </c>
      <c r="R1300" s="11" t="str">
        <f t="shared" si="125"/>
        <v>plays</v>
      </c>
      <c r="S1300" s="14">
        <f t="shared" si="122"/>
        <v>42458.472592592596</v>
      </c>
      <c r="T1300" s="14">
        <f t="shared" si="12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8">
        <f t="shared" si="121"/>
        <v>135.625</v>
      </c>
      <c r="Q1301" t="str">
        <f t="shared" si="124"/>
        <v>theater</v>
      </c>
      <c r="R1301" s="11" t="str">
        <f t="shared" si="125"/>
        <v>plays</v>
      </c>
      <c r="S1301" s="14">
        <f t="shared" si="122"/>
        <v>42169.606006944443</v>
      </c>
      <c r="T1301" s="14">
        <f t="shared" si="12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8">
        <f t="shared" si="121"/>
        <v>168.75</v>
      </c>
      <c r="Q1302" t="str">
        <f t="shared" si="124"/>
        <v>theater</v>
      </c>
      <c r="R1302" s="11" t="str">
        <f t="shared" si="125"/>
        <v>plays</v>
      </c>
      <c r="S1302" s="14">
        <f t="shared" si="122"/>
        <v>42483.466874999998</v>
      </c>
      <c r="T1302" s="14">
        <f t="shared" si="12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8">
        <f t="shared" si="121"/>
        <v>70.862068965517238</v>
      </c>
      <c r="Q1303" t="str">
        <f t="shared" si="124"/>
        <v>theater</v>
      </c>
      <c r="R1303" s="11" t="str">
        <f t="shared" si="125"/>
        <v>plays</v>
      </c>
      <c r="S1303" s="14">
        <f t="shared" si="122"/>
        <v>42195.541412037033</v>
      </c>
      <c r="T1303" s="14">
        <f t="shared" si="12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8">
        <f t="shared" si="121"/>
        <v>50</v>
      </c>
      <c r="Q1304" t="str">
        <f t="shared" si="124"/>
        <v>theater</v>
      </c>
      <c r="R1304" s="11" t="str">
        <f t="shared" si="125"/>
        <v>plays</v>
      </c>
      <c r="S1304" s="14">
        <f t="shared" si="122"/>
        <v>42674.849664351852</v>
      </c>
      <c r="T1304" s="14">
        <f t="shared" si="12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8">
        <f t="shared" si="121"/>
        <v>42.214166666666671</v>
      </c>
      <c r="Q1305" t="str">
        <f t="shared" si="124"/>
        <v>theater</v>
      </c>
      <c r="R1305" s="11" t="str">
        <f t="shared" si="125"/>
        <v>plays</v>
      </c>
      <c r="S1305" s="14">
        <f t="shared" si="122"/>
        <v>42566.232870370368</v>
      </c>
      <c r="T1305" s="14">
        <f t="shared" si="12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8">
        <f t="shared" si="121"/>
        <v>152.41346153846155</v>
      </c>
      <c r="Q1306" t="str">
        <f t="shared" si="124"/>
        <v>technology</v>
      </c>
      <c r="R1306" s="11" t="str">
        <f t="shared" si="125"/>
        <v>wearables</v>
      </c>
      <c r="S1306" s="14">
        <f t="shared" si="122"/>
        <v>42746.986168981479</v>
      </c>
      <c r="T1306" s="14">
        <f t="shared" si="12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8">
        <f t="shared" si="121"/>
        <v>90.616279069767444</v>
      </c>
      <c r="Q1307" t="str">
        <f t="shared" si="124"/>
        <v>technology</v>
      </c>
      <c r="R1307" s="11" t="str">
        <f t="shared" si="125"/>
        <v>wearables</v>
      </c>
      <c r="S1307" s="14">
        <f t="shared" si="122"/>
        <v>42543.457268518519</v>
      </c>
      <c r="T1307" s="14">
        <f t="shared" si="12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8">
        <f t="shared" si="121"/>
        <v>201.60393258426967</v>
      </c>
      <c r="Q1308" t="str">
        <f t="shared" si="124"/>
        <v>technology</v>
      </c>
      <c r="R1308" s="11" t="str">
        <f t="shared" si="125"/>
        <v>wearables</v>
      </c>
      <c r="S1308" s="14">
        <f t="shared" si="122"/>
        <v>41947.249236111107</v>
      </c>
      <c r="T1308" s="14">
        <f t="shared" si="12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8">
        <f t="shared" si="121"/>
        <v>127.93333333333334</v>
      </c>
      <c r="Q1309" t="str">
        <f t="shared" si="124"/>
        <v>technology</v>
      </c>
      <c r="R1309" s="11" t="str">
        <f t="shared" si="125"/>
        <v>wearables</v>
      </c>
      <c r="S1309" s="14">
        <f t="shared" si="122"/>
        <v>42387.294895833329</v>
      </c>
      <c r="T1309" s="14">
        <f t="shared" si="12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8">
        <f t="shared" si="121"/>
        <v>29.894736842105264</v>
      </c>
      <c r="Q1310" t="str">
        <f t="shared" si="124"/>
        <v>technology</v>
      </c>
      <c r="R1310" s="11" t="str">
        <f t="shared" si="125"/>
        <v>wearables</v>
      </c>
      <c r="S1310" s="14">
        <f t="shared" si="122"/>
        <v>42611.405231481483</v>
      </c>
      <c r="T1310" s="14">
        <f t="shared" si="12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8">
        <f t="shared" si="121"/>
        <v>367.97142857142859</v>
      </c>
      <c r="Q1311" t="str">
        <f t="shared" si="124"/>
        <v>technology</v>
      </c>
      <c r="R1311" s="11" t="str">
        <f t="shared" si="125"/>
        <v>wearables</v>
      </c>
      <c r="S1311" s="14">
        <f t="shared" si="122"/>
        <v>42257.674398148149</v>
      </c>
      <c r="T1311" s="14">
        <f t="shared" si="12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8">
        <f t="shared" si="121"/>
        <v>129.16666666666666</v>
      </c>
      <c r="Q1312" t="str">
        <f t="shared" si="124"/>
        <v>technology</v>
      </c>
      <c r="R1312" s="11" t="str">
        <f t="shared" si="125"/>
        <v>wearables</v>
      </c>
      <c r="S1312" s="14">
        <f t="shared" si="122"/>
        <v>42556.458912037029</v>
      </c>
      <c r="T1312" s="14">
        <f t="shared" si="12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8">
        <f t="shared" si="121"/>
        <v>800.7</v>
      </c>
      <c r="Q1313" t="str">
        <f t="shared" si="124"/>
        <v>technology</v>
      </c>
      <c r="R1313" s="11" t="str">
        <f t="shared" si="125"/>
        <v>wearables</v>
      </c>
      <c r="S1313" s="14">
        <f t="shared" si="122"/>
        <v>42669.593969907401</v>
      </c>
      <c r="T1313" s="14">
        <f t="shared" si="12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8">
        <f t="shared" si="121"/>
        <v>28</v>
      </c>
      <c r="Q1314" t="str">
        <f t="shared" si="124"/>
        <v>technology</v>
      </c>
      <c r="R1314" s="11" t="str">
        <f t="shared" si="125"/>
        <v>wearables</v>
      </c>
      <c r="S1314" s="14">
        <f t="shared" si="122"/>
        <v>42082.494467592587</v>
      </c>
      <c r="T1314" s="14">
        <f t="shared" si="12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8">
        <f t="shared" si="121"/>
        <v>102.01639344262296</v>
      </c>
      <c r="Q1315" t="str">
        <f t="shared" si="124"/>
        <v>technology</v>
      </c>
      <c r="R1315" s="11" t="str">
        <f t="shared" si="125"/>
        <v>wearables</v>
      </c>
      <c r="S1315" s="14">
        <f t="shared" si="122"/>
        <v>42402.50131944444</v>
      </c>
      <c r="T1315" s="14">
        <f t="shared" si="12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8">
        <f t="shared" si="121"/>
        <v>184.36363636363637</v>
      </c>
      <c r="Q1316" t="str">
        <f t="shared" si="124"/>
        <v>technology</v>
      </c>
      <c r="R1316" s="11" t="str">
        <f t="shared" si="125"/>
        <v>wearables</v>
      </c>
      <c r="S1316" s="14">
        <f t="shared" si="122"/>
        <v>42604.461342592585</v>
      </c>
      <c r="T1316" s="14">
        <f t="shared" si="12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8">
        <f t="shared" si="121"/>
        <v>162.91935483870967</v>
      </c>
      <c r="Q1317" t="str">
        <f t="shared" si="124"/>
        <v>technology</v>
      </c>
      <c r="R1317" s="11" t="str">
        <f t="shared" si="125"/>
        <v>wearables</v>
      </c>
      <c r="S1317" s="14">
        <f t="shared" si="122"/>
        <v>42278.289907407401</v>
      </c>
      <c r="T1317" s="14">
        <f t="shared" si="12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8">
        <f t="shared" si="121"/>
        <v>1</v>
      </c>
      <c r="Q1318" t="str">
        <f t="shared" si="124"/>
        <v>technology</v>
      </c>
      <c r="R1318" s="11" t="str">
        <f t="shared" si="125"/>
        <v>wearables</v>
      </c>
      <c r="S1318" s="14">
        <f t="shared" si="122"/>
        <v>42393.753576388881</v>
      </c>
      <c r="T1318" s="14">
        <f t="shared" si="12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8">
        <f t="shared" si="121"/>
        <v>603.52631578947364</v>
      </c>
      <c r="Q1319" t="str">
        <f t="shared" si="124"/>
        <v>technology</v>
      </c>
      <c r="R1319" s="11" t="str">
        <f t="shared" si="125"/>
        <v>wearables</v>
      </c>
      <c r="S1319" s="14">
        <f t="shared" si="122"/>
        <v>42520.027152777773</v>
      </c>
      <c r="T1319" s="14">
        <f t="shared" si="12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8">
        <f t="shared" si="121"/>
        <v>45.407407407407405</v>
      </c>
      <c r="Q1320" t="str">
        <f t="shared" si="124"/>
        <v>technology</v>
      </c>
      <c r="R1320" s="11" t="str">
        <f t="shared" si="125"/>
        <v>wearables</v>
      </c>
      <c r="S1320" s="14">
        <f t="shared" si="122"/>
        <v>41984.835324074076</v>
      </c>
      <c r="T1320" s="14">
        <f t="shared" si="12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8">
        <f t="shared" si="121"/>
        <v>97.333333333333329</v>
      </c>
      <c r="Q1321" t="str">
        <f t="shared" si="124"/>
        <v>technology</v>
      </c>
      <c r="R1321" s="11" t="str">
        <f t="shared" si="125"/>
        <v>wearables</v>
      </c>
      <c r="S1321" s="14">
        <f t="shared" si="122"/>
        <v>41816.603761574072</v>
      </c>
      <c r="T1321" s="14">
        <f t="shared" si="12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8">
        <f t="shared" si="121"/>
        <v>167.66666666666666</v>
      </c>
      <c r="Q1322" t="str">
        <f t="shared" si="124"/>
        <v>technology</v>
      </c>
      <c r="R1322" s="11" t="str">
        <f t="shared" si="125"/>
        <v>wearables</v>
      </c>
      <c r="S1322" s="14">
        <f t="shared" si="122"/>
        <v>42705.482013888883</v>
      </c>
      <c r="T1322" s="14">
        <f t="shared" si="12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8">
        <f t="shared" si="121"/>
        <v>859.85714285714289</v>
      </c>
      <c r="Q1323" t="str">
        <f t="shared" si="124"/>
        <v>technology</v>
      </c>
      <c r="R1323" s="11" t="str">
        <f t="shared" si="125"/>
        <v>wearables</v>
      </c>
      <c r="S1323" s="14">
        <f t="shared" si="122"/>
        <v>42697.540937499994</v>
      </c>
      <c r="T1323" s="14">
        <f t="shared" si="12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8">
        <f t="shared" si="121"/>
        <v>26.5</v>
      </c>
      <c r="Q1324" t="str">
        <f t="shared" si="124"/>
        <v>technology</v>
      </c>
      <c r="R1324" s="11" t="str">
        <f t="shared" si="125"/>
        <v>wearables</v>
      </c>
      <c r="S1324" s="14">
        <f t="shared" si="122"/>
        <v>42115.448206018518</v>
      </c>
      <c r="T1324" s="14">
        <f t="shared" si="12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8">
        <f t="shared" si="121"/>
        <v>30.272727272727273</v>
      </c>
      <c r="Q1325" t="str">
        <f t="shared" si="124"/>
        <v>technology</v>
      </c>
      <c r="R1325" s="11" t="str">
        <f t="shared" si="125"/>
        <v>wearables</v>
      </c>
      <c r="S1325" s="14">
        <f t="shared" si="122"/>
        <v>42451.490115740737</v>
      </c>
      <c r="T1325" s="14">
        <f t="shared" si="12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8">
        <f t="shared" si="121"/>
        <v>54.666666666666664</v>
      </c>
      <c r="Q1326" t="str">
        <f t="shared" si="124"/>
        <v>technology</v>
      </c>
      <c r="R1326" s="11" t="str">
        <f t="shared" si="125"/>
        <v>wearables</v>
      </c>
      <c r="S1326" s="14">
        <f t="shared" si="122"/>
        <v>42626.425370370365</v>
      </c>
      <c r="T1326" s="14">
        <f t="shared" si="12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8">
        <f t="shared" si="121"/>
        <v>60.75</v>
      </c>
      <c r="Q1327" t="str">
        <f t="shared" si="124"/>
        <v>technology</v>
      </c>
      <c r="R1327" s="11" t="str">
        <f t="shared" si="125"/>
        <v>wearables</v>
      </c>
      <c r="S1327" s="14">
        <f t="shared" si="122"/>
        <v>42703.877719907403</v>
      </c>
      <c r="T1327" s="14">
        <f t="shared" si="12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8">
        <f t="shared" si="121"/>
        <v>102.72727272727273</v>
      </c>
      <c r="Q1328" t="str">
        <f t="shared" si="124"/>
        <v>technology</v>
      </c>
      <c r="R1328" s="11" t="str">
        <f t="shared" si="125"/>
        <v>wearables</v>
      </c>
      <c r="S1328" s="14">
        <f t="shared" si="122"/>
        <v>41974.583657407398</v>
      </c>
      <c r="T1328" s="14">
        <f t="shared" si="12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8">
        <f t="shared" si="121"/>
        <v>41.585365853658537</v>
      </c>
      <c r="Q1329" t="str">
        <f t="shared" si="124"/>
        <v>technology</v>
      </c>
      <c r="R1329" s="11" t="str">
        <f t="shared" si="125"/>
        <v>wearables</v>
      </c>
      <c r="S1329" s="14">
        <f t="shared" si="122"/>
        <v>42123.470312500001</v>
      </c>
      <c r="T1329" s="14">
        <f t="shared" si="12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8">
        <f t="shared" si="121"/>
        <v>116.53333333333333</v>
      </c>
      <c r="Q1330" t="str">
        <f t="shared" si="124"/>
        <v>technology</v>
      </c>
      <c r="R1330" s="11" t="str">
        <f t="shared" si="125"/>
        <v>wearables</v>
      </c>
      <c r="S1330" s="14">
        <f t="shared" si="122"/>
        <v>42612.434421296297</v>
      </c>
      <c r="T1330" s="14">
        <f t="shared" si="12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8">
        <f t="shared" si="121"/>
        <v>45.333333333333336</v>
      </c>
      <c r="Q1331" t="str">
        <f t="shared" si="124"/>
        <v>technology</v>
      </c>
      <c r="R1331" s="11" t="str">
        <f t="shared" si="125"/>
        <v>wearables</v>
      </c>
      <c r="S1331" s="14">
        <f t="shared" si="122"/>
        <v>41935.013252314813</v>
      </c>
      <c r="T1331" s="14">
        <f t="shared" si="12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8">
        <f t="shared" si="121"/>
        <v>157.46</v>
      </c>
      <c r="Q1332" t="str">
        <f t="shared" si="124"/>
        <v>technology</v>
      </c>
      <c r="R1332" s="11" t="str">
        <f t="shared" si="125"/>
        <v>wearables</v>
      </c>
      <c r="S1332" s="14">
        <f t="shared" si="122"/>
        <v>42522.068391203698</v>
      </c>
      <c r="T1332" s="14">
        <f t="shared" si="12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8">
        <f t="shared" si="121"/>
        <v>100.5</v>
      </c>
      <c r="Q1333" t="str">
        <f t="shared" si="124"/>
        <v>technology</v>
      </c>
      <c r="R1333" s="11" t="str">
        <f t="shared" si="125"/>
        <v>wearables</v>
      </c>
      <c r="S1333" s="14">
        <f t="shared" si="122"/>
        <v>42569.295763888884</v>
      </c>
      <c r="T1333" s="14">
        <f t="shared" si="12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8">
        <f t="shared" si="121"/>
        <v>0</v>
      </c>
      <c r="Q1334" t="str">
        <f t="shared" si="124"/>
        <v>technology</v>
      </c>
      <c r="R1334" s="11" t="str">
        <f t="shared" si="125"/>
        <v>wearables</v>
      </c>
      <c r="S1334" s="14">
        <f t="shared" si="122"/>
        <v>42731.851944444446</v>
      </c>
      <c r="T1334" s="14">
        <f t="shared" si="12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8">
        <f t="shared" si="121"/>
        <v>0</v>
      </c>
      <c r="Q1335" t="str">
        <f t="shared" si="124"/>
        <v>technology</v>
      </c>
      <c r="R1335" s="11" t="str">
        <f t="shared" si="125"/>
        <v>wearables</v>
      </c>
      <c r="S1335" s="14">
        <f t="shared" si="122"/>
        <v>41805.8984375</v>
      </c>
      <c r="T1335" s="14">
        <f t="shared" si="12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8">
        <f t="shared" si="121"/>
        <v>51.822463768115945</v>
      </c>
      <c r="Q1336" t="str">
        <f t="shared" si="124"/>
        <v>technology</v>
      </c>
      <c r="R1336" s="11" t="str">
        <f t="shared" si="125"/>
        <v>wearables</v>
      </c>
      <c r="S1336" s="14">
        <f t="shared" si="122"/>
        <v>42410.565821759257</v>
      </c>
      <c r="T1336" s="14">
        <f t="shared" si="12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8">
        <f t="shared" si="121"/>
        <v>308.75</v>
      </c>
      <c r="Q1337" t="str">
        <f t="shared" si="124"/>
        <v>technology</v>
      </c>
      <c r="R1337" s="11" t="str">
        <f t="shared" si="125"/>
        <v>wearables</v>
      </c>
      <c r="S1337" s="14">
        <f t="shared" si="122"/>
        <v>42313.728032407402</v>
      </c>
      <c r="T1337" s="14">
        <f t="shared" si="12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8">
        <f t="shared" si="121"/>
        <v>379.22767857142856</v>
      </c>
      <c r="Q1338" t="str">
        <f t="shared" si="124"/>
        <v>technology</v>
      </c>
      <c r="R1338" s="11" t="str">
        <f t="shared" si="125"/>
        <v>wearables</v>
      </c>
      <c r="S1338" s="14">
        <f t="shared" si="122"/>
        <v>41955.655416666668</v>
      </c>
      <c r="T1338" s="14">
        <f t="shared" si="12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8">
        <f t="shared" si="121"/>
        <v>176.36428571428573</v>
      </c>
      <c r="Q1339" t="str">
        <f t="shared" si="124"/>
        <v>technology</v>
      </c>
      <c r="R1339" s="11" t="str">
        <f t="shared" si="125"/>
        <v>wearables</v>
      </c>
      <c r="S1339" s="14">
        <f t="shared" si="122"/>
        <v>42767.368969907409</v>
      </c>
      <c r="T1339" s="14">
        <f t="shared" si="12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8">
        <f t="shared" si="121"/>
        <v>66.066666666666663</v>
      </c>
      <c r="Q1340" t="str">
        <f t="shared" si="124"/>
        <v>technology</v>
      </c>
      <c r="R1340" s="11" t="str">
        <f t="shared" si="125"/>
        <v>wearables</v>
      </c>
      <c r="S1340" s="14">
        <f t="shared" si="122"/>
        <v>42188.595289351848</v>
      </c>
      <c r="T1340" s="14">
        <f t="shared" si="12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8">
        <f t="shared" si="121"/>
        <v>89.648648648648646</v>
      </c>
      <c r="Q1341" t="str">
        <f t="shared" si="124"/>
        <v>technology</v>
      </c>
      <c r="R1341" s="11" t="str">
        <f t="shared" si="125"/>
        <v>wearables</v>
      </c>
      <c r="S1341" s="14">
        <f t="shared" si="122"/>
        <v>41936.438831018517</v>
      </c>
      <c r="T1341" s="14">
        <f t="shared" si="12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8">
        <f t="shared" si="121"/>
        <v>0</v>
      </c>
      <c r="Q1342" t="str">
        <f t="shared" si="124"/>
        <v>technology</v>
      </c>
      <c r="R1342" s="11" t="str">
        <f t="shared" si="125"/>
        <v>wearables</v>
      </c>
      <c r="S1342" s="14">
        <f t="shared" si="122"/>
        <v>41836.387187499997</v>
      </c>
      <c r="T1342" s="14">
        <f t="shared" si="12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8">
        <f t="shared" si="121"/>
        <v>382.39130434782606</v>
      </c>
      <c r="Q1343" t="str">
        <f t="shared" si="124"/>
        <v>technology</v>
      </c>
      <c r="R1343" s="11" t="str">
        <f t="shared" si="125"/>
        <v>wearables</v>
      </c>
      <c r="S1343" s="14">
        <f t="shared" si="122"/>
        <v>42612.415706018517</v>
      </c>
      <c r="T1343" s="14">
        <f t="shared" si="12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8">
        <f t="shared" si="121"/>
        <v>100</v>
      </c>
      <c r="Q1344" t="str">
        <f t="shared" si="124"/>
        <v>technology</v>
      </c>
      <c r="R1344" s="11" t="str">
        <f t="shared" si="125"/>
        <v>wearables</v>
      </c>
      <c r="S1344" s="14">
        <f t="shared" si="122"/>
        <v>42172.608090277768</v>
      </c>
      <c r="T1344" s="14">
        <f t="shared" si="12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8">
        <f t="shared" si="121"/>
        <v>158.35603715170279</v>
      </c>
      <c r="Q1345" t="str">
        <f t="shared" si="124"/>
        <v>technology</v>
      </c>
      <c r="R1345" s="11" t="str">
        <f t="shared" si="125"/>
        <v>wearables</v>
      </c>
      <c r="S1345" s="14">
        <f t="shared" si="122"/>
        <v>42542.318090277775</v>
      </c>
      <c r="T1345" s="14">
        <f t="shared" si="12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8">
        <f t="shared" si="121"/>
        <v>40.762589928057551</v>
      </c>
      <c r="Q1346" t="str">
        <f t="shared" si="124"/>
        <v>publishing</v>
      </c>
      <c r="R1346" s="11" t="str">
        <f t="shared" si="125"/>
        <v>nonfiction</v>
      </c>
      <c r="S1346" s="14">
        <f t="shared" si="122"/>
        <v>42522.581469907404</v>
      </c>
      <c r="T1346" s="14">
        <f t="shared" si="12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(E1347/D1347)*100</f>
        <v>125</v>
      </c>
      <c r="P1347" s="8">
        <f t="shared" ref="P1347:P1410" si="127">IFERROR(E1347/L1347, 0)</f>
        <v>53.571428571428569</v>
      </c>
      <c r="Q1347" t="str">
        <f t="shared" si="124"/>
        <v>publishing</v>
      </c>
      <c r="R1347" s="11" t="str">
        <f t="shared" si="125"/>
        <v>nonfiction</v>
      </c>
      <c r="S1347" s="14">
        <f t="shared" ref="S1347:S1410" si="128">(((J1347/60)/60)/24)+DATE(1970,1,1)+(-5/24)</f>
        <v>41799.606006944443</v>
      </c>
      <c r="T1347" s="14">
        <f t="shared" ref="T1347:T1410" si="129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8">
        <f t="shared" si="127"/>
        <v>48.449664429530202</v>
      </c>
      <c r="Q1348" t="str">
        <f t="shared" ref="Q1348:Q1411" si="130">LEFT(N1348,(FIND("/",N1348)-1))</f>
        <v>publishing</v>
      </c>
      <c r="R1348" s="11" t="str">
        <f t="shared" ref="R1348:R1411" si="131">RIGHT(N1348,(LEN(N1348)-FIND("/",N1348)))</f>
        <v>nonfiction</v>
      </c>
      <c r="S1348" s="14">
        <f t="shared" si="128"/>
        <v>41421.867488425924</v>
      </c>
      <c r="T1348" s="14">
        <f t="shared" si="129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8">
        <f t="shared" si="127"/>
        <v>82.41935483870968</v>
      </c>
      <c r="Q1349" t="str">
        <f t="shared" si="130"/>
        <v>publishing</v>
      </c>
      <c r="R1349" s="11" t="str">
        <f t="shared" si="131"/>
        <v>nonfiction</v>
      </c>
      <c r="S1349" s="14">
        <f t="shared" si="128"/>
        <v>42040.429687499993</v>
      </c>
      <c r="T1349" s="14">
        <f t="shared" si="129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8">
        <f t="shared" si="127"/>
        <v>230.19230769230768</v>
      </c>
      <c r="Q1350" t="str">
        <f t="shared" si="130"/>
        <v>publishing</v>
      </c>
      <c r="R1350" s="11" t="str">
        <f t="shared" si="131"/>
        <v>nonfiction</v>
      </c>
      <c r="S1350" s="14">
        <f t="shared" si="128"/>
        <v>41963.29783564814</v>
      </c>
      <c r="T1350" s="14">
        <f t="shared" si="129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8">
        <f t="shared" si="127"/>
        <v>59.360465116279073</v>
      </c>
      <c r="Q1351" t="str">
        <f t="shared" si="130"/>
        <v>publishing</v>
      </c>
      <c r="R1351" s="11" t="str">
        <f t="shared" si="131"/>
        <v>nonfiction</v>
      </c>
      <c r="S1351" s="14">
        <f t="shared" si="128"/>
        <v>42317.124247685184</v>
      </c>
      <c r="T1351" s="14">
        <f t="shared" si="129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8">
        <f t="shared" si="127"/>
        <v>66.698717948717942</v>
      </c>
      <c r="Q1352" t="str">
        <f t="shared" si="130"/>
        <v>publishing</v>
      </c>
      <c r="R1352" s="11" t="str">
        <f t="shared" si="131"/>
        <v>nonfiction</v>
      </c>
      <c r="S1352" s="14">
        <f t="shared" si="128"/>
        <v>42333.804791666662</v>
      </c>
      <c r="T1352" s="14">
        <f t="shared" si="129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8">
        <f t="shared" si="127"/>
        <v>168.77500000000001</v>
      </c>
      <c r="Q1353" t="str">
        <f t="shared" si="130"/>
        <v>publishing</v>
      </c>
      <c r="R1353" s="11" t="str">
        <f t="shared" si="131"/>
        <v>nonfiction</v>
      </c>
      <c r="S1353" s="14">
        <f t="shared" si="128"/>
        <v>42382.531759259255</v>
      </c>
      <c r="T1353" s="14">
        <f t="shared" si="129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8">
        <f t="shared" si="127"/>
        <v>59.973568281938327</v>
      </c>
      <c r="Q1354" t="str">
        <f t="shared" si="130"/>
        <v>publishing</v>
      </c>
      <c r="R1354" s="11" t="str">
        <f t="shared" si="131"/>
        <v>nonfiction</v>
      </c>
      <c r="S1354" s="14">
        <f t="shared" si="128"/>
        <v>42200.369976851849</v>
      </c>
      <c r="T1354" s="14">
        <f t="shared" si="129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8">
        <f t="shared" si="127"/>
        <v>31.80952380952381</v>
      </c>
      <c r="Q1355" t="str">
        <f t="shared" si="130"/>
        <v>publishing</v>
      </c>
      <c r="R1355" s="11" t="str">
        <f t="shared" si="131"/>
        <v>nonfiction</v>
      </c>
      <c r="S1355" s="14">
        <f t="shared" si="128"/>
        <v>41308.909583333334</v>
      </c>
      <c r="T1355" s="14">
        <f t="shared" si="129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8">
        <f t="shared" si="127"/>
        <v>24.421875</v>
      </c>
      <c r="Q1356" t="str">
        <f t="shared" si="130"/>
        <v>publishing</v>
      </c>
      <c r="R1356" s="11" t="str">
        <f t="shared" si="131"/>
        <v>nonfiction</v>
      </c>
      <c r="S1356" s="14">
        <f t="shared" si="128"/>
        <v>42502.599293981482</v>
      </c>
      <c r="T1356" s="14">
        <f t="shared" si="129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8">
        <f t="shared" si="127"/>
        <v>25.347107438016529</v>
      </c>
      <c r="Q1357" t="str">
        <f t="shared" si="130"/>
        <v>publishing</v>
      </c>
      <c r="R1357" s="11" t="str">
        <f t="shared" si="131"/>
        <v>nonfiction</v>
      </c>
      <c r="S1357" s="14">
        <f t="shared" si="128"/>
        <v>41213.046354166661</v>
      </c>
      <c r="T1357" s="14">
        <f t="shared" si="129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8">
        <f t="shared" si="127"/>
        <v>71.443218390804603</v>
      </c>
      <c r="Q1358" t="str">
        <f t="shared" si="130"/>
        <v>publishing</v>
      </c>
      <c r="R1358" s="11" t="str">
        <f t="shared" si="131"/>
        <v>nonfiction</v>
      </c>
      <c r="S1358" s="14">
        <f t="shared" si="128"/>
        <v>41429.830555555556</v>
      </c>
      <c r="T1358" s="14">
        <f t="shared" si="129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8">
        <f t="shared" si="127"/>
        <v>38.553846153846152</v>
      </c>
      <c r="Q1359" t="str">
        <f t="shared" si="130"/>
        <v>publishing</v>
      </c>
      <c r="R1359" s="11" t="str">
        <f t="shared" si="131"/>
        <v>nonfiction</v>
      </c>
      <c r="S1359" s="14">
        <f t="shared" si="128"/>
        <v>41304.753900462958</v>
      </c>
      <c r="T1359" s="14">
        <f t="shared" si="129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8">
        <f t="shared" si="127"/>
        <v>68.367346938775512</v>
      </c>
      <c r="Q1360" t="str">
        <f t="shared" si="130"/>
        <v>publishing</v>
      </c>
      <c r="R1360" s="11" t="str">
        <f t="shared" si="131"/>
        <v>nonfiction</v>
      </c>
      <c r="S1360" s="14">
        <f t="shared" si="128"/>
        <v>40689.362534722219</v>
      </c>
      <c r="T1360" s="14">
        <f t="shared" si="129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8">
        <f t="shared" si="127"/>
        <v>40.210526315789473</v>
      </c>
      <c r="Q1361" t="str">
        <f t="shared" si="130"/>
        <v>publishing</v>
      </c>
      <c r="R1361" s="11" t="str">
        <f t="shared" si="131"/>
        <v>nonfiction</v>
      </c>
      <c r="S1361" s="14">
        <f t="shared" si="128"/>
        <v>40668.606365740736</v>
      </c>
      <c r="T1361" s="14">
        <f t="shared" si="129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8">
        <f t="shared" si="127"/>
        <v>32.074074074074076</v>
      </c>
      <c r="Q1362" t="str">
        <f t="shared" si="130"/>
        <v>publishing</v>
      </c>
      <c r="R1362" s="11" t="str">
        <f t="shared" si="131"/>
        <v>nonfiction</v>
      </c>
      <c r="S1362" s="14">
        <f t="shared" si="128"/>
        <v>41095.692361111105</v>
      </c>
      <c r="T1362" s="14">
        <f t="shared" si="129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8">
        <f t="shared" si="127"/>
        <v>28.632575757575758</v>
      </c>
      <c r="Q1363" t="str">
        <f t="shared" si="130"/>
        <v>publishing</v>
      </c>
      <c r="R1363" s="11" t="str">
        <f t="shared" si="131"/>
        <v>nonfiction</v>
      </c>
      <c r="S1363" s="14">
        <f t="shared" si="128"/>
        <v>41781.508935185186</v>
      </c>
      <c r="T1363" s="14">
        <f t="shared" si="129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8">
        <f t="shared" si="127"/>
        <v>43.64</v>
      </c>
      <c r="Q1364" t="str">
        <f t="shared" si="130"/>
        <v>publishing</v>
      </c>
      <c r="R1364" s="11" t="str">
        <f t="shared" si="131"/>
        <v>nonfiction</v>
      </c>
      <c r="S1364" s="14">
        <f t="shared" si="128"/>
        <v>41464.726053240738</v>
      </c>
      <c r="T1364" s="14">
        <f t="shared" si="129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8">
        <f t="shared" si="127"/>
        <v>40</v>
      </c>
      <c r="Q1365" t="str">
        <f t="shared" si="130"/>
        <v>publishing</v>
      </c>
      <c r="R1365" s="11" t="str">
        <f t="shared" si="131"/>
        <v>nonfiction</v>
      </c>
      <c r="S1365" s="14">
        <f t="shared" si="128"/>
        <v>42396.635729166665</v>
      </c>
      <c r="T1365" s="14">
        <f t="shared" si="129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8">
        <f t="shared" si="127"/>
        <v>346.04166666666669</v>
      </c>
      <c r="Q1366" t="str">
        <f t="shared" si="130"/>
        <v>music</v>
      </c>
      <c r="R1366" s="11" t="str">
        <f t="shared" si="131"/>
        <v>rock</v>
      </c>
      <c r="S1366" s="14">
        <f t="shared" si="128"/>
        <v>41951.487337962957</v>
      </c>
      <c r="T1366" s="14">
        <f t="shared" si="129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8">
        <f t="shared" si="127"/>
        <v>81.739130434782609</v>
      </c>
      <c r="Q1367" t="str">
        <f t="shared" si="130"/>
        <v>music</v>
      </c>
      <c r="R1367" s="11" t="str">
        <f t="shared" si="131"/>
        <v>rock</v>
      </c>
      <c r="S1367" s="14">
        <f t="shared" si="128"/>
        <v>42049.524907407402</v>
      </c>
      <c r="T1367" s="14">
        <f t="shared" si="129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8">
        <f t="shared" si="127"/>
        <v>64.535306122448986</v>
      </c>
      <c r="Q1368" t="str">
        <f t="shared" si="130"/>
        <v>music</v>
      </c>
      <c r="R1368" s="11" t="str">
        <f t="shared" si="131"/>
        <v>rock</v>
      </c>
      <c r="S1368" s="14">
        <f t="shared" si="128"/>
        <v>41924.787766203699</v>
      </c>
      <c r="T1368" s="14">
        <f t="shared" si="129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8">
        <f t="shared" si="127"/>
        <v>63.477777777777774</v>
      </c>
      <c r="Q1369" t="str">
        <f t="shared" si="130"/>
        <v>music</v>
      </c>
      <c r="R1369" s="11" t="str">
        <f t="shared" si="131"/>
        <v>rock</v>
      </c>
      <c r="S1369" s="14">
        <f t="shared" si="128"/>
        <v>42291.794560185182</v>
      </c>
      <c r="T1369" s="14">
        <f t="shared" si="129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8">
        <f t="shared" si="127"/>
        <v>63.620689655172413</v>
      </c>
      <c r="Q1370" t="str">
        <f t="shared" si="130"/>
        <v>music</v>
      </c>
      <c r="R1370" s="11" t="str">
        <f t="shared" si="131"/>
        <v>rock</v>
      </c>
      <c r="S1370" s="14">
        <f t="shared" si="128"/>
        <v>42145.982569444437</v>
      </c>
      <c r="T1370" s="14">
        <f t="shared" si="129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8">
        <f t="shared" si="127"/>
        <v>83.967068965517228</v>
      </c>
      <c r="Q1371" t="str">
        <f t="shared" si="130"/>
        <v>music</v>
      </c>
      <c r="R1371" s="11" t="str">
        <f t="shared" si="131"/>
        <v>rock</v>
      </c>
      <c r="S1371" s="14">
        <f t="shared" si="128"/>
        <v>41710.385949074072</v>
      </c>
      <c r="T1371" s="14">
        <f t="shared" si="129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8">
        <f t="shared" si="127"/>
        <v>77.75</v>
      </c>
      <c r="Q1372" t="str">
        <f t="shared" si="130"/>
        <v>music</v>
      </c>
      <c r="R1372" s="11" t="str">
        <f t="shared" si="131"/>
        <v>rock</v>
      </c>
      <c r="S1372" s="14">
        <f t="shared" si="128"/>
        <v>41547.795023148145</v>
      </c>
      <c r="T1372" s="14">
        <f t="shared" si="129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8">
        <f t="shared" si="127"/>
        <v>107.07142857142857</v>
      </c>
      <c r="Q1373" t="str">
        <f t="shared" si="130"/>
        <v>music</v>
      </c>
      <c r="R1373" s="11" t="str">
        <f t="shared" si="131"/>
        <v>rock</v>
      </c>
      <c r="S1373" s="14">
        <f t="shared" si="128"/>
        <v>42101.550254629627</v>
      </c>
      <c r="T1373" s="14">
        <f t="shared" si="129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8">
        <f t="shared" si="127"/>
        <v>38.75</v>
      </c>
      <c r="Q1374" t="str">
        <f t="shared" si="130"/>
        <v>music</v>
      </c>
      <c r="R1374" s="11" t="str">
        <f t="shared" si="131"/>
        <v>rock</v>
      </c>
      <c r="S1374" s="14">
        <f t="shared" si="128"/>
        <v>41072.53162037037</v>
      </c>
      <c r="T1374" s="14">
        <f t="shared" si="129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8">
        <f t="shared" si="127"/>
        <v>201.94230769230768</v>
      </c>
      <c r="Q1375" t="str">
        <f t="shared" si="130"/>
        <v>music</v>
      </c>
      <c r="R1375" s="11" t="str">
        <f t="shared" si="131"/>
        <v>rock</v>
      </c>
      <c r="S1375" s="14">
        <f t="shared" si="128"/>
        <v>42704.743437499994</v>
      </c>
      <c r="T1375" s="14">
        <f t="shared" si="129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8">
        <f t="shared" si="127"/>
        <v>43.060606060606062</v>
      </c>
      <c r="Q1376" t="str">
        <f t="shared" si="130"/>
        <v>music</v>
      </c>
      <c r="R1376" s="11" t="str">
        <f t="shared" si="131"/>
        <v>rock</v>
      </c>
      <c r="S1376" s="14">
        <f t="shared" si="128"/>
        <v>42423.953564814808</v>
      </c>
      <c r="T1376" s="14">
        <f t="shared" si="129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8">
        <f t="shared" si="127"/>
        <v>62.871559633027523</v>
      </c>
      <c r="Q1377" t="str">
        <f t="shared" si="130"/>
        <v>music</v>
      </c>
      <c r="R1377" s="11" t="str">
        <f t="shared" si="131"/>
        <v>rock</v>
      </c>
      <c r="S1377" s="14">
        <f t="shared" si="128"/>
        <v>42719.857858796291</v>
      </c>
      <c r="T1377" s="14">
        <f t="shared" si="129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8">
        <f t="shared" si="127"/>
        <v>55.607142857142854</v>
      </c>
      <c r="Q1378" t="str">
        <f t="shared" si="130"/>
        <v>music</v>
      </c>
      <c r="R1378" s="11" t="str">
        <f t="shared" si="131"/>
        <v>rock</v>
      </c>
      <c r="S1378" s="14">
        <f t="shared" si="128"/>
        <v>42677.460717592585</v>
      </c>
      <c r="T1378" s="14">
        <f t="shared" si="129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8">
        <f t="shared" si="127"/>
        <v>48.70967741935484</v>
      </c>
      <c r="Q1379" t="str">
        <f t="shared" si="130"/>
        <v>music</v>
      </c>
      <c r="R1379" s="11" t="str">
        <f t="shared" si="131"/>
        <v>rock</v>
      </c>
      <c r="S1379" s="14">
        <f t="shared" si="128"/>
        <v>42747.01122685185</v>
      </c>
      <c r="T1379" s="14">
        <f t="shared" si="129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8">
        <f t="shared" si="127"/>
        <v>30.578947368421051</v>
      </c>
      <c r="Q1380" t="str">
        <f t="shared" si="130"/>
        <v>music</v>
      </c>
      <c r="R1380" s="11" t="str">
        <f t="shared" si="131"/>
        <v>rock</v>
      </c>
      <c r="S1380" s="14">
        <f t="shared" si="128"/>
        <v>42568.551041666658</v>
      </c>
      <c r="T1380" s="14">
        <f t="shared" si="129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8">
        <f t="shared" si="127"/>
        <v>73.907284768211923</v>
      </c>
      <c r="Q1381" t="str">
        <f t="shared" si="130"/>
        <v>music</v>
      </c>
      <c r="R1381" s="11" t="str">
        <f t="shared" si="131"/>
        <v>rock</v>
      </c>
      <c r="S1381" s="14">
        <f t="shared" si="128"/>
        <v>42130.28328703704</v>
      </c>
      <c r="T1381" s="14">
        <f t="shared" si="129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8">
        <f t="shared" si="127"/>
        <v>21.2</v>
      </c>
      <c r="Q1382" t="str">
        <f t="shared" si="130"/>
        <v>music</v>
      </c>
      <c r="R1382" s="11" t="str">
        <f t="shared" si="131"/>
        <v>rock</v>
      </c>
      <c r="S1382" s="14">
        <f t="shared" si="128"/>
        <v>42141.554467592585</v>
      </c>
      <c r="T1382" s="14">
        <f t="shared" si="129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8">
        <f t="shared" si="127"/>
        <v>73.356164383561648</v>
      </c>
      <c r="Q1383" t="str">
        <f t="shared" si="130"/>
        <v>music</v>
      </c>
      <c r="R1383" s="11" t="str">
        <f t="shared" si="131"/>
        <v>rock</v>
      </c>
      <c r="S1383" s="14">
        <f t="shared" si="128"/>
        <v>42703.006076388883</v>
      </c>
      <c r="T1383" s="14">
        <f t="shared" si="129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8">
        <f t="shared" si="127"/>
        <v>56.412162162162161</v>
      </c>
      <c r="Q1384" t="str">
        <f t="shared" si="130"/>
        <v>music</v>
      </c>
      <c r="R1384" s="11" t="str">
        <f t="shared" si="131"/>
        <v>rock</v>
      </c>
      <c r="S1384" s="14">
        <f t="shared" si="128"/>
        <v>41370.591851851852</v>
      </c>
      <c r="T1384" s="14">
        <f t="shared" si="129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8">
        <f t="shared" si="127"/>
        <v>50.247311827956992</v>
      </c>
      <c r="Q1385" t="str">
        <f t="shared" si="130"/>
        <v>music</v>
      </c>
      <c r="R1385" s="11" t="str">
        <f t="shared" si="131"/>
        <v>rock</v>
      </c>
      <c r="S1385" s="14">
        <f t="shared" si="128"/>
        <v>42706.866643518515</v>
      </c>
      <c r="T1385" s="14">
        <f t="shared" si="129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8">
        <f t="shared" si="127"/>
        <v>68.936507936507937</v>
      </c>
      <c r="Q1386" t="str">
        <f t="shared" si="130"/>
        <v>music</v>
      </c>
      <c r="R1386" s="11" t="str">
        <f t="shared" si="131"/>
        <v>rock</v>
      </c>
      <c r="S1386" s="14">
        <f t="shared" si="128"/>
        <v>42160.526874999996</v>
      </c>
      <c r="T1386" s="14">
        <f t="shared" si="129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8">
        <f t="shared" si="127"/>
        <v>65.914104477611943</v>
      </c>
      <c r="Q1387" t="str">
        <f t="shared" si="130"/>
        <v>music</v>
      </c>
      <c r="R1387" s="11" t="str">
        <f t="shared" si="131"/>
        <v>rock</v>
      </c>
      <c r="S1387" s="14">
        <f t="shared" si="128"/>
        <v>42433.480567129627</v>
      </c>
      <c r="T1387" s="14">
        <f t="shared" si="129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8">
        <f t="shared" si="127"/>
        <v>62.5</v>
      </c>
      <c r="Q1388" t="str">
        <f t="shared" si="130"/>
        <v>music</v>
      </c>
      <c r="R1388" s="11" t="str">
        <f t="shared" si="131"/>
        <v>rock</v>
      </c>
      <c r="S1388" s="14">
        <f t="shared" si="128"/>
        <v>42184.438530092586</v>
      </c>
      <c r="T1388" s="14">
        <f t="shared" si="129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8">
        <f t="shared" si="127"/>
        <v>70.064102564102569</v>
      </c>
      <c r="Q1389" t="str">
        <f t="shared" si="130"/>
        <v>music</v>
      </c>
      <c r="R1389" s="11" t="str">
        <f t="shared" si="131"/>
        <v>rock</v>
      </c>
      <c r="S1389" s="14">
        <f t="shared" si="128"/>
        <v>42126.712905092594</v>
      </c>
      <c r="T1389" s="14">
        <f t="shared" si="129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8">
        <f t="shared" si="127"/>
        <v>60.181874999999998</v>
      </c>
      <c r="Q1390" t="str">
        <f t="shared" si="130"/>
        <v>music</v>
      </c>
      <c r="R1390" s="11" t="str">
        <f t="shared" si="131"/>
        <v>rock</v>
      </c>
      <c r="S1390" s="14">
        <f t="shared" si="128"/>
        <v>42634.406446759262</v>
      </c>
      <c r="T1390" s="14">
        <f t="shared" si="129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8">
        <f t="shared" si="127"/>
        <v>21.382352941176471</v>
      </c>
      <c r="Q1391" t="str">
        <f t="shared" si="130"/>
        <v>music</v>
      </c>
      <c r="R1391" s="11" t="str">
        <f t="shared" si="131"/>
        <v>rock</v>
      </c>
      <c r="S1391" s="14">
        <f t="shared" si="128"/>
        <v>42565.272650462961</v>
      </c>
      <c r="T1391" s="14">
        <f t="shared" si="129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8">
        <f t="shared" si="127"/>
        <v>160.78947368421052</v>
      </c>
      <c r="Q1392" t="str">
        <f t="shared" si="130"/>
        <v>music</v>
      </c>
      <c r="R1392" s="11" t="str">
        <f t="shared" si="131"/>
        <v>rock</v>
      </c>
      <c r="S1392" s="14">
        <f t="shared" si="128"/>
        <v>42087.594976851848</v>
      </c>
      <c r="T1392" s="14">
        <f t="shared" si="129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8">
        <f t="shared" si="127"/>
        <v>42.384615384615387</v>
      </c>
      <c r="Q1393" t="str">
        <f t="shared" si="130"/>
        <v>music</v>
      </c>
      <c r="R1393" s="11" t="str">
        <f t="shared" si="131"/>
        <v>rock</v>
      </c>
      <c r="S1393" s="14">
        <f t="shared" si="128"/>
        <v>42193.442337962959</v>
      </c>
      <c r="T1393" s="14">
        <f t="shared" si="129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8">
        <f t="shared" si="127"/>
        <v>27.317307692307693</v>
      </c>
      <c r="Q1394" t="str">
        <f t="shared" si="130"/>
        <v>music</v>
      </c>
      <c r="R1394" s="11" t="str">
        <f t="shared" si="131"/>
        <v>rock</v>
      </c>
      <c r="S1394" s="14">
        <f t="shared" si="128"/>
        <v>42400.946597222217</v>
      </c>
      <c r="T1394" s="14">
        <f t="shared" si="129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8">
        <f t="shared" si="127"/>
        <v>196.82692307692307</v>
      </c>
      <c r="Q1395" t="str">
        <f t="shared" si="130"/>
        <v>music</v>
      </c>
      <c r="R1395" s="11" t="str">
        <f t="shared" si="131"/>
        <v>rock</v>
      </c>
      <c r="S1395" s="14">
        <f t="shared" si="128"/>
        <v>42553.473645833328</v>
      </c>
      <c r="T1395" s="14">
        <f t="shared" si="129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8">
        <f t="shared" si="127"/>
        <v>53.882352941176471</v>
      </c>
      <c r="Q1396" t="str">
        <f t="shared" si="130"/>
        <v>music</v>
      </c>
      <c r="R1396" s="11" t="str">
        <f t="shared" si="131"/>
        <v>rock</v>
      </c>
      <c r="S1396" s="14">
        <f t="shared" si="128"/>
        <v>42751.936643518515</v>
      </c>
      <c r="T1396" s="14">
        <f t="shared" si="129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8">
        <f t="shared" si="127"/>
        <v>47.756097560975611</v>
      </c>
      <c r="Q1397" t="str">
        <f t="shared" si="130"/>
        <v>music</v>
      </c>
      <c r="R1397" s="11" t="str">
        <f t="shared" si="131"/>
        <v>rock</v>
      </c>
      <c r="S1397" s="14">
        <f t="shared" si="128"/>
        <v>42719.700011574074</v>
      </c>
      <c r="T1397" s="14">
        <f t="shared" si="129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8">
        <f t="shared" si="127"/>
        <v>88.191780821917803</v>
      </c>
      <c r="Q1398" t="str">
        <f t="shared" si="130"/>
        <v>music</v>
      </c>
      <c r="R1398" s="11" t="str">
        <f t="shared" si="131"/>
        <v>rock</v>
      </c>
      <c r="S1398" s="14">
        <f t="shared" si="128"/>
        <v>42018.790300925924</v>
      </c>
      <c r="T1398" s="14">
        <f t="shared" si="129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8">
        <f t="shared" si="127"/>
        <v>72.056962025316452</v>
      </c>
      <c r="Q1399" t="str">
        <f t="shared" si="130"/>
        <v>music</v>
      </c>
      <c r="R1399" s="11" t="str">
        <f t="shared" si="131"/>
        <v>rock</v>
      </c>
      <c r="S1399" s="14">
        <f t="shared" si="128"/>
        <v>42640.709606481476</v>
      </c>
      <c r="T1399" s="14">
        <f t="shared" si="129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8">
        <f t="shared" si="127"/>
        <v>74.246153846153845</v>
      </c>
      <c r="Q1400" t="str">
        <f t="shared" si="130"/>
        <v>music</v>
      </c>
      <c r="R1400" s="11" t="str">
        <f t="shared" si="131"/>
        <v>rock</v>
      </c>
      <c r="S1400" s="14">
        <f t="shared" si="128"/>
        <v>42526.665902777771</v>
      </c>
      <c r="T1400" s="14">
        <f t="shared" si="129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8">
        <f t="shared" si="127"/>
        <v>61.701086956521742</v>
      </c>
      <c r="Q1401" t="str">
        <f t="shared" si="130"/>
        <v>music</v>
      </c>
      <c r="R1401" s="11" t="str">
        <f t="shared" si="131"/>
        <v>rock</v>
      </c>
      <c r="S1401" s="14">
        <f t="shared" si="128"/>
        <v>41888.795983796292</v>
      </c>
      <c r="T1401" s="14">
        <f t="shared" si="129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8">
        <f t="shared" si="127"/>
        <v>17.235294117647058</v>
      </c>
      <c r="Q1402" t="str">
        <f t="shared" si="130"/>
        <v>music</v>
      </c>
      <c r="R1402" s="11" t="str">
        <f t="shared" si="131"/>
        <v>rock</v>
      </c>
      <c r="S1402" s="14">
        <f t="shared" si="128"/>
        <v>42498.132789351854</v>
      </c>
      <c r="T1402" s="14">
        <f t="shared" si="129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8">
        <f t="shared" si="127"/>
        <v>51.720833333333331</v>
      </c>
      <c r="Q1403" t="str">
        <f t="shared" si="130"/>
        <v>music</v>
      </c>
      <c r="R1403" s="11" t="str">
        <f t="shared" si="131"/>
        <v>rock</v>
      </c>
      <c r="S1403" s="14">
        <f t="shared" si="128"/>
        <v>41399.787893518514</v>
      </c>
      <c r="T1403" s="14">
        <f t="shared" si="129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8">
        <f t="shared" si="127"/>
        <v>24.150442477876105</v>
      </c>
      <c r="Q1404" t="str">
        <f t="shared" si="130"/>
        <v>music</v>
      </c>
      <c r="R1404" s="11" t="str">
        <f t="shared" si="131"/>
        <v>rock</v>
      </c>
      <c r="S1404" s="14">
        <f t="shared" si="128"/>
        <v>42064.845034722217</v>
      </c>
      <c r="T1404" s="14">
        <f t="shared" si="129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8">
        <f t="shared" si="127"/>
        <v>62.166666666666664</v>
      </c>
      <c r="Q1405" t="str">
        <f t="shared" si="130"/>
        <v>music</v>
      </c>
      <c r="R1405" s="11" t="str">
        <f t="shared" si="131"/>
        <v>rock</v>
      </c>
      <c r="S1405" s="14">
        <f t="shared" si="128"/>
        <v>41450.854571759257</v>
      </c>
      <c r="T1405" s="14">
        <f t="shared" si="129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8">
        <f t="shared" si="127"/>
        <v>48.2</v>
      </c>
      <c r="Q1406" t="str">
        <f t="shared" si="130"/>
        <v>publishing</v>
      </c>
      <c r="R1406" s="11" t="str">
        <f t="shared" si="131"/>
        <v>translations</v>
      </c>
      <c r="S1406" s="14">
        <f t="shared" si="128"/>
        <v>42032.30190972222</v>
      </c>
      <c r="T1406" s="14">
        <f t="shared" si="129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8">
        <f t="shared" si="127"/>
        <v>6.1764705882352944</v>
      </c>
      <c r="Q1407" t="str">
        <f t="shared" si="130"/>
        <v>publishing</v>
      </c>
      <c r="R1407" s="11" t="str">
        <f t="shared" si="131"/>
        <v>translations</v>
      </c>
      <c r="S1407" s="14">
        <f t="shared" si="128"/>
        <v>41941.472233796296</v>
      </c>
      <c r="T1407" s="14">
        <f t="shared" si="129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8">
        <f t="shared" si="127"/>
        <v>5</v>
      </c>
      <c r="Q1408" t="str">
        <f t="shared" si="130"/>
        <v>publishing</v>
      </c>
      <c r="R1408" s="11" t="str">
        <f t="shared" si="131"/>
        <v>translations</v>
      </c>
      <c r="S1408" s="14">
        <f t="shared" si="128"/>
        <v>42297.224618055552</v>
      </c>
      <c r="T1408" s="14">
        <f t="shared" si="129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8">
        <f t="shared" si="127"/>
        <v>7.5</v>
      </c>
      <c r="Q1409" t="str">
        <f t="shared" si="130"/>
        <v>publishing</v>
      </c>
      <c r="R1409" s="11" t="str">
        <f t="shared" si="131"/>
        <v>translations</v>
      </c>
      <c r="S1409" s="14">
        <f t="shared" si="128"/>
        <v>41838.32844907407</v>
      </c>
      <c r="T1409" s="14">
        <f t="shared" si="129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8">
        <f t="shared" si="127"/>
        <v>12</v>
      </c>
      <c r="Q1410" t="str">
        <f t="shared" si="130"/>
        <v>publishing</v>
      </c>
      <c r="R1410" s="11" t="str">
        <f t="shared" si="131"/>
        <v>translations</v>
      </c>
      <c r="S1410" s="14">
        <f t="shared" si="128"/>
        <v>42291.663842592585</v>
      </c>
      <c r="T1410" s="14">
        <f t="shared" si="129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(E1411/D1411)*100</f>
        <v>0</v>
      </c>
      <c r="P1411" s="8">
        <f t="shared" ref="P1411:P1474" si="133">IFERROR(E1411/L1411, 0)</f>
        <v>0</v>
      </c>
      <c r="Q1411" t="str">
        <f t="shared" si="130"/>
        <v>publishing</v>
      </c>
      <c r="R1411" s="11" t="str">
        <f t="shared" si="131"/>
        <v>translations</v>
      </c>
      <c r="S1411" s="14">
        <f t="shared" ref="S1411:S1474" si="134">(((J1411/60)/60)/24)+DATE(1970,1,1)+(-5/24)</f>
        <v>41944.925173611111</v>
      </c>
      <c r="T1411" s="14">
        <f t="shared" ref="T1411:T1474" si="135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8">
        <f t="shared" si="133"/>
        <v>1</v>
      </c>
      <c r="Q1412" t="str">
        <f t="shared" ref="Q1412:Q1475" si="136">LEFT(N1412,(FIND("/",N1412)-1))</f>
        <v>publishing</v>
      </c>
      <c r="R1412" s="11" t="str">
        <f t="shared" ref="R1412:R1475" si="137">RIGHT(N1412,(LEN(N1412)-FIND("/",N1412)))</f>
        <v>translations</v>
      </c>
      <c r="S1412" s="14">
        <f t="shared" si="134"/>
        <v>42479.110185185178</v>
      </c>
      <c r="T1412" s="14">
        <f t="shared" si="135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8">
        <f t="shared" si="133"/>
        <v>2.3333333333333335</v>
      </c>
      <c r="Q1413" t="str">
        <f t="shared" si="136"/>
        <v>publishing</v>
      </c>
      <c r="R1413" s="11" t="str">
        <f t="shared" si="137"/>
        <v>translations</v>
      </c>
      <c r="S1413" s="14">
        <f t="shared" si="134"/>
        <v>42012.850694444445</v>
      </c>
      <c r="T1413" s="14">
        <f t="shared" si="135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8">
        <f t="shared" si="133"/>
        <v>24.615384615384617</v>
      </c>
      <c r="Q1414" t="str">
        <f t="shared" si="136"/>
        <v>publishing</v>
      </c>
      <c r="R1414" s="11" t="str">
        <f t="shared" si="137"/>
        <v>translations</v>
      </c>
      <c r="S1414" s="14">
        <f t="shared" si="134"/>
        <v>41946.855312499996</v>
      </c>
      <c r="T1414" s="14">
        <f t="shared" si="135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8">
        <f t="shared" si="133"/>
        <v>100</v>
      </c>
      <c r="Q1415" t="str">
        <f t="shared" si="136"/>
        <v>publishing</v>
      </c>
      <c r="R1415" s="11" t="str">
        <f t="shared" si="137"/>
        <v>translations</v>
      </c>
      <c r="S1415" s="14">
        <f t="shared" si="134"/>
        <v>42360.228819444441</v>
      </c>
      <c r="T1415" s="14">
        <f t="shared" si="135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8">
        <f t="shared" si="133"/>
        <v>1</v>
      </c>
      <c r="Q1416" t="str">
        <f t="shared" si="136"/>
        <v>publishing</v>
      </c>
      <c r="R1416" s="11" t="str">
        <f t="shared" si="137"/>
        <v>translations</v>
      </c>
      <c r="S1416" s="14">
        <f t="shared" si="134"/>
        <v>42708.044756944444</v>
      </c>
      <c r="T1416" s="14">
        <f t="shared" si="135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8">
        <f t="shared" si="133"/>
        <v>88.888888888888886</v>
      </c>
      <c r="Q1417" t="str">
        <f t="shared" si="136"/>
        <v>publishing</v>
      </c>
      <c r="R1417" s="11" t="str">
        <f t="shared" si="137"/>
        <v>translations</v>
      </c>
      <c r="S1417" s="14">
        <f t="shared" si="134"/>
        <v>42192.467488425922</v>
      </c>
      <c r="T1417" s="14">
        <f t="shared" si="135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8">
        <f t="shared" si="133"/>
        <v>0</v>
      </c>
      <c r="Q1418" t="str">
        <f t="shared" si="136"/>
        <v>publishing</v>
      </c>
      <c r="R1418" s="11" t="str">
        <f t="shared" si="137"/>
        <v>translations</v>
      </c>
      <c r="S1418" s="14">
        <f t="shared" si="134"/>
        <v>42299.717812499999</v>
      </c>
      <c r="T1418" s="14">
        <f t="shared" si="135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8">
        <f t="shared" si="133"/>
        <v>27.5</v>
      </c>
      <c r="Q1419" t="str">
        <f t="shared" si="136"/>
        <v>publishing</v>
      </c>
      <c r="R1419" s="11" t="str">
        <f t="shared" si="137"/>
        <v>translations</v>
      </c>
      <c r="S1419" s="14">
        <f t="shared" si="134"/>
        <v>42231.941828703704</v>
      </c>
      <c r="T1419" s="14">
        <f t="shared" si="135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8">
        <f t="shared" si="133"/>
        <v>6</v>
      </c>
      <c r="Q1420" t="str">
        <f t="shared" si="136"/>
        <v>publishing</v>
      </c>
      <c r="R1420" s="11" t="str">
        <f t="shared" si="137"/>
        <v>translations</v>
      </c>
      <c r="S1420" s="14">
        <f t="shared" si="134"/>
        <v>42395.248078703698</v>
      </c>
      <c r="T1420" s="14">
        <f t="shared" si="135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8">
        <f t="shared" si="133"/>
        <v>44.5</v>
      </c>
      <c r="Q1421" t="str">
        <f t="shared" si="136"/>
        <v>publishing</v>
      </c>
      <c r="R1421" s="11" t="str">
        <f t="shared" si="137"/>
        <v>translations</v>
      </c>
      <c r="S1421" s="14">
        <f t="shared" si="134"/>
        <v>42622.24790509259</v>
      </c>
      <c r="T1421" s="14">
        <f t="shared" si="135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8">
        <f t="shared" si="133"/>
        <v>1</v>
      </c>
      <c r="Q1422" t="str">
        <f t="shared" si="136"/>
        <v>publishing</v>
      </c>
      <c r="R1422" s="11" t="str">
        <f t="shared" si="137"/>
        <v>translations</v>
      </c>
      <c r="S1422" s="14">
        <f t="shared" si="134"/>
        <v>42524.459328703706</v>
      </c>
      <c r="T1422" s="14">
        <f t="shared" si="135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8">
        <f t="shared" si="133"/>
        <v>100</v>
      </c>
      <c r="Q1423" t="str">
        <f t="shared" si="136"/>
        <v>publishing</v>
      </c>
      <c r="R1423" s="11" t="str">
        <f t="shared" si="137"/>
        <v>translations</v>
      </c>
      <c r="S1423" s="14">
        <f t="shared" si="134"/>
        <v>42013.707280092589</v>
      </c>
      <c r="T1423" s="14">
        <f t="shared" si="135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8">
        <f t="shared" si="133"/>
        <v>13</v>
      </c>
      <c r="Q1424" t="str">
        <f t="shared" si="136"/>
        <v>publishing</v>
      </c>
      <c r="R1424" s="11" t="str">
        <f t="shared" si="137"/>
        <v>translations</v>
      </c>
      <c r="S1424" s="14">
        <f t="shared" si="134"/>
        <v>42604.031296296293</v>
      </c>
      <c r="T1424" s="14">
        <f t="shared" si="135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8">
        <f t="shared" si="133"/>
        <v>100</v>
      </c>
      <c r="Q1425" t="str">
        <f t="shared" si="136"/>
        <v>publishing</v>
      </c>
      <c r="R1425" s="11" t="str">
        <f t="shared" si="137"/>
        <v>translations</v>
      </c>
      <c r="S1425" s="14">
        <f t="shared" si="134"/>
        <v>42340.151979166665</v>
      </c>
      <c r="T1425" s="14">
        <f t="shared" si="135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8">
        <f t="shared" si="133"/>
        <v>109.07142857142857</v>
      </c>
      <c r="Q1426" t="str">
        <f t="shared" si="136"/>
        <v>publishing</v>
      </c>
      <c r="R1426" s="11" t="str">
        <f t="shared" si="137"/>
        <v>translations</v>
      </c>
      <c r="S1426" s="14">
        <f t="shared" si="134"/>
        <v>42676.509282407402</v>
      </c>
      <c r="T1426" s="14">
        <f t="shared" si="135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8">
        <f t="shared" si="133"/>
        <v>0</v>
      </c>
      <c r="Q1427" t="str">
        <f t="shared" si="136"/>
        <v>publishing</v>
      </c>
      <c r="R1427" s="11" t="str">
        <f t="shared" si="137"/>
        <v>translations</v>
      </c>
      <c r="S1427" s="14">
        <f t="shared" si="134"/>
        <v>42092.923136574071</v>
      </c>
      <c r="T1427" s="14">
        <f t="shared" si="135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8">
        <f t="shared" si="133"/>
        <v>0</v>
      </c>
      <c r="Q1428" t="str">
        <f t="shared" si="136"/>
        <v>publishing</v>
      </c>
      <c r="R1428" s="11" t="str">
        <f t="shared" si="137"/>
        <v>translations</v>
      </c>
      <c r="S1428" s="14">
        <f t="shared" si="134"/>
        <v>42180.181944444441</v>
      </c>
      <c r="T1428" s="14">
        <f t="shared" si="135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8">
        <f t="shared" si="133"/>
        <v>104.75</v>
      </c>
      <c r="Q1429" t="str">
        <f t="shared" si="136"/>
        <v>publishing</v>
      </c>
      <c r="R1429" s="11" t="str">
        <f t="shared" si="137"/>
        <v>translations</v>
      </c>
      <c r="S1429" s="14">
        <f t="shared" si="134"/>
        <v>42601.643344907403</v>
      </c>
      <c r="T1429" s="14">
        <f t="shared" si="135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8">
        <f t="shared" si="133"/>
        <v>15</v>
      </c>
      <c r="Q1430" t="str">
        <f t="shared" si="136"/>
        <v>publishing</v>
      </c>
      <c r="R1430" s="11" t="str">
        <f t="shared" si="137"/>
        <v>translations</v>
      </c>
      <c r="S1430" s="14">
        <f t="shared" si="134"/>
        <v>42432.171493055554</v>
      </c>
      <c r="T1430" s="14">
        <f t="shared" si="135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8">
        <f t="shared" si="133"/>
        <v>0</v>
      </c>
      <c r="Q1431" t="str">
        <f t="shared" si="136"/>
        <v>publishing</v>
      </c>
      <c r="R1431" s="11" t="str">
        <f t="shared" si="137"/>
        <v>translations</v>
      </c>
      <c r="S1431" s="14">
        <f t="shared" si="134"/>
        <v>42073.852337962955</v>
      </c>
      <c r="T1431" s="14">
        <f t="shared" si="135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8">
        <f t="shared" si="133"/>
        <v>80.599999999999994</v>
      </c>
      <c r="Q1432" t="str">
        <f t="shared" si="136"/>
        <v>publishing</v>
      </c>
      <c r="R1432" s="11" t="str">
        <f t="shared" si="137"/>
        <v>translations</v>
      </c>
      <c r="S1432" s="14">
        <f t="shared" si="134"/>
        <v>41961.605185185181</v>
      </c>
      <c r="T1432" s="14">
        <f t="shared" si="135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8">
        <f t="shared" si="133"/>
        <v>115.55319148936171</v>
      </c>
      <c r="Q1433" t="str">
        <f t="shared" si="136"/>
        <v>publishing</v>
      </c>
      <c r="R1433" s="11" t="str">
        <f t="shared" si="137"/>
        <v>translations</v>
      </c>
      <c r="S1433" s="14">
        <f t="shared" si="134"/>
        <v>42304.002499999995</v>
      </c>
      <c r="T1433" s="14">
        <f t="shared" si="135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8">
        <f t="shared" si="133"/>
        <v>0</v>
      </c>
      <c r="Q1434" t="str">
        <f t="shared" si="136"/>
        <v>publishing</v>
      </c>
      <c r="R1434" s="11" t="str">
        <f t="shared" si="137"/>
        <v>translations</v>
      </c>
      <c r="S1434" s="14">
        <f t="shared" si="134"/>
        <v>42175.572083333333</v>
      </c>
      <c r="T1434" s="14">
        <f t="shared" si="135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8">
        <f t="shared" si="133"/>
        <v>80.5</v>
      </c>
      <c r="Q1435" t="str">
        <f t="shared" si="136"/>
        <v>publishing</v>
      </c>
      <c r="R1435" s="11" t="str">
        <f t="shared" si="137"/>
        <v>translations</v>
      </c>
      <c r="S1435" s="14">
        <f t="shared" si="134"/>
        <v>42673.417534722219</v>
      </c>
      <c r="T1435" s="14">
        <f t="shared" si="135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8">
        <f t="shared" si="133"/>
        <v>744.5454545454545</v>
      </c>
      <c r="Q1436" t="str">
        <f t="shared" si="136"/>
        <v>publishing</v>
      </c>
      <c r="R1436" s="11" t="str">
        <f t="shared" si="137"/>
        <v>translations</v>
      </c>
      <c r="S1436" s="14">
        <f t="shared" si="134"/>
        <v>42142.558773148143</v>
      </c>
      <c r="T1436" s="14">
        <f t="shared" si="135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8">
        <f t="shared" si="133"/>
        <v>7.5</v>
      </c>
      <c r="Q1437" t="str">
        <f t="shared" si="136"/>
        <v>publishing</v>
      </c>
      <c r="R1437" s="11" t="str">
        <f t="shared" si="137"/>
        <v>translations</v>
      </c>
      <c r="S1437" s="14">
        <f t="shared" si="134"/>
        <v>42258.57199074074</v>
      </c>
      <c r="T1437" s="14">
        <f t="shared" si="135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8">
        <f t="shared" si="133"/>
        <v>38.5</v>
      </c>
      <c r="Q1438" t="str">
        <f t="shared" si="136"/>
        <v>publishing</v>
      </c>
      <c r="R1438" s="11" t="str">
        <f t="shared" si="137"/>
        <v>translations</v>
      </c>
      <c r="S1438" s="14">
        <f t="shared" si="134"/>
        <v>42391.141863425924</v>
      </c>
      <c r="T1438" s="14">
        <f t="shared" si="135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8">
        <f t="shared" si="133"/>
        <v>36.68181818181818</v>
      </c>
      <c r="Q1439" t="str">
        <f t="shared" si="136"/>
        <v>publishing</v>
      </c>
      <c r="R1439" s="11" t="str">
        <f t="shared" si="137"/>
        <v>translations</v>
      </c>
      <c r="S1439" s="14">
        <f t="shared" si="134"/>
        <v>41796.32336805555</v>
      </c>
      <c r="T1439" s="14">
        <f t="shared" si="135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8">
        <f t="shared" si="133"/>
        <v>75</v>
      </c>
      <c r="Q1440" t="str">
        <f t="shared" si="136"/>
        <v>publishing</v>
      </c>
      <c r="R1440" s="11" t="str">
        <f t="shared" si="137"/>
        <v>translations</v>
      </c>
      <c r="S1440" s="14">
        <f t="shared" si="134"/>
        <v>42457.663182870368</v>
      </c>
      <c r="T1440" s="14">
        <f t="shared" si="135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8">
        <f t="shared" si="133"/>
        <v>30</v>
      </c>
      <c r="Q1441" t="str">
        <f t="shared" si="136"/>
        <v>publishing</v>
      </c>
      <c r="R1441" s="11" t="str">
        <f t="shared" si="137"/>
        <v>translations</v>
      </c>
      <c r="S1441" s="14">
        <f t="shared" si="134"/>
        <v>42040.621539351843</v>
      </c>
      <c r="T1441" s="14">
        <f t="shared" si="135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8">
        <f t="shared" si="133"/>
        <v>1</v>
      </c>
      <c r="Q1442" t="str">
        <f t="shared" si="136"/>
        <v>publishing</v>
      </c>
      <c r="R1442" s="11" t="str">
        <f t="shared" si="137"/>
        <v>translations</v>
      </c>
      <c r="S1442" s="14">
        <f t="shared" si="134"/>
        <v>42486.540081018517</v>
      </c>
      <c r="T1442" s="14">
        <f t="shared" si="135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8">
        <f t="shared" si="133"/>
        <v>673.33333333333337</v>
      </c>
      <c r="Q1443" t="str">
        <f t="shared" si="136"/>
        <v>publishing</v>
      </c>
      <c r="R1443" s="11" t="str">
        <f t="shared" si="137"/>
        <v>translations</v>
      </c>
      <c r="S1443" s="14">
        <f t="shared" si="134"/>
        <v>42198.557511574072</v>
      </c>
      <c r="T1443" s="14">
        <f t="shared" si="135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8">
        <f t="shared" si="133"/>
        <v>0</v>
      </c>
      <c r="Q1444" t="str">
        <f t="shared" si="136"/>
        <v>publishing</v>
      </c>
      <c r="R1444" s="11" t="str">
        <f t="shared" si="137"/>
        <v>translations</v>
      </c>
      <c r="S1444" s="14">
        <f t="shared" si="134"/>
        <v>42485.437013888884</v>
      </c>
      <c r="T1444" s="14">
        <f t="shared" si="135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8">
        <f t="shared" si="133"/>
        <v>0</v>
      </c>
      <c r="Q1445" t="str">
        <f t="shared" si="136"/>
        <v>publishing</v>
      </c>
      <c r="R1445" s="11" t="str">
        <f t="shared" si="137"/>
        <v>translations</v>
      </c>
      <c r="S1445" s="14">
        <f t="shared" si="134"/>
        <v>42707.71769675926</v>
      </c>
      <c r="T1445" s="14">
        <f t="shared" si="135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8">
        <f t="shared" si="133"/>
        <v>0</v>
      </c>
      <c r="Q1446" t="str">
        <f t="shared" si="136"/>
        <v>publishing</v>
      </c>
      <c r="R1446" s="11" t="str">
        <f t="shared" si="137"/>
        <v>translations</v>
      </c>
      <c r="S1446" s="14">
        <f t="shared" si="134"/>
        <v>42199.665069444447</v>
      </c>
      <c r="T1446" s="14">
        <f t="shared" si="135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8">
        <f t="shared" si="133"/>
        <v>0</v>
      </c>
      <c r="Q1447" t="str">
        <f t="shared" si="136"/>
        <v>publishing</v>
      </c>
      <c r="R1447" s="11" t="str">
        <f t="shared" si="137"/>
        <v>translations</v>
      </c>
      <c r="S1447" s="14">
        <f t="shared" si="134"/>
        <v>42139.333969907406</v>
      </c>
      <c r="T1447" s="14">
        <f t="shared" si="135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8">
        <f t="shared" si="133"/>
        <v>0</v>
      </c>
      <c r="Q1448" t="str">
        <f t="shared" si="136"/>
        <v>publishing</v>
      </c>
      <c r="R1448" s="11" t="str">
        <f t="shared" si="137"/>
        <v>translations</v>
      </c>
      <c r="S1448" s="14">
        <f t="shared" si="134"/>
        <v>42461.239328703705</v>
      </c>
      <c r="T1448" s="14">
        <f t="shared" si="135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8">
        <f t="shared" si="133"/>
        <v>25</v>
      </c>
      <c r="Q1449" t="str">
        <f t="shared" si="136"/>
        <v>publishing</v>
      </c>
      <c r="R1449" s="11" t="str">
        <f t="shared" si="137"/>
        <v>translations</v>
      </c>
      <c r="S1449" s="14">
        <f t="shared" si="134"/>
        <v>42529.52238425926</v>
      </c>
      <c r="T1449" s="14">
        <f t="shared" si="135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8">
        <f t="shared" si="133"/>
        <v>0</v>
      </c>
      <c r="Q1450" t="str">
        <f t="shared" si="136"/>
        <v>publishing</v>
      </c>
      <c r="R1450" s="11" t="str">
        <f t="shared" si="137"/>
        <v>translations</v>
      </c>
      <c r="S1450" s="14">
        <f t="shared" si="134"/>
        <v>42115.728217592587</v>
      </c>
      <c r="T1450" s="14">
        <f t="shared" si="135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8">
        <f t="shared" si="133"/>
        <v>0</v>
      </c>
      <c r="Q1451" t="str">
        <f t="shared" si="136"/>
        <v>publishing</v>
      </c>
      <c r="R1451" s="11" t="str">
        <f t="shared" si="137"/>
        <v>translations</v>
      </c>
      <c r="S1451" s="14">
        <f t="shared" si="134"/>
        <v>42086.603067129625</v>
      </c>
      <c r="T1451" s="14">
        <f t="shared" si="135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8">
        <f t="shared" si="133"/>
        <v>1</v>
      </c>
      <c r="Q1452" t="str">
        <f t="shared" si="136"/>
        <v>publishing</v>
      </c>
      <c r="R1452" s="11" t="str">
        <f t="shared" si="137"/>
        <v>translations</v>
      </c>
      <c r="S1452" s="14">
        <f t="shared" si="134"/>
        <v>42389.962928240733</v>
      </c>
      <c r="T1452" s="14">
        <f t="shared" si="135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8">
        <f t="shared" si="133"/>
        <v>1</v>
      </c>
      <c r="Q1453" t="str">
        <f t="shared" si="136"/>
        <v>publishing</v>
      </c>
      <c r="R1453" s="11" t="str">
        <f t="shared" si="137"/>
        <v>translations</v>
      </c>
      <c r="S1453" s="14">
        <f t="shared" si="134"/>
        <v>41931.75068287037</v>
      </c>
      <c r="T1453" s="14">
        <f t="shared" si="135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8">
        <f t="shared" si="133"/>
        <v>0</v>
      </c>
      <c r="Q1454" t="str">
        <f t="shared" si="136"/>
        <v>publishing</v>
      </c>
      <c r="R1454" s="11" t="str">
        <f t="shared" si="137"/>
        <v>translations</v>
      </c>
      <c r="S1454" s="14">
        <f t="shared" si="134"/>
        <v>41818.494942129626</v>
      </c>
      <c r="T1454" s="14">
        <f t="shared" si="135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8">
        <f t="shared" si="133"/>
        <v>0</v>
      </c>
      <c r="Q1455" t="str">
        <f t="shared" si="136"/>
        <v>publishing</v>
      </c>
      <c r="R1455" s="11" t="str">
        <f t="shared" si="137"/>
        <v>translations</v>
      </c>
      <c r="S1455" s="14">
        <f t="shared" si="134"/>
        <v>42795.487812499996</v>
      </c>
      <c r="T1455" s="14">
        <f t="shared" si="135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8">
        <f t="shared" si="133"/>
        <v>15</v>
      </c>
      <c r="Q1456" t="str">
        <f t="shared" si="136"/>
        <v>publishing</v>
      </c>
      <c r="R1456" s="11" t="str">
        <f t="shared" si="137"/>
        <v>translations</v>
      </c>
      <c r="S1456" s="14">
        <f t="shared" si="134"/>
        <v>42463.658333333333</v>
      </c>
      <c r="T1456" s="14">
        <f t="shared" si="135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8">
        <f t="shared" si="133"/>
        <v>225</v>
      </c>
      <c r="Q1457" t="str">
        <f t="shared" si="136"/>
        <v>publishing</v>
      </c>
      <c r="R1457" s="11" t="str">
        <f t="shared" si="137"/>
        <v>translations</v>
      </c>
      <c r="S1457" s="14">
        <f t="shared" si="134"/>
        <v>41832.46435185185</v>
      </c>
      <c r="T1457" s="14">
        <f t="shared" si="135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8">
        <f t="shared" si="133"/>
        <v>48.333333333333336</v>
      </c>
      <c r="Q1458" t="str">
        <f t="shared" si="136"/>
        <v>publishing</v>
      </c>
      <c r="R1458" s="11" t="str">
        <f t="shared" si="137"/>
        <v>translations</v>
      </c>
      <c r="S1458" s="14">
        <f t="shared" si="134"/>
        <v>42708.460243055553</v>
      </c>
      <c r="T1458" s="14">
        <f t="shared" si="135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8">
        <f t="shared" si="133"/>
        <v>0</v>
      </c>
      <c r="Q1459" t="str">
        <f t="shared" si="136"/>
        <v>publishing</v>
      </c>
      <c r="R1459" s="11" t="str">
        <f t="shared" si="137"/>
        <v>translations</v>
      </c>
      <c r="S1459" s="14">
        <f t="shared" si="134"/>
        <v>42289.688009259255</v>
      </c>
      <c r="T1459" s="14">
        <f t="shared" si="135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8">
        <f t="shared" si="133"/>
        <v>0</v>
      </c>
      <c r="Q1460" t="str">
        <f t="shared" si="136"/>
        <v>publishing</v>
      </c>
      <c r="R1460" s="11" t="str">
        <f t="shared" si="137"/>
        <v>translations</v>
      </c>
      <c r="S1460" s="14">
        <f t="shared" si="134"/>
        <v>41831.49722222222</v>
      </c>
      <c r="T1460" s="14">
        <f t="shared" si="135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8">
        <f t="shared" si="133"/>
        <v>0</v>
      </c>
      <c r="Q1461" t="str">
        <f t="shared" si="136"/>
        <v>publishing</v>
      </c>
      <c r="R1461" s="11" t="str">
        <f t="shared" si="137"/>
        <v>translations</v>
      </c>
      <c r="S1461" s="14">
        <f t="shared" si="134"/>
        <v>42311.996481481481</v>
      </c>
      <c r="T1461" s="14">
        <f t="shared" si="135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8">
        <f t="shared" si="133"/>
        <v>0</v>
      </c>
      <c r="Q1462" t="str">
        <f t="shared" si="136"/>
        <v>publishing</v>
      </c>
      <c r="R1462" s="11" t="str">
        <f t="shared" si="137"/>
        <v>translations</v>
      </c>
      <c r="S1462" s="14">
        <f t="shared" si="134"/>
        <v>41915.688634259255</v>
      </c>
      <c r="T1462" s="14">
        <f t="shared" si="135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8">
        <f t="shared" si="133"/>
        <v>44.66673529411765</v>
      </c>
      <c r="Q1463" t="str">
        <f t="shared" si="136"/>
        <v>publishing</v>
      </c>
      <c r="R1463" s="11" t="str">
        <f t="shared" si="137"/>
        <v>radio &amp; podcasts</v>
      </c>
      <c r="S1463" s="14">
        <f t="shared" si="134"/>
        <v>41899.436967592592</v>
      </c>
      <c r="T1463" s="14">
        <f t="shared" si="135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8">
        <f t="shared" si="133"/>
        <v>28.937999999999999</v>
      </c>
      <c r="Q1464" t="str">
        <f t="shared" si="136"/>
        <v>publishing</v>
      </c>
      <c r="R1464" s="11" t="str">
        <f t="shared" si="137"/>
        <v>radio &amp; podcasts</v>
      </c>
      <c r="S1464" s="14">
        <f t="shared" si="134"/>
        <v>41344.454525462963</v>
      </c>
      <c r="T1464" s="14">
        <f t="shared" si="135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8">
        <f t="shared" si="133"/>
        <v>35.44</v>
      </c>
      <c r="Q1465" t="str">
        <f t="shared" si="136"/>
        <v>publishing</v>
      </c>
      <c r="R1465" s="11" t="str">
        <f t="shared" si="137"/>
        <v>radio &amp; podcasts</v>
      </c>
      <c r="S1465" s="14">
        <f t="shared" si="134"/>
        <v>41326.702986111108</v>
      </c>
      <c r="T1465" s="14">
        <f t="shared" si="135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8">
        <f t="shared" si="133"/>
        <v>34.871794871794869</v>
      </c>
      <c r="Q1466" t="str">
        <f t="shared" si="136"/>
        <v>publishing</v>
      </c>
      <c r="R1466" s="11" t="str">
        <f t="shared" si="137"/>
        <v>radio &amp; podcasts</v>
      </c>
      <c r="S1466" s="14">
        <f t="shared" si="134"/>
        <v>41291.453217592592</v>
      </c>
      <c r="T1466" s="14">
        <f t="shared" si="135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8">
        <f t="shared" si="133"/>
        <v>52.622732513451197</v>
      </c>
      <c r="Q1467" t="str">
        <f t="shared" si="136"/>
        <v>publishing</v>
      </c>
      <c r="R1467" s="11" t="str">
        <f t="shared" si="137"/>
        <v>radio &amp; podcasts</v>
      </c>
      <c r="S1467" s="14">
        <f t="shared" si="134"/>
        <v>40959.526064814811</v>
      </c>
      <c r="T1467" s="14">
        <f t="shared" si="135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8">
        <f t="shared" si="133"/>
        <v>69.598266129032254</v>
      </c>
      <c r="Q1468" t="str">
        <f t="shared" si="136"/>
        <v>publishing</v>
      </c>
      <c r="R1468" s="11" t="str">
        <f t="shared" si="137"/>
        <v>radio &amp; podcasts</v>
      </c>
      <c r="S1468" s="14">
        <f t="shared" si="134"/>
        <v>42339.963726851849</v>
      </c>
      <c r="T1468" s="14">
        <f t="shared" si="135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8">
        <f t="shared" si="133"/>
        <v>76.72</v>
      </c>
      <c r="Q1469" t="str">
        <f t="shared" si="136"/>
        <v>publishing</v>
      </c>
      <c r="R1469" s="11" t="str">
        <f t="shared" si="137"/>
        <v>radio &amp; podcasts</v>
      </c>
      <c r="S1469" s="14">
        <f t="shared" si="134"/>
        <v>40933.593576388885</v>
      </c>
      <c r="T1469" s="14">
        <f t="shared" si="135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8">
        <f t="shared" si="133"/>
        <v>33.191126279863482</v>
      </c>
      <c r="Q1470" t="str">
        <f t="shared" si="136"/>
        <v>publishing</v>
      </c>
      <c r="R1470" s="11" t="str">
        <f t="shared" si="137"/>
        <v>radio &amp; podcasts</v>
      </c>
      <c r="S1470" s="14">
        <f t="shared" si="134"/>
        <v>40645.806122685186</v>
      </c>
      <c r="T1470" s="14">
        <f t="shared" si="135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8">
        <f t="shared" si="133"/>
        <v>149.46417445482865</v>
      </c>
      <c r="Q1471" t="str">
        <f t="shared" si="136"/>
        <v>publishing</v>
      </c>
      <c r="R1471" s="11" t="str">
        <f t="shared" si="137"/>
        <v>radio &amp; podcasts</v>
      </c>
      <c r="S1471" s="14">
        <f t="shared" si="134"/>
        <v>41290.390150462961</v>
      </c>
      <c r="T1471" s="14">
        <f t="shared" si="135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8">
        <f t="shared" si="133"/>
        <v>23.172839506172838</v>
      </c>
      <c r="Q1472" t="str">
        <f t="shared" si="136"/>
        <v>publishing</v>
      </c>
      <c r="R1472" s="11" t="str">
        <f t="shared" si="137"/>
        <v>radio &amp; podcasts</v>
      </c>
      <c r="S1472" s="14">
        <f t="shared" si="134"/>
        <v>41250.618784722217</v>
      </c>
      <c r="T1472" s="14">
        <f t="shared" si="135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8">
        <f t="shared" si="133"/>
        <v>96.877551020408163</v>
      </c>
      <c r="Q1473" t="str">
        <f t="shared" si="136"/>
        <v>publishing</v>
      </c>
      <c r="R1473" s="11" t="str">
        <f t="shared" si="137"/>
        <v>radio &amp; podcasts</v>
      </c>
      <c r="S1473" s="14">
        <f t="shared" si="134"/>
        <v>42073.749236111107</v>
      </c>
      <c r="T1473" s="14">
        <f t="shared" si="135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8">
        <f t="shared" si="133"/>
        <v>103.20238095238095</v>
      </c>
      <c r="Q1474" t="str">
        <f t="shared" si="136"/>
        <v>publishing</v>
      </c>
      <c r="R1474" s="11" t="str">
        <f t="shared" si="137"/>
        <v>radio &amp; podcasts</v>
      </c>
      <c r="S1474" s="14">
        <f t="shared" si="134"/>
        <v>41533.33452546296</v>
      </c>
      <c r="T1474" s="14">
        <f t="shared" si="135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(E1475/D1475)*100</f>
        <v>120.51600000000001</v>
      </c>
      <c r="P1475" s="8">
        <f t="shared" ref="P1475:P1538" si="139">IFERROR(E1475/L1475, 0)</f>
        <v>38.462553191489363</v>
      </c>
      <c r="Q1475" t="str">
        <f t="shared" si="136"/>
        <v>publishing</v>
      </c>
      <c r="R1475" s="11" t="str">
        <f t="shared" si="137"/>
        <v>radio &amp; podcasts</v>
      </c>
      <c r="S1475" s="14">
        <f t="shared" ref="S1475:S1538" si="140">(((J1475/60)/60)/24)+DATE(1970,1,1)+(-5/24)</f>
        <v>40939.771284722221</v>
      </c>
      <c r="T1475" s="14">
        <f t="shared" ref="T1475:T1538" si="141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8">
        <f t="shared" si="139"/>
        <v>44.315789473684212</v>
      </c>
      <c r="Q1476" t="str">
        <f t="shared" ref="Q1476:Q1539" si="142">LEFT(N1476,(FIND("/",N1476)-1))</f>
        <v>publishing</v>
      </c>
      <c r="R1476" s="11" t="str">
        <f t="shared" ref="R1476:R1539" si="143">RIGHT(N1476,(LEN(N1476)-FIND("/",N1476)))</f>
        <v>radio &amp; podcasts</v>
      </c>
      <c r="S1476" s="14">
        <f t="shared" si="140"/>
        <v>41500.519583333327</v>
      </c>
      <c r="T1476" s="14">
        <f t="shared" si="141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8">
        <f t="shared" si="139"/>
        <v>64.173356009070289</v>
      </c>
      <c r="Q1477" t="str">
        <f t="shared" si="142"/>
        <v>publishing</v>
      </c>
      <c r="R1477" s="11" t="str">
        <f t="shared" si="143"/>
        <v>radio &amp; podcasts</v>
      </c>
      <c r="S1477" s="14">
        <f t="shared" si="140"/>
        <v>41960.514618055553</v>
      </c>
      <c r="T1477" s="14">
        <f t="shared" si="141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8">
        <f t="shared" si="139"/>
        <v>43.333275109170302</v>
      </c>
      <c r="Q1478" t="str">
        <f t="shared" si="142"/>
        <v>publishing</v>
      </c>
      <c r="R1478" s="11" t="str">
        <f t="shared" si="143"/>
        <v>radio &amp; podcasts</v>
      </c>
      <c r="S1478" s="14">
        <f t="shared" si="140"/>
        <v>40765.833587962959</v>
      </c>
      <c r="T1478" s="14">
        <f t="shared" si="141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8">
        <f t="shared" si="139"/>
        <v>90.495934959349597</v>
      </c>
      <c r="Q1479" t="str">
        <f t="shared" si="142"/>
        <v>publishing</v>
      </c>
      <c r="R1479" s="11" t="str">
        <f t="shared" si="143"/>
        <v>radio &amp; podcasts</v>
      </c>
      <c r="S1479" s="14">
        <f t="shared" si="140"/>
        <v>40840.407453703701</v>
      </c>
      <c r="T1479" s="14">
        <f t="shared" si="141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8">
        <f t="shared" si="139"/>
        <v>29.187190495010373</v>
      </c>
      <c r="Q1480" t="str">
        <f t="shared" si="142"/>
        <v>publishing</v>
      </c>
      <c r="R1480" s="11" t="str">
        <f t="shared" si="143"/>
        <v>radio &amp; podcasts</v>
      </c>
      <c r="S1480" s="14">
        <f t="shared" si="140"/>
        <v>41394.663344907407</v>
      </c>
      <c r="T1480" s="14">
        <f t="shared" si="141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8">
        <f t="shared" si="139"/>
        <v>30.95774647887324</v>
      </c>
      <c r="Q1481" t="str">
        <f t="shared" si="142"/>
        <v>publishing</v>
      </c>
      <c r="R1481" s="11" t="str">
        <f t="shared" si="143"/>
        <v>radio &amp; podcasts</v>
      </c>
      <c r="S1481" s="14">
        <f t="shared" si="140"/>
        <v>41754.536909722221</v>
      </c>
      <c r="T1481" s="14">
        <f t="shared" si="141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8">
        <f t="shared" si="139"/>
        <v>92.157795275590544</v>
      </c>
      <c r="Q1482" t="str">
        <f t="shared" si="142"/>
        <v>publishing</v>
      </c>
      <c r="R1482" s="11" t="str">
        <f t="shared" si="143"/>
        <v>radio &amp; podcasts</v>
      </c>
      <c r="S1482" s="14">
        <f t="shared" si="140"/>
        <v>41464.725682870368</v>
      </c>
      <c r="T1482" s="14">
        <f t="shared" si="141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8">
        <f t="shared" si="139"/>
        <v>17.5</v>
      </c>
      <c r="Q1483" t="str">
        <f t="shared" si="142"/>
        <v>publishing</v>
      </c>
      <c r="R1483" s="11" t="str">
        <f t="shared" si="143"/>
        <v>fiction</v>
      </c>
      <c r="S1483" s="14">
        <f t="shared" si="140"/>
        <v>41550.714641203704</v>
      </c>
      <c r="T1483" s="14">
        <f t="shared" si="141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8">
        <f t="shared" si="139"/>
        <v>5</v>
      </c>
      <c r="Q1484" t="str">
        <f t="shared" si="142"/>
        <v>publishing</v>
      </c>
      <c r="R1484" s="11" t="str">
        <f t="shared" si="143"/>
        <v>fiction</v>
      </c>
      <c r="S1484" s="14">
        <f t="shared" si="140"/>
        <v>41136.649722222224</v>
      </c>
      <c r="T1484" s="14">
        <f t="shared" si="141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8">
        <f t="shared" si="139"/>
        <v>25</v>
      </c>
      <c r="Q1485" t="str">
        <f t="shared" si="142"/>
        <v>publishing</v>
      </c>
      <c r="R1485" s="11" t="str">
        <f t="shared" si="143"/>
        <v>fiction</v>
      </c>
      <c r="S1485" s="14">
        <f t="shared" si="140"/>
        <v>42547.984664351847</v>
      </c>
      <c r="T1485" s="14">
        <f t="shared" si="141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8">
        <f t="shared" si="139"/>
        <v>0</v>
      </c>
      <c r="Q1486" t="str">
        <f t="shared" si="142"/>
        <v>publishing</v>
      </c>
      <c r="R1486" s="11" t="str">
        <f t="shared" si="143"/>
        <v>fiction</v>
      </c>
      <c r="S1486" s="14">
        <f t="shared" si="140"/>
        <v>41052.992627314808</v>
      </c>
      <c r="T1486" s="14">
        <f t="shared" si="141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8">
        <f t="shared" si="139"/>
        <v>50</v>
      </c>
      <c r="Q1487" t="str">
        <f t="shared" si="142"/>
        <v>publishing</v>
      </c>
      <c r="R1487" s="11" t="str">
        <f t="shared" si="143"/>
        <v>fiction</v>
      </c>
      <c r="S1487" s="14">
        <f t="shared" si="140"/>
        <v>42130.587650462963</v>
      </c>
      <c r="T1487" s="14">
        <f t="shared" si="141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8">
        <f t="shared" si="139"/>
        <v>16</v>
      </c>
      <c r="Q1488" t="str">
        <f t="shared" si="142"/>
        <v>publishing</v>
      </c>
      <c r="R1488" s="11" t="str">
        <f t="shared" si="143"/>
        <v>fiction</v>
      </c>
      <c r="S1488" s="14">
        <f t="shared" si="140"/>
        <v>42031.960196759253</v>
      </c>
      <c r="T1488" s="14">
        <f t="shared" si="141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8">
        <f t="shared" si="139"/>
        <v>0</v>
      </c>
      <c r="Q1489" t="str">
        <f t="shared" si="142"/>
        <v>publishing</v>
      </c>
      <c r="R1489" s="11" t="str">
        <f t="shared" si="143"/>
        <v>fiction</v>
      </c>
      <c r="S1489" s="14">
        <f t="shared" si="140"/>
        <v>42554.709155092591</v>
      </c>
      <c r="T1489" s="14">
        <f t="shared" si="141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8">
        <f t="shared" si="139"/>
        <v>60</v>
      </c>
      <c r="Q1490" t="str">
        <f t="shared" si="142"/>
        <v>publishing</v>
      </c>
      <c r="R1490" s="11" t="str">
        <f t="shared" si="143"/>
        <v>fiction</v>
      </c>
      <c r="S1490" s="14">
        <f t="shared" si="140"/>
        <v>41614.354861111111</v>
      </c>
      <c r="T1490" s="14">
        <f t="shared" si="141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8">
        <f t="shared" si="139"/>
        <v>0</v>
      </c>
      <c r="Q1491" t="str">
        <f t="shared" si="142"/>
        <v>publishing</v>
      </c>
      <c r="R1491" s="11" t="str">
        <f t="shared" si="143"/>
        <v>fiction</v>
      </c>
      <c r="S1491" s="14">
        <f t="shared" si="140"/>
        <v>41198.403379629628</v>
      </c>
      <c r="T1491" s="14">
        <f t="shared" si="141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8">
        <f t="shared" si="139"/>
        <v>47.10526315789474</v>
      </c>
      <c r="Q1492" t="str">
        <f t="shared" si="142"/>
        <v>publishing</v>
      </c>
      <c r="R1492" s="11" t="str">
        <f t="shared" si="143"/>
        <v>fiction</v>
      </c>
      <c r="S1492" s="14">
        <f t="shared" si="140"/>
        <v>41520.352708333332</v>
      </c>
      <c r="T1492" s="14">
        <f t="shared" si="141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8">
        <f t="shared" si="139"/>
        <v>100</v>
      </c>
      <c r="Q1493" t="str">
        <f t="shared" si="142"/>
        <v>publishing</v>
      </c>
      <c r="R1493" s="11" t="str">
        <f t="shared" si="143"/>
        <v>fiction</v>
      </c>
      <c r="S1493" s="14">
        <f t="shared" si="140"/>
        <v>41991.505127314813</v>
      </c>
      <c r="T1493" s="14">
        <f t="shared" si="141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8">
        <f t="shared" si="139"/>
        <v>15</v>
      </c>
      <c r="Q1494" t="str">
        <f t="shared" si="142"/>
        <v>publishing</v>
      </c>
      <c r="R1494" s="11" t="str">
        <f t="shared" si="143"/>
        <v>fiction</v>
      </c>
      <c r="S1494" s="14">
        <f t="shared" si="140"/>
        <v>40682.676458333335</v>
      </c>
      <c r="T1494" s="14">
        <f t="shared" si="141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8">
        <f t="shared" si="139"/>
        <v>0</v>
      </c>
      <c r="Q1495" t="str">
        <f t="shared" si="142"/>
        <v>publishing</v>
      </c>
      <c r="R1495" s="11" t="str">
        <f t="shared" si="143"/>
        <v>fiction</v>
      </c>
      <c r="S1495" s="14">
        <f t="shared" si="140"/>
        <v>41411.658275462964</v>
      </c>
      <c r="T1495" s="14">
        <f t="shared" si="141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8">
        <f t="shared" si="139"/>
        <v>40.454545454545453</v>
      </c>
      <c r="Q1496" t="str">
        <f t="shared" si="142"/>
        <v>publishing</v>
      </c>
      <c r="R1496" s="11" t="str">
        <f t="shared" si="143"/>
        <v>fiction</v>
      </c>
      <c r="S1496" s="14">
        <f t="shared" si="140"/>
        <v>42067.514039351845</v>
      </c>
      <c r="T1496" s="14">
        <f t="shared" si="141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8">
        <f t="shared" si="139"/>
        <v>0</v>
      </c>
      <c r="Q1497" t="str">
        <f t="shared" si="142"/>
        <v>publishing</v>
      </c>
      <c r="R1497" s="11" t="str">
        <f t="shared" si="143"/>
        <v>fiction</v>
      </c>
      <c r="S1497" s="14">
        <f t="shared" si="140"/>
        <v>40752.581377314811</v>
      </c>
      <c r="T1497" s="14">
        <f t="shared" si="141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8">
        <f t="shared" si="139"/>
        <v>0</v>
      </c>
      <c r="Q1498" t="str">
        <f t="shared" si="142"/>
        <v>publishing</v>
      </c>
      <c r="R1498" s="11" t="str">
        <f t="shared" si="143"/>
        <v>fiction</v>
      </c>
      <c r="S1498" s="14">
        <f t="shared" si="140"/>
        <v>41838.266886574071</v>
      </c>
      <c r="T1498" s="14">
        <f t="shared" si="141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8">
        <f t="shared" si="139"/>
        <v>1</v>
      </c>
      <c r="Q1499" t="str">
        <f t="shared" si="142"/>
        <v>publishing</v>
      </c>
      <c r="R1499" s="11" t="str">
        <f t="shared" si="143"/>
        <v>fiction</v>
      </c>
      <c r="S1499" s="14">
        <f t="shared" si="140"/>
        <v>41444.434282407405</v>
      </c>
      <c r="T1499" s="14">
        <f t="shared" si="141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8">
        <f t="shared" si="139"/>
        <v>19</v>
      </c>
      <c r="Q1500" t="str">
        <f t="shared" si="142"/>
        <v>publishing</v>
      </c>
      <c r="R1500" s="11" t="str">
        <f t="shared" si="143"/>
        <v>fiction</v>
      </c>
      <c r="S1500" s="14">
        <f t="shared" si="140"/>
        <v>41840.775208333333</v>
      </c>
      <c r="T1500" s="14">
        <f t="shared" si="141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8">
        <f t="shared" si="139"/>
        <v>5</v>
      </c>
      <c r="Q1501" t="str">
        <f t="shared" si="142"/>
        <v>publishing</v>
      </c>
      <c r="R1501" s="11" t="str">
        <f t="shared" si="143"/>
        <v>fiction</v>
      </c>
      <c r="S1501" s="14">
        <f t="shared" si="140"/>
        <v>42526.798993055556</v>
      </c>
      <c r="T1501" s="14">
        <f t="shared" si="141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8">
        <f t="shared" si="139"/>
        <v>46.733333333333334</v>
      </c>
      <c r="Q1502" t="str">
        <f t="shared" si="142"/>
        <v>publishing</v>
      </c>
      <c r="R1502" s="11" t="str">
        <f t="shared" si="143"/>
        <v>fiction</v>
      </c>
      <c r="S1502" s="14">
        <f t="shared" si="140"/>
        <v>41365.69626157407</v>
      </c>
      <c r="T1502" s="14">
        <f t="shared" si="141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8">
        <f t="shared" si="139"/>
        <v>97.731073446327684</v>
      </c>
      <c r="Q1503" t="str">
        <f t="shared" si="142"/>
        <v>photography</v>
      </c>
      <c r="R1503" s="11" t="str">
        <f t="shared" si="143"/>
        <v>photobooks</v>
      </c>
      <c r="S1503" s="14">
        <f t="shared" si="140"/>
        <v>42163.3752662037</v>
      </c>
      <c r="T1503" s="14">
        <f t="shared" si="141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8">
        <f t="shared" si="139"/>
        <v>67.835866261398181</v>
      </c>
      <c r="Q1504" t="str">
        <f t="shared" si="142"/>
        <v>photography</v>
      </c>
      <c r="R1504" s="11" t="str">
        <f t="shared" si="143"/>
        <v>photobooks</v>
      </c>
      <c r="S1504" s="14">
        <f t="shared" si="140"/>
        <v>42426.33425925926</v>
      </c>
      <c r="T1504" s="14">
        <f t="shared" si="141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8">
        <f t="shared" si="139"/>
        <v>56.98492957746479</v>
      </c>
      <c r="Q1505" t="str">
        <f t="shared" si="142"/>
        <v>photography</v>
      </c>
      <c r="R1505" s="11" t="str">
        <f t="shared" si="143"/>
        <v>photobooks</v>
      </c>
      <c r="S1505" s="14">
        <f t="shared" si="140"/>
        <v>42606.13890046296</v>
      </c>
      <c r="T1505" s="14">
        <f t="shared" si="141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8">
        <f t="shared" si="139"/>
        <v>67.159851301115239</v>
      </c>
      <c r="Q1506" t="str">
        <f t="shared" si="142"/>
        <v>photography</v>
      </c>
      <c r="R1506" s="11" t="str">
        <f t="shared" si="143"/>
        <v>photobooks</v>
      </c>
      <c r="S1506" s="14">
        <f t="shared" si="140"/>
        <v>41772.44935185185</v>
      </c>
      <c r="T1506" s="14">
        <f t="shared" si="141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8">
        <f t="shared" si="139"/>
        <v>48.037681159420288</v>
      </c>
      <c r="Q1507" t="str">
        <f t="shared" si="142"/>
        <v>photography</v>
      </c>
      <c r="R1507" s="11" t="str">
        <f t="shared" si="143"/>
        <v>photobooks</v>
      </c>
      <c r="S1507" s="14">
        <f t="shared" si="140"/>
        <v>42414.234988425924</v>
      </c>
      <c r="T1507" s="14">
        <f t="shared" si="141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8">
        <f t="shared" si="139"/>
        <v>38.860465116279073</v>
      </c>
      <c r="Q1508" t="str">
        <f t="shared" si="142"/>
        <v>photography</v>
      </c>
      <c r="R1508" s="11" t="str">
        <f t="shared" si="143"/>
        <v>photobooks</v>
      </c>
      <c r="S1508" s="14">
        <f t="shared" si="140"/>
        <v>41814.577592592592</v>
      </c>
      <c r="T1508" s="14">
        <f t="shared" si="141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8">
        <f t="shared" si="139"/>
        <v>78.181818181818187</v>
      </c>
      <c r="Q1509" t="str">
        <f t="shared" si="142"/>
        <v>photography</v>
      </c>
      <c r="R1509" s="11" t="str">
        <f t="shared" si="143"/>
        <v>photobooks</v>
      </c>
      <c r="S1509" s="14">
        <f t="shared" si="140"/>
        <v>40254.242002314815</v>
      </c>
      <c r="T1509" s="14">
        <f t="shared" si="141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8">
        <f t="shared" si="139"/>
        <v>97.113744075829388</v>
      </c>
      <c r="Q1510" t="str">
        <f t="shared" si="142"/>
        <v>photography</v>
      </c>
      <c r="R1510" s="11" t="str">
        <f t="shared" si="143"/>
        <v>photobooks</v>
      </c>
      <c r="S1510" s="14">
        <f t="shared" si="140"/>
        <v>41786.406030092592</v>
      </c>
      <c r="T1510" s="14">
        <f t="shared" si="141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8">
        <f t="shared" si="139"/>
        <v>110.39397959183674</v>
      </c>
      <c r="Q1511" t="str">
        <f t="shared" si="142"/>
        <v>photography</v>
      </c>
      <c r="R1511" s="11" t="str">
        <f t="shared" si="143"/>
        <v>photobooks</v>
      </c>
      <c r="S1511" s="14">
        <f t="shared" si="140"/>
        <v>42751.325057870366</v>
      </c>
      <c r="T1511" s="14">
        <f t="shared" si="141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8">
        <f t="shared" si="139"/>
        <v>39.91506172839506</v>
      </c>
      <c r="Q1512" t="str">
        <f t="shared" si="142"/>
        <v>photography</v>
      </c>
      <c r="R1512" s="11" t="str">
        <f t="shared" si="143"/>
        <v>photobooks</v>
      </c>
      <c r="S1512" s="14">
        <f t="shared" si="140"/>
        <v>41809.176828703698</v>
      </c>
      <c r="T1512" s="14">
        <f t="shared" si="141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8">
        <f t="shared" si="139"/>
        <v>75.975728155339809</v>
      </c>
      <c r="Q1513" t="str">
        <f t="shared" si="142"/>
        <v>photography</v>
      </c>
      <c r="R1513" s="11" t="str">
        <f t="shared" si="143"/>
        <v>photobooks</v>
      </c>
      <c r="S1513" s="14">
        <f t="shared" si="140"/>
        <v>42296.375046296293</v>
      </c>
      <c r="T1513" s="14">
        <f t="shared" si="141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8">
        <f t="shared" si="139"/>
        <v>58.379104477611939</v>
      </c>
      <c r="Q1514" t="str">
        <f t="shared" si="142"/>
        <v>photography</v>
      </c>
      <c r="R1514" s="11" t="str">
        <f t="shared" si="143"/>
        <v>photobooks</v>
      </c>
      <c r="S1514" s="14">
        <f t="shared" si="140"/>
        <v>42741.476145833331</v>
      </c>
      <c r="T1514" s="14">
        <f t="shared" si="141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8">
        <f t="shared" si="139"/>
        <v>55.82093023255814</v>
      </c>
      <c r="Q1515" t="str">
        <f t="shared" si="142"/>
        <v>photography</v>
      </c>
      <c r="R1515" s="11" t="str">
        <f t="shared" si="143"/>
        <v>photobooks</v>
      </c>
      <c r="S1515" s="14">
        <f t="shared" si="140"/>
        <v>41806.42900462963</v>
      </c>
      <c r="T1515" s="14">
        <f t="shared" si="141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8">
        <f t="shared" si="139"/>
        <v>151.24431818181819</v>
      </c>
      <c r="Q1516" t="str">
        <f t="shared" si="142"/>
        <v>photography</v>
      </c>
      <c r="R1516" s="11" t="str">
        <f t="shared" si="143"/>
        <v>photobooks</v>
      </c>
      <c r="S1516" s="14">
        <f t="shared" si="140"/>
        <v>42234.389351851853</v>
      </c>
      <c r="T1516" s="14">
        <f t="shared" si="141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8">
        <f t="shared" si="139"/>
        <v>849.67027027027029</v>
      </c>
      <c r="Q1517" t="str">
        <f t="shared" si="142"/>
        <v>photography</v>
      </c>
      <c r="R1517" s="11" t="str">
        <f t="shared" si="143"/>
        <v>photobooks</v>
      </c>
      <c r="S1517" s="14">
        <f t="shared" si="140"/>
        <v>42415.04510416666</v>
      </c>
      <c r="T1517" s="14">
        <f t="shared" si="141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8">
        <f t="shared" si="139"/>
        <v>159.24137931034483</v>
      </c>
      <c r="Q1518" t="str">
        <f t="shared" si="142"/>
        <v>photography</v>
      </c>
      <c r="R1518" s="11" t="str">
        <f t="shared" si="143"/>
        <v>photobooks</v>
      </c>
      <c r="S1518" s="14">
        <f t="shared" si="140"/>
        <v>42619.258009259262</v>
      </c>
      <c r="T1518" s="14">
        <f t="shared" si="141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8">
        <f t="shared" si="139"/>
        <v>39.507317073170732</v>
      </c>
      <c r="Q1519" t="str">
        <f t="shared" si="142"/>
        <v>photography</v>
      </c>
      <c r="R1519" s="11" t="str">
        <f t="shared" si="143"/>
        <v>photobooks</v>
      </c>
      <c r="S1519" s="14">
        <f t="shared" si="140"/>
        <v>41948.358252314814</v>
      </c>
      <c r="T1519" s="14">
        <f t="shared" si="141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8">
        <f t="shared" si="139"/>
        <v>130.52966101694915</v>
      </c>
      <c r="Q1520" t="str">
        <f t="shared" si="142"/>
        <v>photography</v>
      </c>
      <c r="R1520" s="11" t="str">
        <f t="shared" si="143"/>
        <v>photobooks</v>
      </c>
      <c r="S1520" s="14">
        <f t="shared" si="140"/>
        <v>41760.611712962964</v>
      </c>
      <c r="T1520" s="14">
        <f t="shared" si="141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8">
        <f t="shared" si="139"/>
        <v>64.156896551724131</v>
      </c>
      <c r="Q1521" t="str">
        <f t="shared" si="142"/>
        <v>photography</v>
      </c>
      <c r="R1521" s="11" t="str">
        <f t="shared" si="143"/>
        <v>photobooks</v>
      </c>
      <c r="S1521" s="14">
        <f t="shared" si="140"/>
        <v>41782.533368055556</v>
      </c>
      <c r="T1521" s="14">
        <f t="shared" si="141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8">
        <f t="shared" si="139"/>
        <v>111.52694610778443</v>
      </c>
      <c r="Q1522" t="str">
        <f t="shared" si="142"/>
        <v>photography</v>
      </c>
      <c r="R1522" s="11" t="str">
        <f t="shared" si="143"/>
        <v>photobooks</v>
      </c>
      <c r="S1522" s="14">
        <f t="shared" si="140"/>
        <v>41955.649456018517</v>
      </c>
      <c r="T1522" s="14">
        <f t="shared" si="141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8">
        <f t="shared" si="139"/>
        <v>170.44680851063831</v>
      </c>
      <c r="Q1523" t="str">
        <f t="shared" si="142"/>
        <v>photography</v>
      </c>
      <c r="R1523" s="11" t="str">
        <f t="shared" si="143"/>
        <v>photobooks</v>
      </c>
      <c r="S1523" s="14">
        <f t="shared" si="140"/>
        <v>42492.959386574068</v>
      </c>
      <c r="T1523" s="14">
        <f t="shared" si="141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8">
        <f t="shared" si="139"/>
        <v>133.7391592920354</v>
      </c>
      <c r="Q1524" t="str">
        <f t="shared" si="142"/>
        <v>photography</v>
      </c>
      <c r="R1524" s="11" t="str">
        <f t="shared" si="143"/>
        <v>photobooks</v>
      </c>
      <c r="S1524" s="14">
        <f t="shared" si="140"/>
        <v>41899.621979166666</v>
      </c>
      <c r="T1524" s="14">
        <f t="shared" si="141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8">
        <f t="shared" si="139"/>
        <v>95.834024896265561</v>
      </c>
      <c r="Q1525" t="str">
        <f t="shared" si="142"/>
        <v>photography</v>
      </c>
      <c r="R1525" s="11" t="str">
        <f t="shared" si="143"/>
        <v>photobooks</v>
      </c>
      <c r="S1525" s="14">
        <f t="shared" si="140"/>
        <v>41964.543009259258</v>
      </c>
      <c r="T1525" s="14">
        <f t="shared" si="141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8">
        <f t="shared" si="139"/>
        <v>221.78571428571428</v>
      </c>
      <c r="Q1526" t="str">
        <f t="shared" si="142"/>
        <v>photography</v>
      </c>
      <c r="R1526" s="11" t="str">
        <f t="shared" si="143"/>
        <v>photobooks</v>
      </c>
      <c r="S1526" s="14">
        <f t="shared" si="140"/>
        <v>42756.292708333327</v>
      </c>
      <c r="T1526" s="14">
        <f t="shared" si="141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8">
        <f t="shared" si="139"/>
        <v>32.315357142857138</v>
      </c>
      <c r="Q1527" t="str">
        <f t="shared" si="142"/>
        <v>photography</v>
      </c>
      <c r="R1527" s="11" t="str">
        <f t="shared" si="143"/>
        <v>photobooks</v>
      </c>
      <c r="S1527" s="14">
        <f t="shared" si="140"/>
        <v>42570.494652777772</v>
      </c>
      <c r="T1527" s="14">
        <f t="shared" si="141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8">
        <f t="shared" si="139"/>
        <v>98.839285714285708</v>
      </c>
      <c r="Q1528" t="str">
        <f t="shared" si="142"/>
        <v>photography</v>
      </c>
      <c r="R1528" s="11" t="str">
        <f t="shared" si="143"/>
        <v>photobooks</v>
      </c>
      <c r="S1528" s="14">
        <f t="shared" si="140"/>
        <v>42339.067673611113</v>
      </c>
      <c r="T1528" s="14">
        <f t="shared" si="141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8">
        <f t="shared" si="139"/>
        <v>55.222142857142863</v>
      </c>
      <c r="Q1529" t="str">
        <f t="shared" si="142"/>
        <v>photography</v>
      </c>
      <c r="R1529" s="11" t="str">
        <f t="shared" si="143"/>
        <v>photobooks</v>
      </c>
      <c r="S1529" s="14">
        <f t="shared" si="140"/>
        <v>42780.392199074071</v>
      </c>
      <c r="T1529" s="14">
        <f t="shared" si="141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8">
        <f t="shared" si="139"/>
        <v>52.793750000000003</v>
      </c>
      <c r="Q1530" t="str">
        <f t="shared" si="142"/>
        <v>photography</v>
      </c>
      <c r="R1530" s="11" t="str">
        <f t="shared" si="143"/>
        <v>photobooks</v>
      </c>
      <c r="S1530" s="14">
        <f t="shared" si="140"/>
        <v>42736.524560185186</v>
      </c>
      <c r="T1530" s="14">
        <f t="shared" si="141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8">
        <f t="shared" si="139"/>
        <v>135.66666666666666</v>
      </c>
      <c r="Q1531" t="str">
        <f t="shared" si="142"/>
        <v>photography</v>
      </c>
      <c r="R1531" s="11" t="str">
        <f t="shared" si="143"/>
        <v>photobooks</v>
      </c>
      <c r="S1531" s="14">
        <f t="shared" si="140"/>
        <v>42052.420370370368</v>
      </c>
      <c r="T1531" s="14">
        <f t="shared" si="141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8">
        <f t="shared" si="139"/>
        <v>53.991990846681922</v>
      </c>
      <c r="Q1532" t="str">
        <f t="shared" si="142"/>
        <v>photography</v>
      </c>
      <c r="R1532" s="11" t="str">
        <f t="shared" si="143"/>
        <v>photobooks</v>
      </c>
      <c r="S1532" s="14">
        <f t="shared" si="140"/>
        <v>42275.558969907412</v>
      </c>
      <c r="T1532" s="14">
        <f t="shared" si="141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8">
        <f t="shared" si="139"/>
        <v>56.643835616438359</v>
      </c>
      <c r="Q1533" t="str">
        <f t="shared" si="142"/>
        <v>photography</v>
      </c>
      <c r="R1533" s="11" t="str">
        <f t="shared" si="143"/>
        <v>photobooks</v>
      </c>
      <c r="S1533" s="14">
        <f t="shared" si="140"/>
        <v>41941.594050925924</v>
      </c>
      <c r="T1533" s="14">
        <f t="shared" si="141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8">
        <f t="shared" si="139"/>
        <v>82.316326530612244</v>
      </c>
      <c r="Q1534" t="str">
        <f t="shared" si="142"/>
        <v>photography</v>
      </c>
      <c r="R1534" s="11" t="str">
        <f t="shared" si="143"/>
        <v>photobooks</v>
      </c>
      <c r="S1534" s="14">
        <f t="shared" si="140"/>
        <v>42391.266956018517</v>
      </c>
      <c r="T1534" s="14">
        <f t="shared" si="141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8">
        <f t="shared" si="139"/>
        <v>88.26081081081081</v>
      </c>
      <c r="Q1535" t="str">
        <f t="shared" si="142"/>
        <v>photography</v>
      </c>
      <c r="R1535" s="11" t="str">
        <f t="shared" si="143"/>
        <v>photobooks</v>
      </c>
      <c r="S1535" s="14">
        <f t="shared" si="140"/>
        <v>42442.793715277774</v>
      </c>
      <c r="T1535" s="14">
        <f t="shared" si="141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8">
        <f t="shared" si="139"/>
        <v>84.905149051490511</v>
      </c>
      <c r="Q1536" t="str">
        <f t="shared" si="142"/>
        <v>photography</v>
      </c>
      <c r="R1536" s="11" t="str">
        <f t="shared" si="143"/>
        <v>photobooks</v>
      </c>
      <c r="S1536" s="14">
        <f t="shared" si="140"/>
        <v>42221.465995370374</v>
      </c>
      <c r="T1536" s="14">
        <f t="shared" si="141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8">
        <f t="shared" si="139"/>
        <v>48.154545454545456</v>
      </c>
      <c r="Q1537" t="str">
        <f t="shared" si="142"/>
        <v>photography</v>
      </c>
      <c r="R1537" s="11" t="str">
        <f t="shared" si="143"/>
        <v>photobooks</v>
      </c>
      <c r="S1537" s="14">
        <f t="shared" si="140"/>
        <v>42484.620729166665</v>
      </c>
      <c r="T1537" s="14">
        <f t="shared" si="141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8">
        <f t="shared" si="139"/>
        <v>66.015406593406595</v>
      </c>
      <c r="Q1538" t="str">
        <f t="shared" si="142"/>
        <v>photography</v>
      </c>
      <c r="R1538" s="11" t="str">
        <f t="shared" si="143"/>
        <v>photobooks</v>
      </c>
      <c r="S1538" s="14">
        <f t="shared" si="140"/>
        <v>42213.593865740739</v>
      </c>
      <c r="T1538" s="14">
        <f t="shared" si="141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(E1539/D1539)*100</f>
        <v>179.9</v>
      </c>
      <c r="P1539" s="8">
        <f t="shared" ref="P1539:P1602" si="145">IFERROR(E1539/L1539, 0)</f>
        <v>96.375</v>
      </c>
      <c r="Q1539" t="str">
        <f t="shared" si="142"/>
        <v>photography</v>
      </c>
      <c r="R1539" s="11" t="str">
        <f t="shared" si="143"/>
        <v>photobooks</v>
      </c>
      <c r="S1539" s="14">
        <f t="shared" ref="S1539:S1602" si="146">(((J1539/60)/60)/24)+DATE(1970,1,1)+(-5/24)</f>
        <v>42552.106793981475</v>
      </c>
      <c r="T1539" s="14">
        <f t="shared" ref="T1539:T1602" si="147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8">
        <f t="shared" si="145"/>
        <v>156.17391304347825</v>
      </c>
      <c r="Q1540" t="str">
        <f t="shared" ref="Q1540:Q1603" si="148">LEFT(N1540,(FIND("/",N1540)-1))</f>
        <v>photography</v>
      </c>
      <c r="R1540" s="11" t="str">
        <f t="shared" ref="R1540:R1603" si="149">RIGHT(N1540,(LEN(N1540)-FIND("/",N1540)))</f>
        <v>photobooks</v>
      </c>
      <c r="S1540" s="14">
        <f t="shared" si="146"/>
        <v>41981.57372685185</v>
      </c>
      <c r="T1540" s="14">
        <f t="shared" si="147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8">
        <f t="shared" si="145"/>
        <v>95.764859154929582</v>
      </c>
      <c r="Q1541" t="str">
        <f t="shared" si="148"/>
        <v>photography</v>
      </c>
      <c r="R1541" s="11" t="str">
        <f t="shared" si="149"/>
        <v>photobooks</v>
      </c>
      <c r="S1541" s="14">
        <f t="shared" si="146"/>
        <v>42705.710868055547</v>
      </c>
      <c r="T1541" s="14">
        <f t="shared" si="147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8">
        <f t="shared" si="145"/>
        <v>180.40816326530611</v>
      </c>
      <c r="Q1542" t="str">
        <f t="shared" si="148"/>
        <v>photography</v>
      </c>
      <c r="R1542" s="11" t="str">
        <f t="shared" si="149"/>
        <v>photobooks</v>
      </c>
      <c r="S1542" s="14">
        <f t="shared" si="146"/>
        <v>41938.798796296294</v>
      </c>
      <c r="T1542" s="14">
        <f t="shared" si="147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8">
        <f t="shared" si="145"/>
        <v>3</v>
      </c>
      <c r="Q1543" t="str">
        <f t="shared" si="148"/>
        <v>photography</v>
      </c>
      <c r="R1543" s="11" t="str">
        <f t="shared" si="149"/>
        <v>nature</v>
      </c>
      <c r="S1543" s="14">
        <f t="shared" si="146"/>
        <v>41974.503912037035</v>
      </c>
      <c r="T1543" s="14">
        <f t="shared" si="147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8">
        <f t="shared" si="145"/>
        <v>20</v>
      </c>
      <c r="Q1544" t="str">
        <f t="shared" si="148"/>
        <v>photography</v>
      </c>
      <c r="R1544" s="11" t="str">
        <f t="shared" si="149"/>
        <v>nature</v>
      </c>
      <c r="S1544" s="14">
        <f t="shared" si="146"/>
        <v>42170.788194444445</v>
      </c>
      <c r="T1544" s="14">
        <f t="shared" si="147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8">
        <f t="shared" si="145"/>
        <v>10</v>
      </c>
      <c r="Q1545" t="str">
        <f t="shared" si="148"/>
        <v>photography</v>
      </c>
      <c r="R1545" s="11" t="str">
        <f t="shared" si="149"/>
        <v>nature</v>
      </c>
      <c r="S1545" s="14">
        <f t="shared" si="146"/>
        <v>41935.301319444443</v>
      </c>
      <c r="T1545" s="14">
        <f t="shared" si="147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8">
        <f t="shared" si="145"/>
        <v>0</v>
      </c>
      <c r="Q1546" t="str">
        <f t="shared" si="148"/>
        <v>photography</v>
      </c>
      <c r="R1546" s="11" t="str">
        <f t="shared" si="149"/>
        <v>nature</v>
      </c>
      <c r="S1546" s="14">
        <f t="shared" si="146"/>
        <v>42052.842870370368</v>
      </c>
      <c r="T1546" s="14">
        <f t="shared" si="147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8">
        <f t="shared" si="145"/>
        <v>1</v>
      </c>
      <c r="Q1547" t="str">
        <f t="shared" si="148"/>
        <v>photography</v>
      </c>
      <c r="R1547" s="11" t="str">
        <f t="shared" si="149"/>
        <v>nature</v>
      </c>
      <c r="S1547" s="14">
        <f t="shared" si="146"/>
        <v>42031.676319444443</v>
      </c>
      <c r="T1547" s="14">
        <f t="shared" si="147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8">
        <f t="shared" si="145"/>
        <v>26.272727272727273</v>
      </c>
      <c r="Q1548" t="str">
        <f t="shared" si="148"/>
        <v>photography</v>
      </c>
      <c r="R1548" s="11" t="str">
        <f t="shared" si="149"/>
        <v>nature</v>
      </c>
      <c r="S1548" s="14">
        <f t="shared" si="146"/>
        <v>41839.004618055551</v>
      </c>
      <c r="T1548" s="14">
        <f t="shared" si="147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8">
        <f t="shared" si="145"/>
        <v>0</v>
      </c>
      <c r="Q1549" t="str">
        <f t="shared" si="148"/>
        <v>photography</v>
      </c>
      <c r="R1549" s="11" t="str">
        <f t="shared" si="149"/>
        <v>nature</v>
      </c>
      <c r="S1549" s="14">
        <f t="shared" si="146"/>
        <v>42782.218541666669</v>
      </c>
      <c r="T1549" s="14">
        <f t="shared" si="147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8">
        <f t="shared" si="145"/>
        <v>60</v>
      </c>
      <c r="Q1550" t="str">
        <f t="shared" si="148"/>
        <v>photography</v>
      </c>
      <c r="R1550" s="11" t="str">
        <f t="shared" si="149"/>
        <v>nature</v>
      </c>
      <c r="S1550" s="14">
        <f t="shared" si="146"/>
        <v>42286.673842592594</v>
      </c>
      <c r="T1550" s="14">
        <f t="shared" si="147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8">
        <f t="shared" si="145"/>
        <v>28.333333333333332</v>
      </c>
      <c r="Q1551" t="str">
        <f t="shared" si="148"/>
        <v>photography</v>
      </c>
      <c r="R1551" s="11" t="str">
        <f t="shared" si="149"/>
        <v>nature</v>
      </c>
      <c r="S1551" s="14">
        <f t="shared" si="146"/>
        <v>42280.927766203698</v>
      </c>
      <c r="T1551" s="14">
        <f t="shared" si="147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8">
        <f t="shared" si="145"/>
        <v>14.428571428571429</v>
      </c>
      <c r="Q1552" t="str">
        <f t="shared" si="148"/>
        <v>photography</v>
      </c>
      <c r="R1552" s="11" t="str">
        <f t="shared" si="149"/>
        <v>nature</v>
      </c>
      <c r="S1552" s="14">
        <f t="shared" si="146"/>
        <v>42472.24113425926</v>
      </c>
      <c r="T1552" s="14">
        <f t="shared" si="147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8">
        <f t="shared" si="145"/>
        <v>0</v>
      </c>
      <c r="Q1553" t="str">
        <f t="shared" si="148"/>
        <v>photography</v>
      </c>
      <c r="R1553" s="11" t="str">
        <f t="shared" si="149"/>
        <v>nature</v>
      </c>
      <c r="S1553" s="14">
        <f t="shared" si="146"/>
        <v>42121.616192129623</v>
      </c>
      <c r="T1553" s="14">
        <f t="shared" si="147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8">
        <f t="shared" si="145"/>
        <v>132.1875</v>
      </c>
      <c r="Q1554" t="str">
        <f t="shared" si="148"/>
        <v>photography</v>
      </c>
      <c r="R1554" s="11" t="str">
        <f t="shared" si="149"/>
        <v>nature</v>
      </c>
      <c r="S1554" s="14">
        <f t="shared" si="146"/>
        <v>41892.480416666665</v>
      </c>
      <c r="T1554" s="14">
        <f t="shared" si="147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8">
        <f t="shared" si="145"/>
        <v>0</v>
      </c>
      <c r="Q1555" t="str">
        <f t="shared" si="148"/>
        <v>photography</v>
      </c>
      <c r="R1555" s="11" t="str">
        <f t="shared" si="149"/>
        <v>nature</v>
      </c>
      <c r="S1555" s="14">
        <f t="shared" si="146"/>
        <v>42219.074618055551</v>
      </c>
      <c r="T1555" s="14">
        <f t="shared" si="147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8">
        <f t="shared" si="145"/>
        <v>0</v>
      </c>
      <c r="Q1556" t="str">
        <f t="shared" si="148"/>
        <v>photography</v>
      </c>
      <c r="R1556" s="11" t="str">
        <f t="shared" si="149"/>
        <v>nature</v>
      </c>
      <c r="S1556" s="14">
        <f t="shared" si="146"/>
        <v>42188.043865740743</v>
      </c>
      <c r="T1556" s="14">
        <f t="shared" si="147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8">
        <f t="shared" si="145"/>
        <v>0</v>
      </c>
      <c r="Q1557" t="str">
        <f t="shared" si="148"/>
        <v>photography</v>
      </c>
      <c r="R1557" s="11" t="str">
        <f t="shared" si="149"/>
        <v>nature</v>
      </c>
      <c r="S1557" s="14">
        <f t="shared" si="146"/>
        <v>42241.405462962961</v>
      </c>
      <c r="T1557" s="14">
        <f t="shared" si="147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8">
        <f t="shared" si="145"/>
        <v>56.416666666666664</v>
      </c>
      <c r="Q1558" t="str">
        <f t="shared" si="148"/>
        <v>photography</v>
      </c>
      <c r="R1558" s="11" t="str">
        <f t="shared" si="149"/>
        <v>nature</v>
      </c>
      <c r="S1558" s="14">
        <f t="shared" si="146"/>
        <v>42524.944722222215</v>
      </c>
      <c r="T1558" s="14">
        <f t="shared" si="147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8">
        <f t="shared" si="145"/>
        <v>100</v>
      </c>
      <c r="Q1559" t="str">
        <f t="shared" si="148"/>
        <v>photography</v>
      </c>
      <c r="R1559" s="11" t="str">
        <f t="shared" si="149"/>
        <v>nature</v>
      </c>
      <c r="S1559" s="14">
        <f t="shared" si="146"/>
        <v>41871.444826388884</v>
      </c>
      <c r="T1559" s="14">
        <f t="shared" si="147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8">
        <f t="shared" si="145"/>
        <v>11.666666666666666</v>
      </c>
      <c r="Q1560" t="str">
        <f t="shared" si="148"/>
        <v>photography</v>
      </c>
      <c r="R1560" s="11" t="str">
        <f t="shared" si="149"/>
        <v>nature</v>
      </c>
      <c r="S1560" s="14">
        <f t="shared" si="146"/>
        <v>42185.189340277771</v>
      </c>
      <c r="T1560" s="14">
        <f t="shared" si="147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8">
        <f t="shared" si="145"/>
        <v>50</v>
      </c>
      <c r="Q1561" t="str">
        <f t="shared" si="148"/>
        <v>photography</v>
      </c>
      <c r="R1561" s="11" t="str">
        <f t="shared" si="149"/>
        <v>nature</v>
      </c>
      <c r="S1561" s="14">
        <f t="shared" si="146"/>
        <v>42107.844895833325</v>
      </c>
      <c r="T1561" s="14">
        <f t="shared" si="147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8">
        <f t="shared" si="145"/>
        <v>23.5</v>
      </c>
      <c r="Q1562" t="str">
        <f t="shared" si="148"/>
        <v>photography</v>
      </c>
      <c r="R1562" s="11" t="str">
        <f t="shared" si="149"/>
        <v>nature</v>
      </c>
      <c r="S1562" s="14">
        <f t="shared" si="146"/>
        <v>41935.812418981477</v>
      </c>
      <c r="T1562" s="14">
        <f t="shared" si="147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8">
        <f t="shared" si="145"/>
        <v>67</v>
      </c>
      <c r="Q1563" t="str">
        <f t="shared" si="148"/>
        <v>publishing</v>
      </c>
      <c r="R1563" s="11" t="str">
        <f t="shared" si="149"/>
        <v>art books</v>
      </c>
      <c r="S1563" s="14">
        <f t="shared" si="146"/>
        <v>41554.833368055552</v>
      </c>
      <c r="T1563" s="14">
        <f t="shared" si="147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8">
        <f t="shared" si="145"/>
        <v>0</v>
      </c>
      <c r="Q1564" t="str">
        <f t="shared" si="148"/>
        <v>publishing</v>
      </c>
      <c r="R1564" s="11" t="str">
        <f t="shared" si="149"/>
        <v>art books</v>
      </c>
      <c r="S1564" s="14">
        <f t="shared" si="146"/>
        <v>40079.357824074068</v>
      </c>
      <c r="T1564" s="14">
        <f t="shared" si="147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8">
        <f t="shared" si="145"/>
        <v>42.5</v>
      </c>
      <c r="Q1565" t="str">
        <f t="shared" si="148"/>
        <v>publishing</v>
      </c>
      <c r="R1565" s="11" t="str">
        <f t="shared" si="149"/>
        <v>art books</v>
      </c>
      <c r="S1565" s="14">
        <f t="shared" si="146"/>
        <v>41652.534155092588</v>
      </c>
      <c r="T1565" s="14">
        <f t="shared" si="147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8">
        <f t="shared" si="145"/>
        <v>10</v>
      </c>
      <c r="Q1566" t="str">
        <f t="shared" si="148"/>
        <v>publishing</v>
      </c>
      <c r="R1566" s="11" t="str">
        <f t="shared" si="149"/>
        <v>art books</v>
      </c>
      <c r="S1566" s="14">
        <f t="shared" si="146"/>
        <v>42121.158668981479</v>
      </c>
      <c r="T1566" s="14">
        <f t="shared" si="147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8">
        <f t="shared" si="145"/>
        <v>100</v>
      </c>
      <c r="Q1567" t="str">
        <f t="shared" si="148"/>
        <v>publishing</v>
      </c>
      <c r="R1567" s="11" t="str">
        <f t="shared" si="149"/>
        <v>art books</v>
      </c>
      <c r="S1567" s="14">
        <f t="shared" si="146"/>
        <v>40672.521539351852</v>
      </c>
      <c r="T1567" s="14">
        <f t="shared" si="147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8">
        <f t="shared" si="145"/>
        <v>108.05084745762711</v>
      </c>
      <c r="Q1568" t="str">
        <f t="shared" si="148"/>
        <v>publishing</v>
      </c>
      <c r="R1568" s="11" t="str">
        <f t="shared" si="149"/>
        <v>art books</v>
      </c>
      <c r="S1568" s="14">
        <f t="shared" si="146"/>
        <v>42549.708379629628</v>
      </c>
      <c r="T1568" s="14">
        <f t="shared" si="147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8">
        <f t="shared" si="145"/>
        <v>26.923076923076923</v>
      </c>
      <c r="Q1569" t="str">
        <f t="shared" si="148"/>
        <v>publishing</v>
      </c>
      <c r="R1569" s="11" t="str">
        <f t="shared" si="149"/>
        <v>art books</v>
      </c>
      <c r="S1569" s="14">
        <f t="shared" si="146"/>
        <v>41671.728530092587</v>
      </c>
      <c r="T1569" s="14">
        <f t="shared" si="147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8">
        <f t="shared" si="145"/>
        <v>155</v>
      </c>
      <c r="Q1570" t="str">
        <f t="shared" si="148"/>
        <v>publishing</v>
      </c>
      <c r="R1570" s="11" t="str">
        <f t="shared" si="149"/>
        <v>art books</v>
      </c>
      <c r="S1570" s="14">
        <f t="shared" si="146"/>
        <v>41961.853993055549</v>
      </c>
      <c r="T1570" s="14">
        <f t="shared" si="147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8">
        <f t="shared" si="145"/>
        <v>0</v>
      </c>
      <c r="Q1571" t="str">
        <f t="shared" si="148"/>
        <v>publishing</v>
      </c>
      <c r="R1571" s="11" t="str">
        <f t="shared" si="149"/>
        <v>art books</v>
      </c>
      <c r="S1571" s="14">
        <f t="shared" si="146"/>
        <v>41389.471226851849</v>
      </c>
      <c r="T1571" s="14">
        <f t="shared" si="147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8">
        <f t="shared" si="145"/>
        <v>47.769230769230766</v>
      </c>
      <c r="Q1572" t="str">
        <f t="shared" si="148"/>
        <v>publishing</v>
      </c>
      <c r="R1572" s="11" t="str">
        <f t="shared" si="149"/>
        <v>art books</v>
      </c>
      <c r="S1572" s="14">
        <f t="shared" si="146"/>
        <v>42438.605115740742</v>
      </c>
      <c r="T1572" s="14">
        <f t="shared" si="147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8">
        <f t="shared" si="145"/>
        <v>20</v>
      </c>
      <c r="Q1573" t="str">
        <f t="shared" si="148"/>
        <v>publishing</v>
      </c>
      <c r="R1573" s="11" t="str">
        <f t="shared" si="149"/>
        <v>art books</v>
      </c>
      <c r="S1573" s="14">
        <f t="shared" si="146"/>
        <v>42144.561145833337</v>
      </c>
      <c r="T1573" s="14">
        <f t="shared" si="147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8">
        <f t="shared" si="145"/>
        <v>41.666666666666664</v>
      </c>
      <c r="Q1574" t="str">
        <f t="shared" si="148"/>
        <v>publishing</v>
      </c>
      <c r="R1574" s="11" t="str">
        <f t="shared" si="149"/>
        <v>art books</v>
      </c>
      <c r="S1574" s="14">
        <f t="shared" si="146"/>
        <v>42403.824756944443</v>
      </c>
      <c r="T1574" s="14">
        <f t="shared" si="147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8">
        <f t="shared" si="145"/>
        <v>74.333333333333329</v>
      </c>
      <c r="Q1575" t="str">
        <f t="shared" si="148"/>
        <v>publishing</v>
      </c>
      <c r="R1575" s="11" t="str">
        <f t="shared" si="149"/>
        <v>art books</v>
      </c>
      <c r="S1575" s="14">
        <f t="shared" si="146"/>
        <v>42785.791689814818</v>
      </c>
      <c r="T1575" s="14">
        <f t="shared" si="147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8">
        <f t="shared" si="145"/>
        <v>84.333333333333329</v>
      </c>
      <c r="Q1576" t="str">
        <f t="shared" si="148"/>
        <v>publishing</v>
      </c>
      <c r="R1576" s="11" t="str">
        <f t="shared" si="149"/>
        <v>art books</v>
      </c>
      <c r="S1576" s="14">
        <f t="shared" si="146"/>
        <v>42017.719085648147</v>
      </c>
      <c r="T1576" s="14">
        <f t="shared" si="147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8">
        <f t="shared" si="145"/>
        <v>65.457142857142856</v>
      </c>
      <c r="Q1577" t="str">
        <f t="shared" si="148"/>
        <v>publishing</v>
      </c>
      <c r="R1577" s="11" t="str">
        <f t="shared" si="149"/>
        <v>art books</v>
      </c>
      <c r="S1577" s="14">
        <f t="shared" si="146"/>
        <v>41799.315925925926</v>
      </c>
      <c r="T1577" s="14">
        <f t="shared" si="147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8">
        <f t="shared" si="145"/>
        <v>65</v>
      </c>
      <c r="Q1578" t="str">
        <f t="shared" si="148"/>
        <v>publishing</v>
      </c>
      <c r="R1578" s="11" t="str">
        <f t="shared" si="149"/>
        <v>art books</v>
      </c>
      <c r="S1578" s="14">
        <f t="shared" si="146"/>
        <v>42140.670925925922</v>
      </c>
      <c r="T1578" s="14">
        <f t="shared" si="147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8">
        <f t="shared" si="145"/>
        <v>27.5</v>
      </c>
      <c r="Q1579" t="str">
        <f t="shared" si="148"/>
        <v>publishing</v>
      </c>
      <c r="R1579" s="11" t="str">
        <f t="shared" si="149"/>
        <v>art books</v>
      </c>
      <c r="S1579" s="14">
        <f t="shared" si="146"/>
        <v>41054.639444444445</v>
      </c>
      <c r="T1579" s="14">
        <f t="shared" si="147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8">
        <f t="shared" si="145"/>
        <v>51.25</v>
      </c>
      <c r="Q1580" t="str">
        <f t="shared" si="148"/>
        <v>publishing</v>
      </c>
      <c r="R1580" s="11" t="str">
        <f t="shared" si="149"/>
        <v>art books</v>
      </c>
      <c r="S1580" s="14">
        <f t="shared" si="146"/>
        <v>40398.857534722221</v>
      </c>
      <c r="T1580" s="14">
        <f t="shared" si="147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8">
        <f t="shared" si="145"/>
        <v>14</v>
      </c>
      <c r="Q1581" t="str">
        <f t="shared" si="148"/>
        <v>publishing</v>
      </c>
      <c r="R1581" s="11" t="str">
        <f t="shared" si="149"/>
        <v>art books</v>
      </c>
      <c r="S1581" s="14">
        <f t="shared" si="146"/>
        <v>41481.788090277776</v>
      </c>
      <c r="T1581" s="14">
        <f t="shared" si="147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8">
        <f t="shared" si="145"/>
        <v>0</v>
      </c>
      <c r="Q1582" t="str">
        <f t="shared" si="148"/>
        <v>publishing</v>
      </c>
      <c r="R1582" s="11" t="str">
        <f t="shared" si="149"/>
        <v>art books</v>
      </c>
      <c r="S1582" s="14">
        <f t="shared" si="146"/>
        <v>40989.841736111113</v>
      </c>
      <c r="T1582" s="14">
        <f t="shared" si="147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8">
        <f t="shared" si="145"/>
        <v>5</v>
      </c>
      <c r="Q1583" t="str">
        <f t="shared" si="148"/>
        <v>photography</v>
      </c>
      <c r="R1583" s="11" t="str">
        <f t="shared" si="149"/>
        <v>places</v>
      </c>
      <c r="S1583" s="14">
        <f t="shared" si="146"/>
        <v>42325.240624999999</v>
      </c>
      <c r="T1583" s="14">
        <f t="shared" si="147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8">
        <f t="shared" si="145"/>
        <v>31</v>
      </c>
      <c r="Q1584" t="str">
        <f t="shared" si="148"/>
        <v>photography</v>
      </c>
      <c r="R1584" s="11" t="str">
        <f t="shared" si="149"/>
        <v>places</v>
      </c>
      <c r="S1584" s="14">
        <f t="shared" si="146"/>
        <v>42246.581631944442</v>
      </c>
      <c r="T1584" s="14">
        <f t="shared" si="147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8">
        <f t="shared" si="145"/>
        <v>15</v>
      </c>
      <c r="Q1585" t="str">
        <f t="shared" si="148"/>
        <v>photography</v>
      </c>
      <c r="R1585" s="11" t="str">
        <f t="shared" si="149"/>
        <v>places</v>
      </c>
      <c r="S1585" s="14">
        <f t="shared" si="146"/>
        <v>41877.696655092594</v>
      </c>
      <c r="T1585" s="14">
        <f t="shared" si="147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8">
        <f t="shared" si="145"/>
        <v>0</v>
      </c>
      <c r="Q1586" t="str">
        <f t="shared" si="148"/>
        <v>photography</v>
      </c>
      <c r="R1586" s="11" t="str">
        <f t="shared" si="149"/>
        <v>places</v>
      </c>
      <c r="S1586" s="14">
        <f t="shared" si="146"/>
        <v>41779.440983796296</v>
      </c>
      <c r="T1586" s="14">
        <f t="shared" si="147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8">
        <f t="shared" si="145"/>
        <v>131.66666666666666</v>
      </c>
      <c r="Q1587" t="str">
        <f t="shared" si="148"/>
        <v>photography</v>
      </c>
      <c r="R1587" s="11" t="str">
        <f t="shared" si="149"/>
        <v>places</v>
      </c>
      <c r="S1587" s="14">
        <f t="shared" si="146"/>
        <v>42707.687129629623</v>
      </c>
      <c r="T1587" s="14">
        <f t="shared" si="147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8">
        <f t="shared" si="145"/>
        <v>0</v>
      </c>
      <c r="Q1588" t="str">
        <f t="shared" si="148"/>
        <v>photography</v>
      </c>
      <c r="R1588" s="11" t="str">
        <f t="shared" si="149"/>
        <v>places</v>
      </c>
      <c r="S1588" s="14">
        <f t="shared" si="146"/>
        <v>42068.896087962967</v>
      </c>
      <c r="T1588" s="14">
        <f t="shared" si="147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8">
        <f t="shared" si="145"/>
        <v>1</v>
      </c>
      <c r="Q1589" t="str">
        <f t="shared" si="148"/>
        <v>photography</v>
      </c>
      <c r="R1589" s="11" t="str">
        <f t="shared" si="149"/>
        <v>places</v>
      </c>
      <c r="S1589" s="14">
        <f t="shared" si="146"/>
        <v>41956.742650462962</v>
      </c>
      <c r="T1589" s="14">
        <f t="shared" si="147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8">
        <f t="shared" si="145"/>
        <v>0</v>
      </c>
      <c r="Q1590" t="str">
        <f t="shared" si="148"/>
        <v>photography</v>
      </c>
      <c r="R1590" s="11" t="str">
        <f t="shared" si="149"/>
        <v>places</v>
      </c>
      <c r="S1590" s="14">
        <f t="shared" si="146"/>
        <v>42005.041655092595</v>
      </c>
      <c r="T1590" s="14">
        <f t="shared" si="147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8">
        <f t="shared" si="145"/>
        <v>0</v>
      </c>
      <c r="Q1591" t="str">
        <f t="shared" si="148"/>
        <v>photography</v>
      </c>
      <c r="R1591" s="11" t="str">
        <f t="shared" si="149"/>
        <v>places</v>
      </c>
      <c r="S1591" s="14">
        <f t="shared" si="146"/>
        <v>42256.776458333326</v>
      </c>
      <c r="T1591" s="14">
        <f t="shared" si="147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8">
        <f t="shared" si="145"/>
        <v>510</v>
      </c>
      <c r="Q1592" t="str">
        <f t="shared" si="148"/>
        <v>photography</v>
      </c>
      <c r="R1592" s="11" t="str">
        <f t="shared" si="149"/>
        <v>places</v>
      </c>
      <c r="S1592" s="14">
        <f t="shared" si="146"/>
        <v>42240.648888888885</v>
      </c>
      <c r="T1592" s="14">
        <f t="shared" si="147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8">
        <f t="shared" si="145"/>
        <v>44.478260869565219</v>
      </c>
      <c r="Q1593" t="str">
        <f t="shared" si="148"/>
        <v>photography</v>
      </c>
      <c r="R1593" s="11" t="str">
        <f t="shared" si="149"/>
        <v>places</v>
      </c>
      <c r="S1593" s="14">
        <f t="shared" si="146"/>
        <v>42433.517835648141</v>
      </c>
      <c r="T1593" s="14">
        <f t="shared" si="147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8">
        <f t="shared" si="145"/>
        <v>0</v>
      </c>
      <c r="Q1594" t="str">
        <f t="shared" si="148"/>
        <v>photography</v>
      </c>
      <c r="R1594" s="11" t="str">
        <f t="shared" si="149"/>
        <v>places</v>
      </c>
      <c r="S1594" s="14">
        <f t="shared" si="146"/>
        <v>42045.86440972222</v>
      </c>
      <c r="T1594" s="14">
        <f t="shared" si="147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8">
        <f t="shared" si="145"/>
        <v>1</v>
      </c>
      <c r="Q1595" t="str">
        <f t="shared" si="148"/>
        <v>photography</v>
      </c>
      <c r="R1595" s="11" t="str">
        <f t="shared" si="149"/>
        <v>places</v>
      </c>
      <c r="S1595" s="14">
        <f t="shared" si="146"/>
        <v>42033.63721064815</v>
      </c>
      <c r="T1595" s="14">
        <f t="shared" si="147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8">
        <f t="shared" si="145"/>
        <v>20.5</v>
      </c>
      <c r="Q1596" t="str">
        <f t="shared" si="148"/>
        <v>photography</v>
      </c>
      <c r="R1596" s="11" t="str">
        <f t="shared" si="149"/>
        <v>places</v>
      </c>
      <c r="S1596" s="14">
        <f t="shared" si="146"/>
        <v>42445.504421296289</v>
      </c>
      <c r="T1596" s="14">
        <f t="shared" si="147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8">
        <f t="shared" si="145"/>
        <v>40</v>
      </c>
      <c r="Q1597" t="str">
        <f t="shared" si="148"/>
        <v>photography</v>
      </c>
      <c r="R1597" s="11" t="str">
        <f t="shared" si="149"/>
        <v>places</v>
      </c>
      <c r="S1597" s="14">
        <f t="shared" si="146"/>
        <v>41779.84175925926</v>
      </c>
      <c r="T1597" s="14">
        <f t="shared" si="147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8">
        <f t="shared" si="145"/>
        <v>25</v>
      </c>
      <c r="Q1598" t="str">
        <f t="shared" si="148"/>
        <v>photography</v>
      </c>
      <c r="R1598" s="11" t="str">
        <f t="shared" si="149"/>
        <v>places</v>
      </c>
      <c r="S1598" s="14">
        <f t="shared" si="146"/>
        <v>41941.221863425926</v>
      </c>
      <c r="T1598" s="14">
        <f t="shared" si="147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8">
        <f t="shared" si="145"/>
        <v>0</v>
      </c>
      <c r="Q1599" t="str">
        <f t="shared" si="148"/>
        <v>photography</v>
      </c>
      <c r="R1599" s="11" t="str">
        <f t="shared" si="149"/>
        <v>places</v>
      </c>
      <c r="S1599" s="14">
        <f t="shared" si="146"/>
        <v>42603.145798611113</v>
      </c>
      <c r="T1599" s="14">
        <f t="shared" si="147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8">
        <f t="shared" si="145"/>
        <v>1</v>
      </c>
      <c r="Q1600" t="str">
        <f t="shared" si="148"/>
        <v>photography</v>
      </c>
      <c r="R1600" s="11" t="str">
        <f t="shared" si="149"/>
        <v>places</v>
      </c>
      <c r="S1600" s="14">
        <f t="shared" si="146"/>
        <v>42151.459004629629</v>
      </c>
      <c r="T1600" s="14">
        <f t="shared" si="147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8">
        <f t="shared" si="145"/>
        <v>0</v>
      </c>
      <c r="Q1601" t="str">
        <f t="shared" si="148"/>
        <v>photography</v>
      </c>
      <c r="R1601" s="11" t="str">
        <f t="shared" si="149"/>
        <v>places</v>
      </c>
      <c r="S1601" s="14">
        <f t="shared" si="146"/>
        <v>42438.330740740734</v>
      </c>
      <c r="T1601" s="14">
        <f t="shared" si="147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8">
        <f t="shared" si="145"/>
        <v>40.777777777777779</v>
      </c>
      <c r="Q1602" t="str">
        <f t="shared" si="148"/>
        <v>photography</v>
      </c>
      <c r="R1602" s="11" t="str">
        <f t="shared" si="149"/>
        <v>places</v>
      </c>
      <c r="S1602" s="14">
        <f t="shared" si="146"/>
        <v>41790.848981481482</v>
      </c>
      <c r="T1602" s="14">
        <f t="shared" si="147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(E1603/D1603)*100</f>
        <v>108.2492</v>
      </c>
      <c r="P1603" s="8">
        <f t="shared" ref="P1603:P1666" si="151">IFERROR(E1603/L1603, 0)</f>
        <v>48.325535714285714</v>
      </c>
      <c r="Q1603" t="str">
        <f t="shared" si="148"/>
        <v>music</v>
      </c>
      <c r="R1603" s="11" t="str">
        <f t="shared" si="149"/>
        <v>rock</v>
      </c>
      <c r="S1603" s="14">
        <f t="shared" ref="S1603:S1666" si="152">(((J1603/60)/60)/24)+DATE(1970,1,1)+(-5/24)</f>
        <v>40637.884641203702</v>
      </c>
      <c r="T1603" s="14">
        <f t="shared" ref="T1603:T1666" si="15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8">
        <f t="shared" si="151"/>
        <v>46.953125</v>
      </c>
      <c r="Q1604" t="str">
        <f t="shared" ref="Q1604:Q1667" si="154">LEFT(N1604,(FIND("/",N1604)-1))</f>
        <v>music</v>
      </c>
      <c r="R1604" s="11" t="str">
        <f t="shared" ref="R1604:R1667" si="155">RIGHT(N1604,(LEN(N1604)-FIND("/",N1604)))</f>
        <v>rock</v>
      </c>
      <c r="S1604" s="14">
        <f t="shared" si="152"/>
        <v>40788.089317129627</v>
      </c>
      <c r="T1604" s="14">
        <f t="shared" si="15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8">
        <f t="shared" si="151"/>
        <v>66.688666666666663</v>
      </c>
      <c r="Q1605" t="str">
        <f t="shared" si="154"/>
        <v>music</v>
      </c>
      <c r="R1605" s="11" t="str">
        <f t="shared" si="155"/>
        <v>rock</v>
      </c>
      <c r="S1605" s="14">
        <f t="shared" si="152"/>
        <v>40875.961331018516</v>
      </c>
      <c r="T1605" s="14">
        <f t="shared" si="15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8">
        <f t="shared" si="151"/>
        <v>48.842857142857142</v>
      </c>
      <c r="Q1606" t="str">
        <f t="shared" si="154"/>
        <v>music</v>
      </c>
      <c r="R1606" s="11" t="str">
        <f t="shared" si="155"/>
        <v>rock</v>
      </c>
      <c r="S1606" s="14">
        <f t="shared" si="152"/>
        <v>40945.636979166666</v>
      </c>
      <c r="T1606" s="14">
        <f t="shared" si="15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8">
        <f t="shared" si="151"/>
        <v>137.30909090909091</v>
      </c>
      <c r="Q1607" t="str">
        <f t="shared" si="154"/>
        <v>music</v>
      </c>
      <c r="R1607" s="11" t="str">
        <f t="shared" si="155"/>
        <v>rock</v>
      </c>
      <c r="S1607" s="14">
        <f t="shared" si="152"/>
        <v>40746.804548611108</v>
      </c>
      <c r="T1607" s="14">
        <f t="shared" si="15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8">
        <f t="shared" si="151"/>
        <v>87.829673913043479</v>
      </c>
      <c r="Q1608" t="str">
        <f t="shared" si="154"/>
        <v>music</v>
      </c>
      <c r="R1608" s="11" t="str">
        <f t="shared" si="155"/>
        <v>rock</v>
      </c>
      <c r="S1608" s="14">
        <f t="shared" si="152"/>
        <v>40535.903217592589</v>
      </c>
      <c r="T1608" s="14">
        <f t="shared" si="15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8">
        <f t="shared" si="151"/>
        <v>70.785365853658533</v>
      </c>
      <c r="Q1609" t="str">
        <f t="shared" si="154"/>
        <v>music</v>
      </c>
      <c r="R1609" s="11" t="str">
        <f t="shared" si="155"/>
        <v>rock</v>
      </c>
      <c r="S1609" s="14">
        <f t="shared" si="152"/>
        <v>41053.600127314814</v>
      </c>
      <c r="T1609" s="14">
        <f t="shared" si="15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8">
        <f t="shared" si="151"/>
        <v>52.826086956521742</v>
      </c>
      <c r="Q1610" t="str">
        <f t="shared" si="154"/>
        <v>music</v>
      </c>
      <c r="R1610" s="11" t="str">
        <f t="shared" si="155"/>
        <v>rock</v>
      </c>
      <c r="S1610" s="14">
        <f t="shared" si="152"/>
        <v>41607.622523148144</v>
      </c>
      <c r="T1610" s="14">
        <f t="shared" si="15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8">
        <f t="shared" si="151"/>
        <v>443.75</v>
      </c>
      <c r="Q1611" t="str">
        <f t="shared" si="154"/>
        <v>music</v>
      </c>
      <c r="R1611" s="11" t="str">
        <f t="shared" si="155"/>
        <v>rock</v>
      </c>
      <c r="S1611" s="14">
        <f t="shared" si="152"/>
        <v>40795.792928240735</v>
      </c>
      <c r="T1611" s="14">
        <f t="shared" si="15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8">
        <f t="shared" si="151"/>
        <v>48.544642857142854</v>
      </c>
      <c r="Q1612" t="str">
        <f t="shared" si="154"/>
        <v>music</v>
      </c>
      <c r="R1612" s="11" t="str">
        <f t="shared" si="155"/>
        <v>rock</v>
      </c>
      <c r="S1612" s="14">
        <f t="shared" si="152"/>
        <v>41228.716550925921</v>
      </c>
      <c r="T1612" s="14">
        <f t="shared" si="15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8">
        <f t="shared" si="151"/>
        <v>37.074074074074076</v>
      </c>
      <c r="Q1613" t="str">
        <f t="shared" si="154"/>
        <v>music</v>
      </c>
      <c r="R1613" s="11" t="str">
        <f t="shared" si="155"/>
        <v>rock</v>
      </c>
      <c r="S1613" s="14">
        <f t="shared" si="152"/>
        <v>41408.792037037034</v>
      </c>
      <c r="T1613" s="14">
        <f t="shared" si="15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8">
        <f t="shared" si="151"/>
        <v>50</v>
      </c>
      <c r="Q1614" t="str">
        <f t="shared" si="154"/>
        <v>music</v>
      </c>
      <c r="R1614" s="11" t="str">
        <f t="shared" si="155"/>
        <v>rock</v>
      </c>
      <c r="S1614" s="14">
        <f t="shared" si="152"/>
        <v>41246.666481481479</v>
      </c>
      <c r="T1614" s="14">
        <f t="shared" si="15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8">
        <f t="shared" si="151"/>
        <v>39.03846153846154</v>
      </c>
      <c r="Q1615" t="str">
        <f t="shared" si="154"/>
        <v>music</v>
      </c>
      <c r="R1615" s="11" t="str">
        <f t="shared" si="155"/>
        <v>rock</v>
      </c>
      <c r="S1615" s="14">
        <f t="shared" si="152"/>
        <v>41081.861134259256</v>
      </c>
      <c r="T1615" s="14">
        <f t="shared" si="15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8">
        <f t="shared" si="151"/>
        <v>66.688311688311686</v>
      </c>
      <c r="Q1616" t="str">
        <f t="shared" si="154"/>
        <v>music</v>
      </c>
      <c r="R1616" s="11" t="str">
        <f t="shared" si="155"/>
        <v>rock</v>
      </c>
      <c r="S1616" s="14">
        <f t="shared" si="152"/>
        <v>41794.772789351846</v>
      </c>
      <c r="T1616" s="14">
        <f t="shared" si="15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8">
        <f t="shared" si="151"/>
        <v>67.132352941176464</v>
      </c>
      <c r="Q1617" t="str">
        <f t="shared" si="154"/>
        <v>music</v>
      </c>
      <c r="R1617" s="11" t="str">
        <f t="shared" si="155"/>
        <v>rock</v>
      </c>
      <c r="S1617" s="14">
        <f t="shared" si="152"/>
        <v>40844.842546296291</v>
      </c>
      <c r="T1617" s="14">
        <f t="shared" si="15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8">
        <f t="shared" si="151"/>
        <v>66.369426751592357</v>
      </c>
      <c r="Q1618" t="str">
        <f t="shared" si="154"/>
        <v>music</v>
      </c>
      <c r="R1618" s="11" t="str">
        <f t="shared" si="155"/>
        <v>rock</v>
      </c>
      <c r="S1618" s="14">
        <f t="shared" si="152"/>
        <v>41194.507187499999</v>
      </c>
      <c r="T1618" s="14">
        <f t="shared" si="15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8">
        <f t="shared" si="151"/>
        <v>64.620253164556956</v>
      </c>
      <c r="Q1619" t="str">
        <f t="shared" si="154"/>
        <v>music</v>
      </c>
      <c r="R1619" s="11" t="str">
        <f t="shared" si="155"/>
        <v>rock</v>
      </c>
      <c r="S1619" s="14">
        <f t="shared" si="152"/>
        <v>41546.455879629626</v>
      </c>
      <c r="T1619" s="14">
        <f t="shared" si="15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8">
        <f t="shared" si="151"/>
        <v>58.370370370370374</v>
      </c>
      <c r="Q1620" t="str">
        <f t="shared" si="154"/>
        <v>music</v>
      </c>
      <c r="R1620" s="11" t="str">
        <f t="shared" si="155"/>
        <v>rock</v>
      </c>
      <c r="S1620" s="14">
        <f t="shared" si="152"/>
        <v>41301.446006944439</v>
      </c>
      <c r="T1620" s="14">
        <f t="shared" si="15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8">
        <f t="shared" si="151"/>
        <v>86.956521739130437</v>
      </c>
      <c r="Q1621" t="str">
        <f t="shared" si="154"/>
        <v>music</v>
      </c>
      <c r="R1621" s="11" t="str">
        <f t="shared" si="155"/>
        <v>rock</v>
      </c>
      <c r="S1621" s="14">
        <f t="shared" si="152"/>
        <v>41875.977847222224</v>
      </c>
      <c r="T1621" s="14">
        <f t="shared" si="15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8">
        <f t="shared" si="151"/>
        <v>66.470588235294116</v>
      </c>
      <c r="Q1622" t="str">
        <f t="shared" si="154"/>
        <v>music</v>
      </c>
      <c r="R1622" s="11" t="str">
        <f t="shared" si="155"/>
        <v>rock</v>
      </c>
      <c r="S1622" s="14">
        <f t="shared" si="152"/>
        <v>41321.131249999999</v>
      </c>
      <c r="T1622" s="14">
        <f t="shared" si="15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8">
        <f t="shared" si="151"/>
        <v>163.78378378378378</v>
      </c>
      <c r="Q1623" t="str">
        <f t="shared" si="154"/>
        <v>music</v>
      </c>
      <c r="R1623" s="11" t="str">
        <f t="shared" si="155"/>
        <v>rock</v>
      </c>
      <c r="S1623" s="14">
        <f t="shared" si="152"/>
        <v>41003.398321759254</v>
      </c>
      <c r="T1623" s="14">
        <f t="shared" si="15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8">
        <f t="shared" si="151"/>
        <v>107.98461538461538</v>
      </c>
      <c r="Q1624" t="str">
        <f t="shared" si="154"/>
        <v>music</v>
      </c>
      <c r="R1624" s="11" t="str">
        <f t="shared" si="155"/>
        <v>rock</v>
      </c>
      <c r="S1624" s="14">
        <f t="shared" si="152"/>
        <v>41950.086504629624</v>
      </c>
      <c r="T1624" s="14">
        <f t="shared" si="15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8">
        <f t="shared" si="151"/>
        <v>42.111111111111114</v>
      </c>
      <c r="Q1625" t="str">
        <f t="shared" si="154"/>
        <v>music</v>
      </c>
      <c r="R1625" s="11" t="str">
        <f t="shared" si="155"/>
        <v>rock</v>
      </c>
      <c r="S1625" s="14">
        <f t="shared" si="152"/>
        <v>41453.480196759258</v>
      </c>
      <c r="T1625" s="14">
        <f t="shared" si="15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8">
        <f t="shared" si="151"/>
        <v>47.2</v>
      </c>
      <c r="Q1626" t="str">
        <f t="shared" si="154"/>
        <v>music</v>
      </c>
      <c r="R1626" s="11" t="str">
        <f t="shared" si="155"/>
        <v>rock</v>
      </c>
      <c r="S1626" s="14">
        <f t="shared" si="152"/>
        <v>41243.158969907403</v>
      </c>
      <c r="T1626" s="14">
        <f t="shared" si="15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8">
        <f t="shared" si="151"/>
        <v>112.01923076923077</v>
      </c>
      <c r="Q1627" t="str">
        <f t="shared" si="154"/>
        <v>music</v>
      </c>
      <c r="R1627" s="11" t="str">
        <f t="shared" si="155"/>
        <v>rock</v>
      </c>
      <c r="S1627" s="14">
        <f t="shared" si="152"/>
        <v>41135.491354166668</v>
      </c>
      <c r="T1627" s="14">
        <f t="shared" si="15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8">
        <f t="shared" si="151"/>
        <v>74.953703703703709</v>
      </c>
      <c r="Q1628" t="str">
        <f t="shared" si="154"/>
        <v>music</v>
      </c>
      <c r="R1628" s="11" t="str">
        <f t="shared" si="155"/>
        <v>rock</v>
      </c>
      <c r="S1628" s="14">
        <f t="shared" si="152"/>
        <v>41579.639664351853</v>
      </c>
      <c r="T1628" s="14">
        <f t="shared" si="15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8">
        <f t="shared" si="151"/>
        <v>61.578947368421055</v>
      </c>
      <c r="Q1629" t="str">
        <f t="shared" si="154"/>
        <v>music</v>
      </c>
      <c r="R1629" s="11" t="str">
        <f t="shared" si="155"/>
        <v>rock</v>
      </c>
      <c r="S1629" s="14">
        <f t="shared" si="152"/>
        <v>41205.498715277776</v>
      </c>
      <c r="T1629" s="14">
        <f t="shared" si="15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8">
        <f t="shared" si="151"/>
        <v>45.875</v>
      </c>
      <c r="Q1630" t="str">
        <f t="shared" si="154"/>
        <v>music</v>
      </c>
      <c r="R1630" s="11" t="str">
        <f t="shared" si="155"/>
        <v>rock</v>
      </c>
      <c r="S1630" s="14">
        <f t="shared" si="152"/>
        <v>41774.528726851851</v>
      </c>
      <c r="T1630" s="14">
        <f t="shared" si="15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8">
        <f t="shared" si="151"/>
        <v>75.853658536585371</v>
      </c>
      <c r="Q1631" t="str">
        <f t="shared" si="154"/>
        <v>music</v>
      </c>
      <c r="R1631" s="11" t="str">
        <f t="shared" si="155"/>
        <v>rock</v>
      </c>
      <c r="S1631" s="14">
        <f t="shared" si="152"/>
        <v>41645.658946759257</v>
      </c>
      <c r="T1631" s="14">
        <f t="shared" si="15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8">
        <f t="shared" si="151"/>
        <v>84.206349206349202</v>
      </c>
      <c r="Q1632" t="str">
        <f t="shared" si="154"/>
        <v>music</v>
      </c>
      <c r="R1632" s="11" t="str">
        <f t="shared" si="155"/>
        <v>rock</v>
      </c>
      <c r="S1632" s="14">
        <f t="shared" si="152"/>
        <v>40939.629340277774</v>
      </c>
      <c r="T1632" s="14">
        <f t="shared" si="15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8">
        <f t="shared" si="151"/>
        <v>117.22556390977444</v>
      </c>
      <c r="Q1633" t="str">
        <f t="shared" si="154"/>
        <v>music</v>
      </c>
      <c r="R1633" s="11" t="str">
        <f t="shared" si="155"/>
        <v>rock</v>
      </c>
      <c r="S1633" s="14">
        <f t="shared" si="152"/>
        <v>41164.65116898148</v>
      </c>
      <c r="T1633" s="14">
        <f t="shared" si="15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8">
        <f t="shared" si="151"/>
        <v>86.489361702127653</v>
      </c>
      <c r="Q1634" t="str">
        <f t="shared" si="154"/>
        <v>music</v>
      </c>
      <c r="R1634" s="11" t="str">
        <f t="shared" si="155"/>
        <v>rock</v>
      </c>
      <c r="S1634" s="14">
        <f t="shared" si="152"/>
        <v>40750.132569444439</v>
      </c>
      <c r="T1634" s="14">
        <f t="shared" si="15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8">
        <f t="shared" si="151"/>
        <v>172.41379310344828</v>
      </c>
      <c r="Q1635" t="str">
        <f t="shared" si="154"/>
        <v>music</v>
      </c>
      <c r="R1635" s="11" t="str">
        <f t="shared" si="155"/>
        <v>rock</v>
      </c>
      <c r="S1635" s="14">
        <f t="shared" si="152"/>
        <v>40896.675416666665</v>
      </c>
      <c r="T1635" s="14">
        <f t="shared" si="15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8">
        <f t="shared" si="151"/>
        <v>62.8125</v>
      </c>
      <c r="Q1636" t="str">
        <f t="shared" si="154"/>
        <v>music</v>
      </c>
      <c r="R1636" s="11" t="str">
        <f t="shared" si="155"/>
        <v>rock</v>
      </c>
      <c r="S1636" s="14">
        <f t="shared" si="152"/>
        <v>40657.981493055551</v>
      </c>
      <c r="T1636" s="14">
        <f t="shared" si="15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8">
        <f t="shared" si="151"/>
        <v>67.729729729729726</v>
      </c>
      <c r="Q1637" t="str">
        <f t="shared" si="154"/>
        <v>music</v>
      </c>
      <c r="R1637" s="11" t="str">
        <f t="shared" si="155"/>
        <v>rock</v>
      </c>
      <c r="S1637" s="14">
        <f t="shared" si="152"/>
        <v>42502.660428240742</v>
      </c>
      <c r="T1637" s="14">
        <f t="shared" si="15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8">
        <f t="shared" si="151"/>
        <v>53.5632183908046</v>
      </c>
      <c r="Q1638" t="str">
        <f t="shared" si="154"/>
        <v>music</v>
      </c>
      <c r="R1638" s="11" t="str">
        <f t="shared" si="155"/>
        <v>rock</v>
      </c>
      <c r="S1638" s="14">
        <f t="shared" si="152"/>
        <v>40662.878333333334</v>
      </c>
      <c r="T1638" s="14">
        <f t="shared" si="15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8">
        <f t="shared" si="151"/>
        <v>34.6</v>
      </c>
      <c r="Q1639" t="str">
        <f t="shared" si="154"/>
        <v>music</v>
      </c>
      <c r="R1639" s="11" t="str">
        <f t="shared" si="155"/>
        <v>rock</v>
      </c>
      <c r="S1639" s="14">
        <f t="shared" si="152"/>
        <v>40122.543287037035</v>
      </c>
      <c r="T1639" s="14">
        <f t="shared" si="15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8">
        <f t="shared" si="151"/>
        <v>38.888888888888886</v>
      </c>
      <c r="Q1640" t="str">
        <f t="shared" si="154"/>
        <v>music</v>
      </c>
      <c r="R1640" s="11" t="str">
        <f t="shared" si="155"/>
        <v>rock</v>
      </c>
      <c r="S1640" s="14">
        <f t="shared" si="152"/>
        <v>41288.478796296295</v>
      </c>
      <c r="T1640" s="14">
        <f t="shared" si="15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8">
        <f t="shared" si="151"/>
        <v>94.736842105263165</v>
      </c>
      <c r="Q1641" t="str">
        <f t="shared" si="154"/>
        <v>music</v>
      </c>
      <c r="R1641" s="11" t="str">
        <f t="shared" si="155"/>
        <v>rock</v>
      </c>
      <c r="S1641" s="14">
        <f t="shared" si="152"/>
        <v>40941.444039351853</v>
      </c>
      <c r="T1641" s="14">
        <f t="shared" si="15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8">
        <f t="shared" si="151"/>
        <v>39.967058823529413</v>
      </c>
      <c r="Q1642" t="str">
        <f t="shared" si="154"/>
        <v>music</v>
      </c>
      <c r="R1642" s="11" t="str">
        <f t="shared" si="155"/>
        <v>rock</v>
      </c>
      <c r="S1642" s="14">
        <f t="shared" si="152"/>
        <v>40379.022627314815</v>
      </c>
      <c r="T1642" s="14">
        <f t="shared" si="15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8">
        <f t="shared" si="151"/>
        <v>97.5</v>
      </c>
      <c r="Q1643" t="str">
        <f t="shared" si="154"/>
        <v>music</v>
      </c>
      <c r="R1643" s="11" t="str">
        <f t="shared" si="155"/>
        <v>pop</v>
      </c>
      <c r="S1643" s="14">
        <f t="shared" si="152"/>
        <v>41962.388240740744</v>
      </c>
      <c r="T1643" s="14">
        <f t="shared" si="15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8">
        <f t="shared" si="151"/>
        <v>42.857142857142854</v>
      </c>
      <c r="Q1644" t="str">
        <f t="shared" si="154"/>
        <v>music</v>
      </c>
      <c r="R1644" s="11" t="str">
        <f t="shared" si="155"/>
        <v>pop</v>
      </c>
      <c r="S1644" s="14">
        <f t="shared" si="152"/>
        <v>40687.816284722219</v>
      </c>
      <c r="T1644" s="14">
        <f t="shared" si="15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8">
        <f t="shared" si="151"/>
        <v>168.51351351351352</v>
      </c>
      <c r="Q1645" t="str">
        <f t="shared" si="154"/>
        <v>music</v>
      </c>
      <c r="R1645" s="11" t="str">
        <f t="shared" si="155"/>
        <v>pop</v>
      </c>
      <c r="S1645" s="14">
        <f t="shared" si="152"/>
        <v>41146.615879629629</v>
      </c>
      <c r="T1645" s="14">
        <f t="shared" si="15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8">
        <f t="shared" si="151"/>
        <v>85.546875</v>
      </c>
      <c r="Q1646" t="str">
        <f t="shared" si="154"/>
        <v>music</v>
      </c>
      <c r="R1646" s="11" t="str">
        <f t="shared" si="155"/>
        <v>pop</v>
      </c>
      <c r="S1646" s="14">
        <f t="shared" si="152"/>
        <v>41174.851388888885</v>
      </c>
      <c r="T1646" s="14">
        <f t="shared" si="15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8">
        <f t="shared" si="151"/>
        <v>554</v>
      </c>
      <c r="Q1647" t="str">
        <f t="shared" si="154"/>
        <v>music</v>
      </c>
      <c r="R1647" s="11" t="str">
        <f t="shared" si="155"/>
        <v>pop</v>
      </c>
      <c r="S1647" s="14">
        <f t="shared" si="152"/>
        <v>41521.409027777772</v>
      </c>
      <c r="T1647" s="14">
        <f t="shared" si="15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8">
        <f t="shared" si="151"/>
        <v>26.554216867469879</v>
      </c>
      <c r="Q1648" t="str">
        <f t="shared" si="154"/>
        <v>music</v>
      </c>
      <c r="R1648" s="11" t="str">
        <f t="shared" si="155"/>
        <v>pop</v>
      </c>
      <c r="S1648" s="14">
        <f t="shared" si="152"/>
        <v>41833.241932870369</v>
      </c>
      <c r="T1648" s="14">
        <f t="shared" si="15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8">
        <f t="shared" si="151"/>
        <v>113.82608695652173</v>
      </c>
      <c r="Q1649" t="str">
        <f t="shared" si="154"/>
        <v>music</v>
      </c>
      <c r="R1649" s="11" t="str">
        <f t="shared" si="155"/>
        <v>pop</v>
      </c>
      <c r="S1649" s="14">
        <f t="shared" si="152"/>
        <v>41039.201122685183</v>
      </c>
      <c r="T1649" s="14">
        <f t="shared" si="15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8">
        <f t="shared" si="151"/>
        <v>32.011111111111113</v>
      </c>
      <c r="Q1650" t="str">
        <f t="shared" si="154"/>
        <v>music</v>
      </c>
      <c r="R1650" s="11" t="str">
        <f t="shared" si="155"/>
        <v>pop</v>
      </c>
      <c r="S1650" s="14">
        <f t="shared" si="152"/>
        <v>40592.496319444443</v>
      </c>
      <c r="T1650" s="14">
        <f t="shared" si="15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8">
        <f t="shared" si="151"/>
        <v>47.189259259259259</v>
      </c>
      <c r="Q1651" t="str">
        <f t="shared" si="154"/>
        <v>music</v>
      </c>
      <c r="R1651" s="11" t="str">
        <f t="shared" si="155"/>
        <v>pop</v>
      </c>
      <c r="S1651" s="14">
        <f t="shared" si="152"/>
        <v>41737.476331018515</v>
      </c>
      <c r="T1651" s="14">
        <f t="shared" si="15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8">
        <f t="shared" si="151"/>
        <v>88.46875</v>
      </c>
      <c r="Q1652" t="str">
        <f t="shared" si="154"/>
        <v>music</v>
      </c>
      <c r="R1652" s="11" t="str">
        <f t="shared" si="155"/>
        <v>pop</v>
      </c>
      <c r="S1652" s="14">
        <f t="shared" si="152"/>
        <v>41526.227280092593</v>
      </c>
      <c r="T1652" s="14">
        <f t="shared" si="15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8">
        <f t="shared" si="151"/>
        <v>100.75</v>
      </c>
      <c r="Q1653" t="str">
        <f t="shared" si="154"/>
        <v>music</v>
      </c>
      <c r="R1653" s="11" t="str">
        <f t="shared" si="155"/>
        <v>pop</v>
      </c>
      <c r="S1653" s="14">
        <f t="shared" si="152"/>
        <v>40625.692361111105</v>
      </c>
      <c r="T1653" s="14">
        <f t="shared" si="15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8">
        <f t="shared" si="151"/>
        <v>64.714285714285708</v>
      </c>
      <c r="Q1654" t="str">
        <f t="shared" si="154"/>
        <v>music</v>
      </c>
      <c r="R1654" s="11" t="str">
        <f t="shared" si="155"/>
        <v>pop</v>
      </c>
      <c r="S1654" s="14">
        <f t="shared" si="152"/>
        <v>41572.284641203703</v>
      </c>
      <c r="T1654" s="14">
        <f t="shared" si="15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8">
        <f t="shared" si="151"/>
        <v>51.854285714285716</v>
      </c>
      <c r="Q1655" t="str">
        <f t="shared" si="154"/>
        <v>music</v>
      </c>
      <c r="R1655" s="11" t="str">
        <f t="shared" si="155"/>
        <v>pop</v>
      </c>
      <c r="S1655" s="14">
        <f t="shared" si="152"/>
        <v>40626.626111111109</v>
      </c>
      <c r="T1655" s="14">
        <f t="shared" si="15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8">
        <f t="shared" si="151"/>
        <v>38.794117647058826</v>
      </c>
      <c r="Q1656" t="str">
        <f t="shared" si="154"/>
        <v>music</v>
      </c>
      <c r="R1656" s="11" t="str">
        <f t="shared" si="155"/>
        <v>pop</v>
      </c>
      <c r="S1656" s="14">
        <f t="shared" si="152"/>
        <v>40987.682407407403</v>
      </c>
      <c r="T1656" s="14">
        <f t="shared" si="15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8">
        <f t="shared" si="151"/>
        <v>44.645833333333336</v>
      </c>
      <c r="Q1657" t="str">
        <f t="shared" si="154"/>
        <v>music</v>
      </c>
      <c r="R1657" s="11" t="str">
        <f t="shared" si="155"/>
        <v>pop</v>
      </c>
      <c r="S1657" s="14">
        <f t="shared" si="152"/>
        <v>40974.583564814813</v>
      </c>
      <c r="T1657" s="14">
        <f t="shared" si="15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8">
        <f t="shared" si="151"/>
        <v>156.77333333333334</v>
      </c>
      <c r="Q1658" t="str">
        <f t="shared" si="154"/>
        <v>music</v>
      </c>
      <c r="R1658" s="11" t="str">
        <f t="shared" si="155"/>
        <v>pop</v>
      </c>
      <c r="S1658" s="14">
        <f t="shared" si="152"/>
        <v>41226.720509259256</v>
      </c>
      <c r="T1658" s="14">
        <f t="shared" si="15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8">
        <f t="shared" si="151"/>
        <v>118.70339366515837</v>
      </c>
      <c r="Q1659" t="str">
        <f t="shared" si="154"/>
        <v>music</v>
      </c>
      <c r="R1659" s="11" t="str">
        <f t="shared" si="155"/>
        <v>pop</v>
      </c>
      <c r="S1659" s="14">
        <f t="shared" si="152"/>
        <v>41023.573703703703</v>
      </c>
      <c r="T1659" s="14">
        <f t="shared" si="15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8">
        <f t="shared" si="151"/>
        <v>74.149532710280369</v>
      </c>
      <c r="Q1660" t="str">
        <f t="shared" si="154"/>
        <v>music</v>
      </c>
      <c r="R1660" s="11" t="str">
        <f t="shared" si="155"/>
        <v>pop</v>
      </c>
      <c r="S1660" s="14">
        <f t="shared" si="152"/>
        <v>41223.013506944444</v>
      </c>
      <c r="T1660" s="14">
        <f t="shared" si="15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8">
        <f t="shared" si="151"/>
        <v>12.533333333333333</v>
      </c>
      <c r="Q1661" t="str">
        <f t="shared" si="154"/>
        <v>music</v>
      </c>
      <c r="R1661" s="11" t="str">
        <f t="shared" si="155"/>
        <v>pop</v>
      </c>
      <c r="S1661" s="14">
        <f t="shared" si="152"/>
        <v>41596.705104166664</v>
      </c>
      <c r="T1661" s="14">
        <f t="shared" si="15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8">
        <f t="shared" si="151"/>
        <v>27.861111111111111</v>
      </c>
      <c r="Q1662" t="str">
        <f t="shared" si="154"/>
        <v>music</v>
      </c>
      <c r="R1662" s="11" t="str">
        <f t="shared" si="155"/>
        <v>pop</v>
      </c>
      <c r="S1662" s="14">
        <f t="shared" si="152"/>
        <v>42459.485532407409</v>
      </c>
      <c r="T1662" s="14">
        <f t="shared" si="15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8">
        <f t="shared" si="151"/>
        <v>80.178217821782184</v>
      </c>
      <c r="Q1663" t="str">
        <f t="shared" si="154"/>
        <v>music</v>
      </c>
      <c r="R1663" s="11" t="str">
        <f t="shared" si="155"/>
        <v>pop</v>
      </c>
      <c r="S1663" s="14">
        <f t="shared" si="152"/>
        <v>42343.789710648147</v>
      </c>
      <c r="T1663" s="14">
        <f t="shared" si="15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8">
        <f t="shared" si="151"/>
        <v>132.43548387096774</v>
      </c>
      <c r="Q1664" t="str">
        <f t="shared" si="154"/>
        <v>music</v>
      </c>
      <c r="R1664" s="11" t="str">
        <f t="shared" si="155"/>
        <v>pop</v>
      </c>
      <c r="S1664" s="14">
        <f t="shared" si="152"/>
        <v>40847.99</v>
      </c>
      <c r="T1664" s="14">
        <f t="shared" si="15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8">
        <f t="shared" si="151"/>
        <v>33.75</v>
      </c>
      <c r="Q1665" t="str">
        <f t="shared" si="154"/>
        <v>music</v>
      </c>
      <c r="R1665" s="11" t="str">
        <f t="shared" si="155"/>
        <v>pop</v>
      </c>
      <c r="S1665" s="14">
        <f t="shared" si="152"/>
        <v>42005.813738425924</v>
      </c>
      <c r="T1665" s="14">
        <f t="shared" si="15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8">
        <f t="shared" si="151"/>
        <v>34.384494382022467</v>
      </c>
      <c r="Q1666" t="str">
        <f t="shared" si="154"/>
        <v>music</v>
      </c>
      <c r="R1666" s="11" t="str">
        <f t="shared" si="155"/>
        <v>pop</v>
      </c>
      <c r="S1666" s="14">
        <f t="shared" si="152"/>
        <v>40939.553449074068</v>
      </c>
      <c r="T1666" s="14">
        <f t="shared" si="15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(E1667/D1667)*100</f>
        <v>119.45714285714286</v>
      </c>
      <c r="P1667" s="8">
        <f t="shared" ref="P1667:P1730" si="157">IFERROR(E1667/L1667, 0)</f>
        <v>44.956989247311824</v>
      </c>
      <c r="Q1667" t="str">
        <f t="shared" si="154"/>
        <v>music</v>
      </c>
      <c r="R1667" s="11" t="str">
        <f t="shared" si="155"/>
        <v>pop</v>
      </c>
      <c r="S1667" s="14">
        <f t="shared" ref="S1667:S1730" si="158">(((J1667/60)/60)/24)+DATE(1970,1,1)+(-5/24)</f>
        <v>40564.441122685181</v>
      </c>
      <c r="T1667" s="14">
        <f t="shared" ref="T1667:T1730" si="159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8">
        <f t="shared" si="157"/>
        <v>41.04081632653061</v>
      </c>
      <c r="Q1668" t="str">
        <f t="shared" ref="Q1668:Q1731" si="160">LEFT(N1668,(FIND("/",N1668)-1))</f>
        <v>music</v>
      </c>
      <c r="R1668" s="11" t="str">
        <f t="shared" ref="R1668:R1731" si="161">RIGHT(N1668,(LEN(N1668)-FIND("/",N1668)))</f>
        <v>pop</v>
      </c>
      <c r="S1668" s="14">
        <f t="shared" si="158"/>
        <v>41331.04482638889</v>
      </c>
      <c r="T1668" s="14">
        <f t="shared" si="159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8">
        <f t="shared" si="157"/>
        <v>52.597560975609753</v>
      </c>
      <c r="Q1669" t="str">
        <f t="shared" si="160"/>
        <v>music</v>
      </c>
      <c r="R1669" s="11" t="str">
        <f t="shared" si="161"/>
        <v>pop</v>
      </c>
      <c r="S1669" s="14">
        <f t="shared" si="158"/>
        <v>41681.862245370365</v>
      </c>
      <c r="T1669" s="14">
        <f t="shared" si="159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8">
        <f t="shared" si="157"/>
        <v>70.784482758620683</v>
      </c>
      <c r="Q1670" t="str">
        <f t="shared" si="160"/>
        <v>music</v>
      </c>
      <c r="R1670" s="11" t="str">
        <f t="shared" si="161"/>
        <v>pop</v>
      </c>
      <c r="S1670" s="14">
        <f t="shared" si="158"/>
        <v>40844.941423611104</v>
      </c>
      <c r="T1670" s="14">
        <f t="shared" si="159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8">
        <f t="shared" si="157"/>
        <v>53.75</v>
      </c>
      <c r="Q1671" t="str">
        <f t="shared" si="160"/>
        <v>music</v>
      </c>
      <c r="R1671" s="11" t="str">
        <f t="shared" si="161"/>
        <v>pop</v>
      </c>
      <c r="S1671" s="14">
        <f t="shared" si="158"/>
        <v>42461.676805555551</v>
      </c>
      <c r="T1671" s="14">
        <f t="shared" si="159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8">
        <f t="shared" si="157"/>
        <v>44.608695652173914</v>
      </c>
      <c r="Q1672" t="str">
        <f t="shared" si="160"/>
        <v>music</v>
      </c>
      <c r="R1672" s="11" t="str">
        <f t="shared" si="161"/>
        <v>pop</v>
      </c>
      <c r="S1672" s="14">
        <f t="shared" si="158"/>
        <v>40313.722210648149</v>
      </c>
      <c r="T1672" s="14">
        <f t="shared" si="159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8">
        <f t="shared" si="157"/>
        <v>26.148961038961041</v>
      </c>
      <c r="Q1673" t="str">
        <f t="shared" si="160"/>
        <v>music</v>
      </c>
      <c r="R1673" s="11" t="str">
        <f t="shared" si="161"/>
        <v>pop</v>
      </c>
      <c r="S1673" s="14">
        <f t="shared" si="158"/>
        <v>42553.335810185185</v>
      </c>
      <c r="T1673" s="14">
        <f t="shared" si="159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8">
        <f t="shared" si="157"/>
        <v>39.183673469387756</v>
      </c>
      <c r="Q1674" t="str">
        <f t="shared" si="160"/>
        <v>music</v>
      </c>
      <c r="R1674" s="11" t="str">
        <f t="shared" si="161"/>
        <v>pop</v>
      </c>
      <c r="S1674" s="14">
        <f t="shared" si="158"/>
        <v>41034.448263888888</v>
      </c>
      <c r="T1674" s="14">
        <f t="shared" si="159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8">
        <f t="shared" si="157"/>
        <v>45.593220338983052</v>
      </c>
      <c r="Q1675" t="str">
        <f t="shared" si="160"/>
        <v>music</v>
      </c>
      <c r="R1675" s="11" t="str">
        <f t="shared" si="161"/>
        <v>pop</v>
      </c>
      <c r="S1675" s="14">
        <f t="shared" si="158"/>
        <v>42039.670046296298</v>
      </c>
      <c r="T1675" s="14">
        <f t="shared" si="159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8">
        <f t="shared" si="157"/>
        <v>89.247787610619469</v>
      </c>
      <c r="Q1676" t="str">
        <f t="shared" si="160"/>
        <v>music</v>
      </c>
      <c r="R1676" s="11" t="str">
        <f t="shared" si="161"/>
        <v>pop</v>
      </c>
      <c r="S1676" s="14">
        <f t="shared" si="158"/>
        <v>42569.397060185183</v>
      </c>
      <c r="T1676" s="14">
        <f t="shared" si="159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8">
        <f t="shared" si="157"/>
        <v>40.416470588235299</v>
      </c>
      <c r="Q1677" t="str">
        <f t="shared" si="160"/>
        <v>music</v>
      </c>
      <c r="R1677" s="11" t="str">
        <f t="shared" si="161"/>
        <v>pop</v>
      </c>
      <c r="S1677" s="14">
        <f t="shared" si="158"/>
        <v>40802.524768518517</v>
      </c>
      <c r="T1677" s="14">
        <f t="shared" si="159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8">
        <f t="shared" si="157"/>
        <v>82.38095238095238</v>
      </c>
      <c r="Q1678" t="str">
        <f t="shared" si="160"/>
        <v>music</v>
      </c>
      <c r="R1678" s="11" t="str">
        <f t="shared" si="161"/>
        <v>pop</v>
      </c>
      <c r="S1678" s="14">
        <f t="shared" si="158"/>
        <v>40973.517905092594</v>
      </c>
      <c r="T1678" s="14">
        <f t="shared" si="159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8">
        <f t="shared" si="157"/>
        <v>159.52380952380952</v>
      </c>
      <c r="Q1679" t="str">
        <f t="shared" si="160"/>
        <v>music</v>
      </c>
      <c r="R1679" s="11" t="str">
        <f t="shared" si="161"/>
        <v>pop</v>
      </c>
      <c r="S1679" s="14">
        <f t="shared" si="158"/>
        <v>42416.198796296296</v>
      </c>
      <c r="T1679" s="14">
        <f t="shared" si="159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8">
        <f t="shared" si="157"/>
        <v>36.244897959183675</v>
      </c>
      <c r="Q1680" t="str">
        <f t="shared" si="160"/>
        <v>music</v>
      </c>
      <c r="R1680" s="11" t="str">
        <f t="shared" si="161"/>
        <v>pop</v>
      </c>
      <c r="S1680" s="14">
        <f t="shared" si="158"/>
        <v>41662.646655092591</v>
      </c>
      <c r="T1680" s="14">
        <f t="shared" si="159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8">
        <f t="shared" si="157"/>
        <v>62.5</v>
      </c>
      <c r="Q1681" t="str">
        <f t="shared" si="160"/>
        <v>music</v>
      </c>
      <c r="R1681" s="11" t="str">
        <f t="shared" si="161"/>
        <v>pop</v>
      </c>
      <c r="S1681" s="14">
        <f t="shared" si="158"/>
        <v>40722.860474537032</v>
      </c>
      <c r="T1681" s="14">
        <f t="shared" si="159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8">
        <f t="shared" si="157"/>
        <v>47</v>
      </c>
      <c r="Q1682" t="str">
        <f t="shared" si="160"/>
        <v>music</v>
      </c>
      <c r="R1682" s="11" t="str">
        <f t="shared" si="161"/>
        <v>pop</v>
      </c>
      <c r="S1682" s="14">
        <f t="shared" si="158"/>
        <v>41802.549386574072</v>
      </c>
      <c r="T1682" s="14">
        <f t="shared" si="159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8">
        <f t="shared" si="157"/>
        <v>74.575090497737563</v>
      </c>
      <c r="Q1683" t="str">
        <f t="shared" si="160"/>
        <v>music</v>
      </c>
      <c r="R1683" s="11" t="str">
        <f t="shared" si="161"/>
        <v>faith</v>
      </c>
      <c r="S1683" s="14">
        <f t="shared" si="158"/>
        <v>42773.91300925926</v>
      </c>
      <c r="T1683" s="14">
        <f t="shared" si="159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8">
        <f t="shared" si="157"/>
        <v>0</v>
      </c>
      <c r="Q1684" t="str">
        <f t="shared" si="160"/>
        <v>music</v>
      </c>
      <c r="R1684" s="11" t="str">
        <f t="shared" si="161"/>
        <v>faith</v>
      </c>
      <c r="S1684" s="14">
        <f t="shared" si="158"/>
        <v>42779.005324074074</v>
      </c>
      <c r="T1684" s="14">
        <f t="shared" si="159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8">
        <f t="shared" si="157"/>
        <v>76</v>
      </c>
      <c r="Q1685" t="str">
        <f t="shared" si="160"/>
        <v>music</v>
      </c>
      <c r="R1685" s="11" t="str">
        <f t="shared" si="161"/>
        <v>faith</v>
      </c>
      <c r="S1685" s="14">
        <f t="shared" si="158"/>
        <v>42808.57335648148</v>
      </c>
      <c r="T1685" s="14">
        <f t="shared" si="159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8">
        <f t="shared" si="157"/>
        <v>86.43564356435644</v>
      </c>
      <c r="Q1686" t="str">
        <f t="shared" si="160"/>
        <v>music</v>
      </c>
      <c r="R1686" s="11" t="str">
        <f t="shared" si="161"/>
        <v>faith</v>
      </c>
      <c r="S1686" s="14">
        <f t="shared" si="158"/>
        <v>42783.606956018521</v>
      </c>
      <c r="T1686" s="14">
        <f t="shared" si="159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8">
        <f t="shared" si="157"/>
        <v>24</v>
      </c>
      <c r="Q1687" t="str">
        <f t="shared" si="160"/>
        <v>music</v>
      </c>
      <c r="R1687" s="11" t="str">
        <f t="shared" si="161"/>
        <v>faith</v>
      </c>
      <c r="S1687" s="14">
        <f t="shared" si="158"/>
        <v>42788.041932870365</v>
      </c>
      <c r="T1687" s="14">
        <f t="shared" si="159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8">
        <f t="shared" si="157"/>
        <v>18</v>
      </c>
      <c r="Q1688" t="str">
        <f t="shared" si="160"/>
        <v>music</v>
      </c>
      <c r="R1688" s="11" t="str">
        <f t="shared" si="161"/>
        <v>faith</v>
      </c>
      <c r="S1688" s="14">
        <f t="shared" si="158"/>
        <v>42792.635636574072</v>
      </c>
      <c r="T1688" s="14">
        <f t="shared" si="159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8">
        <f t="shared" si="157"/>
        <v>80.128205128205124</v>
      </c>
      <c r="Q1689" t="str">
        <f t="shared" si="160"/>
        <v>music</v>
      </c>
      <c r="R1689" s="11" t="str">
        <f t="shared" si="161"/>
        <v>faith</v>
      </c>
      <c r="S1689" s="14">
        <f t="shared" si="158"/>
        <v>42801.838483796295</v>
      </c>
      <c r="T1689" s="14">
        <f t="shared" si="159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8">
        <f t="shared" si="157"/>
        <v>253.14285714285714</v>
      </c>
      <c r="Q1690" t="str">
        <f t="shared" si="160"/>
        <v>music</v>
      </c>
      <c r="R1690" s="11" t="str">
        <f t="shared" si="161"/>
        <v>faith</v>
      </c>
      <c r="S1690" s="14">
        <f t="shared" si="158"/>
        <v>42804.326319444437</v>
      </c>
      <c r="T1690" s="14">
        <f t="shared" si="159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8">
        <f t="shared" si="157"/>
        <v>171.42857142857142</v>
      </c>
      <c r="Q1691" t="str">
        <f t="shared" si="160"/>
        <v>music</v>
      </c>
      <c r="R1691" s="11" t="str">
        <f t="shared" si="161"/>
        <v>faith</v>
      </c>
      <c r="S1691" s="14">
        <f t="shared" si="158"/>
        <v>42780.734143518515</v>
      </c>
      <c r="T1691" s="14">
        <f t="shared" si="159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8">
        <f t="shared" si="157"/>
        <v>57.727272727272727</v>
      </c>
      <c r="Q1692" t="str">
        <f t="shared" si="160"/>
        <v>music</v>
      </c>
      <c r="R1692" s="11" t="str">
        <f t="shared" si="161"/>
        <v>faith</v>
      </c>
      <c r="S1692" s="14">
        <f t="shared" si="158"/>
        <v>42801.222708333335</v>
      </c>
      <c r="T1692" s="14">
        <f t="shared" si="159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8">
        <f t="shared" si="157"/>
        <v>264.26315789473682</v>
      </c>
      <c r="Q1693" t="str">
        <f t="shared" si="160"/>
        <v>music</v>
      </c>
      <c r="R1693" s="11" t="str">
        <f t="shared" si="161"/>
        <v>faith</v>
      </c>
      <c r="S1693" s="14">
        <f t="shared" si="158"/>
        <v>42795.49314814814</v>
      </c>
      <c r="T1693" s="14">
        <f t="shared" si="159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8">
        <f t="shared" si="157"/>
        <v>159.33333333333334</v>
      </c>
      <c r="Q1694" t="str">
        <f t="shared" si="160"/>
        <v>music</v>
      </c>
      <c r="R1694" s="11" t="str">
        <f t="shared" si="161"/>
        <v>faith</v>
      </c>
      <c r="S1694" s="14">
        <f t="shared" si="158"/>
        <v>42787.94290509259</v>
      </c>
      <c r="T1694" s="14">
        <f t="shared" si="159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8">
        <f t="shared" si="157"/>
        <v>35</v>
      </c>
      <c r="Q1695" t="str">
        <f t="shared" si="160"/>
        <v>music</v>
      </c>
      <c r="R1695" s="11" t="str">
        <f t="shared" si="161"/>
        <v>faith</v>
      </c>
      <c r="S1695" s="14">
        <f t="shared" si="158"/>
        <v>42803.711944444447</v>
      </c>
      <c r="T1695" s="14">
        <f t="shared" si="159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8">
        <f t="shared" si="157"/>
        <v>5</v>
      </c>
      <c r="Q1696" t="str">
        <f t="shared" si="160"/>
        <v>music</v>
      </c>
      <c r="R1696" s="11" t="str">
        <f t="shared" si="161"/>
        <v>faith</v>
      </c>
      <c r="S1696" s="14">
        <f t="shared" si="158"/>
        <v>42791.461504629631</v>
      </c>
      <c r="T1696" s="14">
        <f t="shared" si="159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8">
        <f t="shared" si="157"/>
        <v>61.086956521739133</v>
      </c>
      <c r="Q1697" t="str">
        <f t="shared" si="160"/>
        <v>music</v>
      </c>
      <c r="R1697" s="11" t="str">
        <f t="shared" si="161"/>
        <v>faith</v>
      </c>
      <c r="S1697" s="14">
        <f t="shared" si="158"/>
        <v>42800.823078703703</v>
      </c>
      <c r="T1697" s="14">
        <f t="shared" si="159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8">
        <f t="shared" si="157"/>
        <v>0</v>
      </c>
      <c r="Q1698" t="str">
        <f t="shared" si="160"/>
        <v>music</v>
      </c>
      <c r="R1698" s="11" t="str">
        <f t="shared" si="161"/>
        <v>faith</v>
      </c>
      <c r="S1698" s="14">
        <f t="shared" si="158"/>
        <v>42795.861238425925</v>
      </c>
      <c r="T1698" s="14">
        <f t="shared" si="159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8">
        <f t="shared" si="157"/>
        <v>114.81818181818181</v>
      </c>
      <c r="Q1699" t="str">
        <f t="shared" si="160"/>
        <v>music</v>
      </c>
      <c r="R1699" s="11" t="str">
        <f t="shared" si="161"/>
        <v>faith</v>
      </c>
      <c r="S1699" s="14">
        <f t="shared" si="158"/>
        <v>42804.82462962962</v>
      </c>
      <c r="T1699" s="14">
        <f t="shared" si="159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8">
        <f t="shared" si="157"/>
        <v>0</v>
      </c>
      <c r="Q1700" t="str">
        <f t="shared" si="160"/>
        <v>music</v>
      </c>
      <c r="R1700" s="11" t="str">
        <f t="shared" si="161"/>
        <v>faith</v>
      </c>
      <c r="S1700" s="14">
        <f t="shared" si="158"/>
        <v>42795.999537037038</v>
      </c>
      <c r="T1700" s="14">
        <f t="shared" si="159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8">
        <f t="shared" si="157"/>
        <v>54</v>
      </c>
      <c r="Q1701" t="str">
        <f t="shared" si="160"/>
        <v>music</v>
      </c>
      <c r="R1701" s="11" t="str">
        <f t="shared" si="161"/>
        <v>faith</v>
      </c>
      <c r="S1701" s="14">
        <f t="shared" si="158"/>
        <v>42806.655613425923</v>
      </c>
      <c r="T1701" s="14">
        <f t="shared" si="159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8">
        <f t="shared" si="157"/>
        <v>65.974683544303801</v>
      </c>
      <c r="Q1702" t="str">
        <f t="shared" si="160"/>
        <v>music</v>
      </c>
      <c r="R1702" s="11" t="str">
        <f t="shared" si="161"/>
        <v>faith</v>
      </c>
      <c r="S1702" s="14">
        <f t="shared" si="158"/>
        <v>42795.863310185181</v>
      </c>
      <c r="T1702" s="14">
        <f t="shared" si="159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8">
        <f t="shared" si="157"/>
        <v>5</v>
      </c>
      <c r="Q1703" t="str">
        <f t="shared" si="160"/>
        <v>music</v>
      </c>
      <c r="R1703" s="11" t="str">
        <f t="shared" si="161"/>
        <v>faith</v>
      </c>
      <c r="S1703" s="14">
        <f t="shared" si="158"/>
        <v>41989.456076388888</v>
      </c>
      <c r="T1703" s="14">
        <f t="shared" si="159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8">
        <f t="shared" si="157"/>
        <v>1</v>
      </c>
      <c r="Q1704" t="str">
        <f t="shared" si="160"/>
        <v>music</v>
      </c>
      <c r="R1704" s="11" t="str">
        <f t="shared" si="161"/>
        <v>faith</v>
      </c>
      <c r="S1704" s="14">
        <f t="shared" si="158"/>
        <v>42063.661458333336</v>
      </c>
      <c r="T1704" s="14">
        <f t="shared" si="159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8">
        <f t="shared" si="157"/>
        <v>25.5</v>
      </c>
      <c r="Q1705" t="str">
        <f t="shared" si="160"/>
        <v>music</v>
      </c>
      <c r="R1705" s="11" t="str">
        <f t="shared" si="161"/>
        <v>faith</v>
      </c>
      <c r="S1705" s="14">
        <f t="shared" si="158"/>
        <v>42187.073344907411</v>
      </c>
      <c r="T1705" s="14">
        <f t="shared" si="159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8">
        <f t="shared" si="157"/>
        <v>118.36363636363636</v>
      </c>
      <c r="Q1706" t="str">
        <f t="shared" si="160"/>
        <v>music</v>
      </c>
      <c r="R1706" s="11" t="str">
        <f t="shared" si="161"/>
        <v>faith</v>
      </c>
      <c r="S1706" s="14">
        <f t="shared" si="158"/>
        <v>42020.931400462963</v>
      </c>
      <c r="T1706" s="14">
        <f t="shared" si="159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8">
        <f t="shared" si="157"/>
        <v>0</v>
      </c>
      <c r="Q1707" t="str">
        <f t="shared" si="160"/>
        <v>music</v>
      </c>
      <c r="R1707" s="11" t="str">
        <f t="shared" si="161"/>
        <v>faith</v>
      </c>
      <c r="S1707" s="14">
        <f t="shared" si="158"/>
        <v>42244.808402777773</v>
      </c>
      <c r="T1707" s="14">
        <f t="shared" si="159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8">
        <f t="shared" si="157"/>
        <v>0</v>
      </c>
      <c r="Q1708" t="str">
        <f t="shared" si="160"/>
        <v>music</v>
      </c>
      <c r="R1708" s="11" t="str">
        <f t="shared" si="161"/>
        <v>faith</v>
      </c>
      <c r="S1708" s="14">
        <f t="shared" si="158"/>
        <v>42179.098055555551</v>
      </c>
      <c r="T1708" s="14">
        <f t="shared" si="159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8">
        <f t="shared" si="157"/>
        <v>54.111111111111114</v>
      </c>
      <c r="Q1709" t="str">
        <f t="shared" si="160"/>
        <v>music</v>
      </c>
      <c r="R1709" s="11" t="str">
        <f t="shared" si="161"/>
        <v>faith</v>
      </c>
      <c r="S1709" s="14">
        <f t="shared" si="158"/>
        <v>42427.512673611105</v>
      </c>
      <c r="T1709" s="14">
        <f t="shared" si="159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8">
        <f t="shared" si="157"/>
        <v>0</v>
      </c>
      <c r="Q1710" t="str">
        <f t="shared" si="160"/>
        <v>music</v>
      </c>
      <c r="R1710" s="11" t="str">
        <f t="shared" si="161"/>
        <v>faith</v>
      </c>
      <c r="S1710" s="14">
        <f t="shared" si="158"/>
        <v>42451.658634259256</v>
      </c>
      <c r="T1710" s="14">
        <f t="shared" si="159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8">
        <f t="shared" si="157"/>
        <v>21.25</v>
      </c>
      <c r="Q1711" t="str">
        <f t="shared" si="160"/>
        <v>music</v>
      </c>
      <c r="R1711" s="11" t="str">
        <f t="shared" si="161"/>
        <v>faith</v>
      </c>
      <c r="S1711" s="14">
        <f t="shared" si="158"/>
        <v>41841.355486111104</v>
      </c>
      <c r="T1711" s="14">
        <f t="shared" si="159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8">
        <f t="shared" si="157"/>
        <v>34</v>
      </c>
      <c r="Q1712" t="str">
        <f t="shared" si="160"/>
        <v>music</v>
      </c>
      <c r="R1712" s="11" t="str">
        <f t="shared" si="161"/>
        <v>faith</v>
      </c>
      <c r="S1712" s="14">
        <f t="shared" si="158"/>
        <v>42341.382962962954</v>
      </c>
      <c r="T1712" s="14">
        <f t="shared" si="159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8">
        <f t="shared" si="157"/>
        <v>525</v>
      </c>
      <c r="Q1713" t="str">
        <f t="shared" si="160"/>
        <v>music</v>
      </c>
      <c r="R1713" s="11" t="str">
        <f t="shared" si="161"/>
        <v>faith</v>
      </c>
      <c r="S1713" s="14">
        <f t="shared" si="158"/>
        <v>41852.437893518516</v>
      </c>
      <c r="T1713" s="14">
        <f t="shared" si="159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8">
        <f t="shared" si="157"/>
        <v>0</v>
      </c>
      <c r="Q1714" t="str">
        <f t="shared" si="160"/>
        <v>music</v>
      </c>
      <c r="R1714" s="11" t="str">
        <f t="shared" si="161"/>
        <v>faith</v>
      </c>
      <c r="S1714" s="14">
        <f t="shared" si="158"/>
        <v>42125.705474537033</v>
      </c>
      <c r="T1714" s="14">
        <f t="shared" si="159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8">
        <f t="shared" si="157"/>
        <v>50</v>
      </c>
      <c r="Q1715" t="str">
        <f t="shared" si="160"/>
        <v>music</v>
      </c>
      <c r="R1715" s="11" t="str">
        <f t="shared" si="161"/>
        <v>faith</v>
      </c>
      <c r="S1715" s="14">
        <f t="shared" si="158"/>
        <v>41887.592731481483</v>
      </c>
      <c r="T1715" s="14">
        <f t="shared" si="159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8">
        <f t="shared" si="157"/>
        <v>115.70588235294117</v>
      </c>
      <c r="Q1716" t="str">
        <f t="shared" si="160"/>
        <v>music</v>
      </c>
      <c r="R1716" s="11" t="str">
        <f t="shared" si="161"/>
        <v>faith</v>
      </c>
      <c r="S1716" s="14">
        <f t="shared" si="158"/>
        <v>42095.710196759253</v>
      </c>
      <c r="T1716" s="14">
        <f t="shared" si="159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8">
        <f t="shared" si="157"/>
        <v>5.5</v>
      </c>
      <c r="Q1717" t="str">
        <f t="shared" si="160"/>
        <v>music</v>
      </c>
      <c r="R1717" s="11" t="str">
        <f t="shared" si="161"/>
        <v>faith</v>
      </c>
      <c r="S1717" s="14">
        <f t="shared" si="158"/>
        <v>42064.009085648147</v>
      </c>
      <c r="T1717" s="14">
        <f t="shared" si="159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8">
        <f t="shared" si="157"/>
        <v>50</v>
      </c>
      <c r="Q1718" t="str">
        <f t="shared" si="160"/>
        <v>music</v>
      </c>
      <c r="R1718" s="11" t="str">
        <f t="shared" si="161"/>
        <v>faith</v>
      </c>
      <c r="S1718" s="14">
        <f t="shared" si="158"/>
        <v>42673.369201388887</v>
      </c>
      <c r="T1718" s="14">
        <f t="shared" si="159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8">
        <f t="shared" si="157"/>
        <v>34.024390243902438</v>
      </c>
      <c r="Q1719" t="str">
        <f t="shared" si="160"/>
        <v>music</v>
      </c>
      <c r="R1719" s="11" t="str">
        <f t="shared" si="161"/>
        <v>faith</v>
      </c>
      <c r="S1719" s="14">
        <f t="shared" si="158"/>
        <v>42460.773587962954</v>
      </c>
      <c r="T1719" s="14">
        <f t="shared" si="159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8">
        <f t="shared" si="157"/>
        <v>37.5</v>
      </c>
      <c r="Q1720" t="str">
        <f t="shared" si="160"/>
        <v>music</v>
      </c>
      <c r="R1720" s="11" t="str">
        <f t="shared" si="161"/>
        <v>faith</v>
      </c>
      <c r="S1720" s="14">
        <f t="shared" si="158"/>
        <v>42460.402187499996</v>
      </c>
      <c r="T1720" s="14">
        <f t="shared" si="159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8">
        <f t="shared" si="157"/>
        <v>11.666666666666666</v>
      </c>
      <c r="Q1721" t="str">
        <f t="shared" si="160"/>
        <v>music</v>
      </c>
      <c r="R1721" s="11" t="str">
        <f t="shared" si="161"/>
        <v>faith</v>
      </c>
      <c r="S1721" s="14">
        <f t="shared" si="158"/>
        <v>41869.326284722221</v>
      </c>
      <c r="T1721" s="14">
        <f t="shared" si="159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8">
        <f t="shared" si="157"/>
        <v>28.125</v>
      </c>
      <c r="Q1722" t="str">
        <f t="shared" si="160"/>
        <v>music</v>
      </c>
      <c r="R1722" s="11" t="str">
        <f t="shared" si="161"/>
        <v>faith</v>
      </c>
      <c r="S1722" s="14">
        <f t="shared" si="158"/>
        <v>41922.574895833335</v>
      </c>
      <c r="T1722" s="14">
        <f t="shared" si="159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8">
        <f t="shared" si="157"/>
        <v>0</v>
      </c>
      <c r="Q1723" t="str">
        <f t="shared" si="160"/>
        <v>music</v>
      </c>
      <c r="R1723" s="11" t="str">
        <f t="shared" si="161"/>
        <v>faith</v>
      </c>
      <c r="S1723" s="14">
        <f t="shared" si="158"/>
        <v>42319.25304398148</v>
      </c>
      <c r="T1723" s="14">
        <f t="shared" si="159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8">
        <f t="shared" si="157"/>
        <v>1</v>
      </c>
      <c r="Q1724" t="str">
        <f t="shared" si="160"/>
        <v>music</v>
      </c>
      <c r="R1724" s="11" t="str">
        <f t="shared" si="161"/>
        <v>faith</v>
      </c>
      <c r="S1724" s="14">
        <f t="shared" si="158"/>
        <v>42425.752650462957</v>
      </c>
      <c r="T1724" s="14">
        <f t="shared" si="159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8">
        <f t="shared" si="157"/>
        <v>216.66666666666666</v>
      </c>
      <c r="Q1725" t="str">
        <f t="shared" si="160"/>
        <v>music</v>
      </c>
      <c r="R1725" s="11" t="str">
        <f t="shared" si="161"/>
        <v>faith</v>
      </c>
      <c r="S1725" s="14">
        <f t="shared" si="158"/>
        <v>42129.617071759254</v>
      </c>
      <c r="T1725" s="14">
        <f t="shared" si="159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8">
        <f t="shared" si="157"/>
        <v>8.75</v>
      </c>
      <c r="Q1726" t="str">
        <f t="shared" si="160"/>
        <v>music</v>
      </c>
      <c r="R1726" s="11" t="str">
        <f t="shared" si="161"/>
        <v>faith</v>
      </c>
      <c r="S1726" s="14">
        <f t="shared" si="158"/>
        <v>41912.724097222221</v>
      </c>
      <c r="T1726" s="14">
        <f t="shared" si="159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8">
        <f t="shared" si="157"/>
        <v>62.222222222222221</v>
      </c>
      <c r="Q1727" t="str">
        <f t="shared" si="160"/>
        <v>music</v>
      </c>
      <c r="R1727" s="11" t="str">
        <f t="shared" si="161"/>
        <v>faith</v>
      </c>
      <c r="S1727" s="14">
        <f t="shared" si="158"/>
        <v>41845.759826388887</v>
      </c>
      <c r="T1727" s="14">
        <f t="shared" si="159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8">
        <f t="shared" si="157"/>
        <v>137.25</v>
      </c>
      <c r="Q1728" t="str">
        <f t="shared" si="160"/>
        <v>music</v>
      </c>
      <c r="R1728" s="11" t="str">
        <f t="shared" si="161"/>
        <v>faith</v>
      </c>
      <c r="S1728" s="14">
        <f t="shared" si="158"/>
        <v>41788.711388888885</v>
      </c>
      <c r="T1728" s="14">
        <f t="shared" si="159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8">
        <f t="shared" si="157"/>
        <v>1</v>
      </c>
      <c r="Q1729" t="str">
        <f t="shared" si="160"/>
        <v>music</v>
      </c>
      <c r="R1729" s="11" t="str">
        <f t="shared" si="161"/>
        <v>faith</v>
      </c>
      <c r="S1729" s="14">
        <f t="shared" si="158"/>
        <v>42044.719641203708</v>
      </c>
      <c r="T1729" s="14">
        <f t="shared" si="159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8">
        <f t="shared" si="157"/>
        <v>122.14285714285714</v>
      </c>
      <c r="Q1730" t="str">
        <f t="shared" si="160"/>
        <v>music</v>
      </c>
      <c r="R1730" s="11" t="str">
        <f t="shared" si="161"/>
        <v>faith</v>
      </c>
      <c r="S1730" s="14">
        <f t="shared" si="158"/>
        <v>42268.417523148142</v>
      </c>
      <c r="T1730" s="14">
        <f t="shared" si="159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(E1731/D1731)*100</f>
        <v>0</v>
      </c>
      <c r="P1731" s="8">
        <f t="shared" ref="P1731:P1794" si="163">IFERROR(E1731/L1731, 0)</f>
        <v>0</v>
      </c>
      <c r="Q1731" t="str">
        <f t="shared" si="160"/>
        <v>music</v>
      </c>
      <c r="R1731" s="11" t="str">
        <f t="shared" si="161"/>
        <v>faith</v>
      </c>
      <c r="S1731" s="14">
        <f t="shared" ref="S1731:S1794" si="164">(((J1731/60)/60)/24)+DATE(1970,1,1)+(-5/24)</f>
        <v>42470.843819444439</v>
      </c>
      <c r="T1731" s="14">
        <f t="shared" ref="T1731:T1794" si="165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8">
        <f t="shared" si="163"/>
        <v>0</v>
      </c>
      <c r="Q1732" t="str">
        <f t="shared" ref="Q1732:Q1795" si="166">LEFT(N1732,(FIND("/",N1732)-1))</f>
        <v>music</v>
      </c>
      <c r="R1732" s="11" t="str">
        <f t="shared" ref="R1732:R1795" si="167">RIGHT(N1732,(LEN(N1732)-FIND("/",N1732)))</f>
        <v>faith</v>
      </c>
      <c r="S1732" s="14">
        <f t="shared" si="164"/>
        <v>42271.879432870373</v>
      </c>
      <c r="T1732" s="14">
        <f t="shared" si="165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8">
        <f t="shared" si="163"/>
        <v>0</v>
      </c>
      <c r="Q1733" t="str">
        <f t="shared" si="166"/>
        <v>music</v>
      </c>
      <c r="R1733" s="11" t="str">
        <f t="shared" si="167"/>
        <v>faith</v>
      </c>
      <c r="S1733" s="14">
        <f t="shared" si="164"/>
        <v>42152.698518518511</v>
      </c>
      <c r="T1733" s="14">
        <f t="shared" si="165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8">
        <f t="shared" si="163"/>
        <v>0</v>
      </c>
      <c r="Q1734" t="str">
        <f t="shared" si="166"/>
        <v>music</v>
      </c>
      <c r="R1734" s="11" t="str">
        <f t="shared" si="167"/>
        <v>faith</v>
      </c>
      <c r="S1734" s="14">
        <f t="shared" si="164"/>
        <v>42325.475474537037</v>
      </c>
      <c r="T1734" s="14">
        <f t="shared" si="165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8">
        <f t="shared" si="163"/>
        <v>0</v>
      </c>
      <c r="Q1735" t="str">
        <f t="shared" si="166"/>
        <v>music</v>
      </c>
      <c r="R1735" s="11" t="str">
        <f t="shared" si="167"/>
        <v>faith</v>
      </c>
      <c r="S1735" s="14">
        <f t="shared" si="164"/>
        <v>42614.467291666668</v>
      </c>
      <c r="T1735" s="14">
        <f t="shared" si="165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8">
        <f t="shared" si="163"/>
        <v>1</v>
      </c>
      <c r="Q1736" t="str">
        <f t="shared" si="166"/>
        <v>music</v>
      </c>
      <c r="R1736" s="11" t="str">
        <f t="shared" si="167"/>
        <v>faith</v>
      </c>
      <c r="S1736" s="14">
        <f t="shared" si="164"/>
        <v>42101.828194444439</v>
      </c>
      <c r="T1736" s="14">
        <f t="shared" si="165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8">
        <f t="shared" si="163"/>
        <v>55</v>
      </c>
      <c r="Q1737" t="str">
        <f t="shared" si="166"/>
        <v>music</v>
      </c>
      <c r="R1737" s="11" t="str">
        <f t="shared" si="167"/>
        <v>faith</v>
      </c>
      <c r="S1737" s="14">
        <f t="shared" si="164"/>
        <v>42559.605844907412</v>
      </c>
      <c r="T1737" s="14">
        <f t="shared" si="165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8">
        <f t="shared" si="163"/>
        <v>22</v>
      </c>
      <c r="Q1738" t="str">
        <f t="shared" si="166"/>
        <v>music</v>
      </c>
      <c r="R1738" s="11" t="str">
        <f t="shared" si="167"/>
        <v>faith</v>
      </c>
      <c r="S1738" s="14">
        <f t="shared" si="164"/>
        <v>42286.65315972222</v>
      </c>
      <c r="T1738" s="14">
        <f t="shared" si="165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8">
        <f t="shared" si="163"/>
        <v>56.666666666666664</v>
      </c>
      <c r="Q1739" t="str">
        <f t="shared" si="166"/>
        <v>music</v>
      </c>
      <c r="R1739" s="11" t="str">
        <f t="shared" si="167"/>
        <v>faith</v>
      </c>
      <c r="S1739" s="14">
        <f t="shared" si="164"/>
        <v>42175.740648148152</v>
      </c>
      <c r="T1739" s="14">
        <f t="shared" si="165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8">
        <f t="shared" si="163"/>
        <v>20</v>
      </c>
      <c r="Q1740" t="str">
        <f t="shared" si="166"/>
        <v>music</v>
      </c>
      <c r="R1740" s="11" t="str">
        <f t="shared" si="167"/>
        <v>faith</v>
      </c>
      <c r="S1740" s="14">
        <f t="shared" si="164"/>
        <v>41884.665995370371</v>
      </c>
      <c r="T1740" s="14">
        <f t="shared" si="165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8">
        <f t="shared" si="163"/>
        <v>1</v>
      </c>
      <c r="Q1741" t="str">
        <f t="shared" si="166"/>
        <v>music</v>
      </c>
      <c r="R1741" s="11" t="str">
        <f t="shared" si="167"/>
        <v>faith</v>
      </c>
      <c r="S1741" s="14">
        <f t="shared" si="164"/>
        <v>42435.665879629632</v>
      </c>
      <c r="T1741" s="14">
        <f t="shared" si="165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8">
        <f t="shared" si="163"/>
        <v>0</v>
      </c>
      <c r="Q1742" t="str">
        <f t="shared" si="166"/>
        <v>music</v>
      </c>
      <c r="R1742" s="11" t="str">
        <f t="shared" si="167"/>
        <v>faith</v>
      </c>
      <c r="S1742" s="14">
        <f t="shared" si="164"/>
        <v>42171.60905092593</v>
      </c>
      <c r="T1742" s="14">
        <f t="shared" si="165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8">
        <f t="shared" si="163"/>
        <v>25.576923076923077</v>
      </c>
      <c r="Q1743" t="str">
        <f t="shared" si="166"/>
        <v>photography</v>
      </c>
      <c r="R1743" s="11" t="str">
        <f t="shared" si="167"/>
        <v>photobooks</v>
      </c>
      <c r="S1743" s="14">
        <f t="shared" si="164"/>
        <v>42120.419803240737</v>
      </c>
      <c r="T1743" s="14">
        <f t="shared" si="165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8">
        <f t="shared" si="163"/>
        <v>63.970588235294116</v>
      </c>
      <c r="Q1744" t="str">
        <f t="shared" si="166"/>
        <v>photography</v>
      </c>
      <c r="R1744" s="11" t="str">
        <f t="shared" si="167"/>
        <v>photobooks</v>
      </c>
      <c r="S1744" s="14">
        <f t="shared" si="164"/>
        <v>42710.668634259251</v>
      </c>
      <c r="T1744" s="14">
        <f t="shared" si="165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8">
        <f t="shared" si="163"/>
        <v>89.925373134328353</v>
      </c>
      <c r="Q1745" t="str">
        <f t="shared" si="166"/>
        <v>photography</v>
      </c>
      <c r="R1745" s="11" t="str">
        <f t="shared" si="167"/>
        <v>photobooks</v>
      </c>
      <c r="S1745" s="14">
        <f t="shared" si="164"/>
        <v>42586.717303240737</v>
      </c>
      <c r="T1745" s="14">
        <f t="shared" si="165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8">
        <f t="shared" si="163"/>
        <v>93.071428571428569</v>
      </c>
      <c r="Q1746" t="str">
        <f t="shared" si="166"/>
        <v>photography</v>
      </c>
      <c r="R1746" s="11" t="str">
        <f t="shared" si="167"/>
        <v>photobooks</v>
      </c>
      <c r="S1746" s="14">
        <f t="shared" si="164"/>
        <v>42026.396724537037</v>
      </c>
      <c r="T1746" s="14">
        <f t="shared" si="165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8">
        <f t="shared" si="163"/>
        <v>89.674157303370791</v>
      </c>
      <c r="Q1747" t="str">
        <f t="shared" si="166"/>
        <v>photography</v>
      </c>
      <c r="R1747" s="11" t="str">
        <f t="shared" si="167"/>
        <v>photobooks</v>
      </c>
      <c r="S1747" s="14">
        <f t="shared" si="164"/>
        <v>42690.051365740735</v>
      </c>
      <c r="T1747" s="14">
        <f t="shared" si="165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8">
        <f t="shared" si="163"/>
        <v>207.61682242990653</v>
      </c>
      <c r="Q1748" t="str">
        <f t="shared" si="166"/>
        <v>photography</v>
      </c>
      <c r="R1748" s="11" t="str">
        <f t="shared" si="167"/>
        <v>photobooks</v>
      </c>
      <c r="S1748" s="14">
        <f t="shared" si="164"/>
        <v>42667.968368055554</v>
      </c>
      <c r="T1748" s="14">
        <f t="shared" si="165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8">
        <f t="shared" si="163"/>
        <v>59.408805031446541</v>
      </c>
      <c r="Q1749" t="str">
        <f t="shared" si="166"/>
        <v>photography</v>
      </c>
      <c r="R1749" s="11" t="str">
        <f t="shared" si="167"/>
        <v>photobooks</v>
      </c>
      <c r="S1749" s="14">
        <f t="shared" si="164"/>
        <v>42292.227199074077</v>
      </c>
      <c r="T1749" s="14">
        <f t="shared" si="165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8">
        <f t="shared" si="163"/>
        <v>358.97237569060775</v>
      </c>
      <c r="Q1750" t="str">
        <f t="shared" si="166"/>
        <v>photography</v>
      </c>
      <c r="R1750" s="11" t="str">
        <f t="shared" si="167"/>
        <v>photobooks</v>
      </c>
      <c r="S1750" s="14">
        <f t="shared" si="164"/>
        <v>42219.742395833331</v>
      </c>
      <c r="T1750" s="14">
        <f t="shared" si="165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8">
        <f t="shared" si="163"/>
        <v>94.736641221374043</v>
      </c>
      <c r="Q1751" t="str">
        <f t="shared" si="166"/>
        <v>photography</v>
      </c>
      <c r="R1751" s="11" t="str">
        <f t="shared" si="167"/>
        <v>photobooks</v>
      </c>
      <c r="S1751" s="14">
        <f t="shared" si="164"/>
        <v>42758.767604166664</v>
      </c>
      <c r="T1751" s="14">
        <f t="shared" si="165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8">
        <f t="shared" si="163"/>
        <v>80.647999999999996</v>
      </c>
      <c r="Q1752" t="str">
        <f t="shared" si="166"/>
        <v>photography</v>
      </c>
      <c r="R1752" s="11" t="str">
        <f t="shared" si="167"/>
        <v>photobooks</v>
      </c>
      <c r="S1752" s="14">
        <f t="shared" si="164"/>
        <v>42454.628518518519</v>
      </c>
      <c r="T1752" s="14">
        <f t="shared" si="165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8">
        <f t="shared" si="163"/>
        <v>168.68852459016392</v>
      </c>
      <c r="Q1753" t="str">
        <f t="shared" si="166"/>
        <v>photography</v>
      </c>
      <c r="R1753" s="11" t="str">
        <f t="shared" si="167"/>
        <v>photobooks</v>
      </c>
      <c r="S1753" s="14">
        <f t="shared" si="164"/>
        <v>42052.573182870365</v>
      </c>
      <c r="T1753" s="14">
        <f t="shared" si="165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8">
        <f t="shared" si="163"/>
        <v>34.68888888888889</v>
      </c>
      <c r="Q1754" t="str">
        <f t="shared" si="166"/>
        <v>photography</v>
      </c>
      <c r="R1754" s="11" t="str">
        <f t="shared" si="167"/>
        <v>photobooks</v>
      </c>
      <c r="S1754" s="14">
        <f t="shared" si="164"/>
        <v>42627.044930555552</v>
      </c>
      <c r="T1754" s="14">
        <f t="shared" si="165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8">
        <f t="shared" si="163"/>
        <v>462.85714285714283</v>
      </c>
      <c r="Q1755" t="str">
        <f t="shared" si="166"/>
        <v>photography</v>
      </c>
      <c r="R1755" s="11" t="str">
        <f t="shared" si="167"/>
        <v>photobooks</v>
      </c>
      <c r="S1755" s="14">
        <f t="shared" si="164"/>
        <v>42420.541296296295</v>
      </c>
      <c r="T1755" s="14">
        <f t="shared" si="165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8">
        <f t="shared" si="163"/>
        <v>104.38888888888889</v>
      </c>
      <c r="Q1756" t="str">
        <f t="shared" si="166"/>
        <v>photography</v>
      </c>
      <c r="R1756" s="11" t="str">
        <f t="shared" si="167"/>
        <v>photobooks</v>
      </c>
      <c r="S1756" s="14">
        <f t="shared" si="164"/>
        <v>42067.668437499997</v>
      </c>
      <c r="T1756" s="14">
        <f t="shared" si="165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8">
        <f t="shared" si="163"/>
        <v>7.5</v>
      </c>
      <c r="Q1757" t="str">
        <f t="shared" si="166"/>
        <v>photography</v>
      </c>
      <c r="R1757" s="11" t="str">
        <f t="shared" si="167"/>
        <v>photobooks</v>
      </c>
      <c r="S1757" s="14">
        <f t="shared" si="164"/>
        <v>42252.580567129626</v>
      </c>
      <c r="T1757" s="14">
        <f t="shared" si="165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8">
        <f t="shared" si="163"/>
        <v>47.13</v>
      </c>
      <c r="Q1758" t="str">
        <f t="shared" si="166"/>
        <v>photography</v>
      </c>
      <c r="R1758" s="11" t="str">
        <f t="shared" si="167"/>
        <v>photobooks</v>
      </c>
      <c r="S1758" s="14">
        <f t="shared" si="164"/>
        <v>42570.959131944437</v>
      </c>
      <c r="T1758" s="14">
        <f t="shared" si="165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8">
        <f t="shared" si="163"/>
        <v>414.28571428571428</v>
      </c>
      <c r="Q1759" t="str">
        <f t="shared" si="166"/>
        <v>photography</v>
      </c>
      <c r="R1759" s="11" t="str">
        <f t="shared" si="167"/>
        <v>photobooks</v>
      </c>
      <c r="S1759" s="14">
        <f t="shared" si="164"/>
        <v>42733.619016203702</v>
      </c>
      <c r="T1759" s="14">
        <f t="shared" si="165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8">
        <f t="shared" si="163"/>
        <v>42.481481481481481</v>
      </c>
      <c r="Q1760" t="str">
        <f t="shared" si="166"/>
        <v>photography</v>
      </c>
      <c r="R1760" s="11" t="str">
        <f t="shared" si="167"/>
        <v>photobooks</v>
      </c>
      <c r="S1760" s="14">
        <f t="shared" si="164"/>
        <v>42505.74759259259</v>
      </c>
      <c r="T1760" s="14">
        <f t="shared" si="165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8">
        <f t="shared" si="163"/>
        <v>108.77551020408163</v>
      </c>
      <c r="Q1761" t="str">
        <f t="shared" si="166"/>
        <v>photography</v>
      </c>
      <c r="R1761" s="11" t="str">
        <f t="shared" si="167"/>
        <v>photobooks</v>
      </c>
      <c r="S1761" s="14">
        <f t="shared" si="164"/>
        <v>42068.620706018519</v>
      </c>
      <c r="T1761" s="14">
        <f t="shared" si="165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8">
        <f t="shared" si="163"/>
        <v>81.098039215686271</v>
      </c>
      <c r="Q1762" t="str">
        <f t="shared" si="166"/>
        <v>photography</v>
      </c>
      <c r="R1762" s="11" t="str">
        <f t="shared" si="167"/>
        <v>photobooks</v>
      </c>
      <c r="S1762" s="14">
        <f t="shared" si="164"/>
        <v>42405.464270833334</v>
      </c>
      <c r="T1762" s="14">
        <f t="shared" si="165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8">
        <f t="shared" si="163"/>
        <v>51.666666666666664</v>
      </c>
      <c r="Q1763" t="str">
        <f t="shared" si="166"/>
        <v>photography</v>
      </c>
      <c r="R1763" s="11" t="str">
        <f t="shared" si="167"/>
        <v>photobooks</v>
      </c>
      <c r="S1763" s="14">
        <f t="shared" si="164"/>
        <v>42209.359490740739</v>
      </c>
      <c r="T1763" s="14">
        <f t="shared" si="165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8">
        <f t="shared" si="163"/>
        <v>35.4</v>
      </c>
      <c r="Q1764" t="str">
        <f t="shared" si="166"/>
        <v>photography</v>
      </c>
      <c r="R1764" s="11" t="str">
        <f t="shared" si="167"/>
        <v>photobooks</v>
      </c>
      <c r="S1764" s="14">
        <f t="shared" si="164"/>
        <v>42410.773668981477</v>
      </c>
      <c r="T1764" s="14">
        <f t="shared" si="165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8">
        <f t="shared" si="163"/>
        <v>103.63559322033899</v>
      </c>
      <c r="Q1765" t="str">
        <f t="shared" si="166"/>
        <v>photography</v>
      </c>
      <c r="R1765" s="11" t="str">
        <f t="shared" si="167"/>
        <v>photobooks</v>
      </c>
      <c r="S1765" s="14">
        <f t="shared" si="164"/>
        <v>42636.660185185181</v>
      </c>
      <c r="T1765" s="14">
        <f t="shared" si="165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8">
        <f t="shared" si="163"/>
        <v>55.282051282051285</v>
      </c>
      <c r="Q1766" t="str">
        <f t="shared" si="166"/>
        <v>photography</v>
      </c>
      <c r="R1766" s="11" t="str">
        <f t="shared" si="167"/>
        <v>photobooks</v>
      </c>
      <c r="S1766" s="14">
        <f t="shared" si="164"/>
        <v>41825.27753472222</v>
      </c>
      <c r="T1766" s="14">
        <f t="shared" si="165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8">
        <f t="shared" si="163"/>
        <v>72.16970873786407</v>
      </c>
      <c r="Q1767" t="str">
        <f t="shared" si="166"/>
        <v>photography</v>
      </c>
      <c r="R1767" s="11" t="str">
        <f t="shared" si="167"/>
        <v>photobooks</v>
      </c>
      <c r="S1767" s="14">
        <f t="shared" si="164"/>
        <v>41834.772129629629</v>
      </c>
      <c r="T1767" s="14">
        <f t="shared" si="165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8">
        <f t="shared" si="163"/>
        <v>0</v>
      </c>
      <c r="Q1768" t="str">
        <f t="shared" si="166"/>
        <v>photography</v>
      </c>
      <c r="R1768" s="11" t="str">
        <f t="shared" si="167"/>
        <v>photobooks</v>
      </c>
      <c r="S1768" s="14">
        <f t="shared" si="164"/>
        <v>41855.65148148148</v>
      </c>
      <c r="T1768" s="14">
        <f t="shared" si="165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8">
        <f t="shared" si="163"/>
        <v>58.615384615384613</v>
      </c>
      <c r="Q1769" t="str">
        <f t="shared" si="166"/>
        <v>photography</v>
      </c>
      <c r="R1769" s="11" t="str">
        <f t="shared" si="167"/>
        <v>photobooks</v>
      </c>
      <c r="S1769" s="14">
        <f t="shared" si="164"/>
        <v>41824.450046296297</v>
      </c>
      <c r="T1769" s="14">
        <f t="shared" si="165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8">
        <f t="shared" si="163"/>
        <v>12.466666666666667</v>
      </c>
      <c r="Q1770" t="str">
        <f t="shared" si="166"/>
        <v>photography</v>
      </c>
      <c r="R1770" s="11" t="str">
        <f t="shared" si="167"/>
        <v>photobooks</v>
      </c>
      <c r="S1770" s="14">
        <f t="shared" si="164"/>
        <v>41849.352361111109</v>
      </c>
      <c r="T1770" s="14">
        <f t="shared" si="165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8">
        <f t="shared" si="163"/>
        <v>49.136363636363633</v>
      </c>
      <c r="Q1771" t="str">
        <f t="shared" si="166"/>
        <v>photography</v>
      </c>
      <c r="R1771" s="11" t="str">
        <f t="shared" si="167"/>
        <v>photobooks</v>
      </c>
      <c r="S1771" s="14">
        <f t="shared" si="164"/>
        <v>41987.610636574071</v>
      </c>
      <c r="T1771" s="14">
        <f t="shared" si="165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8">
        <f t="shared" si="163"/>
        <v>150.5</v>
      </c>
      <c r="Q1772" t="str">
        <f t="shared" si="166"/>
        <v>photography</v>
      </c>
      <c r="R1772" s="11" t="str">
        <f t="shared" si="167"/>
        <v>photobooks</v>
      </c>
      <c r="S1772" s="14">
        <f t="shared" si="164"/>
        <v>41891.571689814817</v>
      </c>
      <c r="T1772" s="14">
        <f t="shared" si="165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8">
        <f t="shared" si="163"/>
        <v>35.799999999999997</v>
      </c>
      <c r="Q1773" t="str">
        <f t="shared" si="166"/>
        <v>photography</v>
      </c>
      <c r="R1773" s="11" t="str">
        <f t="shared" si="167"/>
        <v>photobooks</v>
      </c>
      <c r="S1773" s="14">
        <f t="shared" si="164"/>
        <v>41905.771296296298</v>
      </c>
      <c r="T1773" s="14">
        <f t="shared" si="165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8">
        <f t="shared" si="163"/>
        <v>45.157894736842103</v>
      </c>
      <c r="Q1774" t="str">
        <f t="shared" si="166"/>
        <v>photography</v>
      </c>
      <c r="R1774" s="11" t="str">
        <f t="shared" si="167"/>
        <v>photobooks</v>
      </c>
      <c r="S1774" s="14">
        <f t="shared" si="164"/>
        <v>41766.509675925925</v>
      </c>
      <c r="T1774" s="14">
        <f t="shared" si="165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8">
        <f t="shared" si="163"/>
        <v>98.78947368421052</v>
      </c>
      <c r="Q1775" t="str">
        <f t="shared" si="166"/>
        <v>photography</v>
      </c>
      <c r="R1775" s="11" t="str">
        <f t="shared" si="167"/>
        <v>photobooks</v>
      </c>
      <c r="S1775" s="14">
        <f t="shared" si="164"/>
        <v>41978.552060185182</v>
      </c>
      <c r="T1775" s="14">
        <f t="shared" si="165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8">
        <f t="shared" si="163"/>
        <v>88.307692307692307</v>
      </c>
      <c r="Q1776" t="str">
        <f t="shared" si="166"/>
        <v>photography</v>
      </c>
      <c r="R1776" s="11" t="str">
        <f t="shared" si="167"/>
        <v>photobooks</v>
      </c>
      <c r="S1776" s="14">
        <f t="shared" si="164"/>
        <v>41930.010324074072</v>
      </c>
      <c r="T1776" s="14">
        <f t="shared" si="165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8">
        <f t="shared" si="163"/>
        <v>170.62903225806451</v>
      </c>
      <c r="Q1777" t="str">
        <f t="shared" si="166"/>
        <v>photography</v>
      </c>
      <c r="R1777" s="11" t="str">
        <f t="shared" si="167"/>
        <v>photobooks</v>
      </c>
      <c r="S1777" s="14">
        <f t="shared" si="164"/>
        <v>41891.768055555556</v>
      </c>
      <c r="T1777" s="14">
        <f t="shared" si="165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8">
        <f t="shared" si="163"/>
        <v>83.75</v>
      </c>
      <c r="Q1778" t="str">
        <f t="shared" si="166"/>
        <v>photography</v>
      </c>
      <c r="R1778" s="11" t="str">
        <f t="shared" si="167"/>
        <v>photobooks</v>
      </c>
      <c r="S1778" s="14">
        <f t="shared" si="164"/>
        <v>41905.748506944445</v>
      </c>
      <c r="T1778" s="14">
        <f t="shared" si="165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8">
        <f t="shared" si="163"/>
        <v>65.099999999999994</v>
      </c>
      <c r="Q1779" t="str">
        <f t="shared" si="166"/>
        <v>photography</v>
      </c>
      <c r="R1779" s="11" t="str">
        <f t="shared" si="167"/>
        <v>photobooks</v>
      </c>
      <c r="S1779" s="14">
        <f t="shared" si="164"/>
        <v>42025.14876157407</v>
      </c>
      <c r="T1779" s="14">
        <f t="shared" si="165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8">
        <f t="shared" si="163"/>
        <v>66.333333333333329</v>
      </c>
      <c r="Q1780" t="str">
        <f t="shared" si="166"/>
        <v>photography</v>
      </c>
      <c r="R1780" s="11" t="str">
        <f t="shared" si="167"/>
        <v>photobooks</v>
      </c>
      <c r="S1780" s="14">
        <f t="shared" si="164"/>
        <v>42045.655034722215</v>
      </c>
      <c r="T1780" s="14">
        <f t="shared" si="165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8">
        <f t="shared" si="163"/>
        <v>104.89473684210526</v>
      </c>
      <c r="Q1781" t="str">
        <f t="shared" si="166"/>
        <v>photography</v>
      </c>
      <c r="R1781" s="11" t="str">
        <f t="shared" si="167"/>
        <v>photobooks</v>
      </c>
      <c r="S1781" s="14">
        <f t="shared" si="164"/>
        <v>42585.483564814807</v>
      </c>
      <c r="T1781" s="14">
        <f t="shared" si="165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8">
        <f t="shared" si="163"/>
        <v>78.440789473684205</v>
      </c>
      <c r="Q1782" t="str">
        <f t="shared" si="166"/>
        <v>photography</v>
      </c>
      <c r="R1782" s="11" t="str">
        <f t="shared" si="167"/>
        <v>photobooks</v>
      </c>
      <c r="S1782" s="14">
        <f t="shared" si="164"/>
        <v>42493.392476851855</v>
      </c>
      <c r="T1782" s="14">
        <f t="shared" si="165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8">
        <f t="shared" si="163"/>
        <v>59.041666666666664</v>
      </c>
      <c r="Q1783" t="str">
        <f t="shared" si="166"/>
        <v>photography</v>
      </c>
      <c r="R1783" s="11" t="str">
        <f t="shared" si="167"/>
        <v>photobooks</v>
      </c>
      <c r="S1783" s="14">
        <f t="shared" si="164"/>
        <v>42597.409085648142</v>
      </c>
      <c r="T1783" s="14">
        <f t="shared" si="165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8">
        <f t="shared" si="163"/>
        <v>71.34210526315789</v>
      </c>
      <c r="Q1784" t="str">
        <f t="shared" si="166"/>
        <v>photography</v>
      </c>
      <c r="R1784" s="11" t="str">
        <f t="shared" si="167"/>
        <v>photobooks</v>
      </c>
      <c r="S1784" s="14">
        <f t="shared" si="164"/>
        <v>42388.366770833331</v>
      </c>
      <c r="T1784" s="14">
        <f t="shared" si="165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8">
        <f t="shared" si="163"/>
        <v>51.227027027027027</v>
      </c>
      <c r="Q1785" t="str">
        <f t="shared" si="166"/>
        <v>photography</v>
      </c>
      <c r="R1785" s="11" t="str">
        <f t="shared" si="167"/>
        <v>photobooks</v>
      </c>
      <c r="S1785" s="14">
        <f t="shared" si="164"/>
        <v>42115.741643518515</v>
      </c>
      <c r="T1785" s="14">
        <f t="shared" si="165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8">
        <f t="shared" si="163"/>
        <v>60.242424242424242</v>
      </c>
      <c r="Q1786" t="str">
        <f t="shared" si="166"/>
        <v>photography</v>
      </c>
      <c r="R1786" s="11" t="str">
        <f t="shared" si="167"/>
        <v>photobooks</v>
      </c>
      <c r="S1786" s="14">
        <f t="shared" si="164"/>
        <v>42003.447222222218</v>
      </c>
      <c r="T1786" s="14">
        <f t="shared" si="165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8">
        <f t="shared" si="163"/>
        <v>44.935185185185183</v>
      </c>
      <c r="Q1787" t="str">
        <f t="shared" si="166"/>
        <v>photography</v>
      </c>
      <c r="R1787" s="11" t="str">
        <f t="shared" si="167"/>
        <v>photobooks</v>
      </c>
      <c r="S1787" s="14">
        <f t="shared" si="164"/>
        <v>41896.926562499997</v>
      </c>
      <c r="T1787" s="14">
        <f t="shared" si="165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8">
        <f t="shared" si="163"/>
        <v>31.206896551724139</v>
      </c>
      <c r="Q1788" t="str">
        <f t="shared" si="166"/>
        <v>photography</v>
      </c>
      <c r="R1788" s="11" t="str">
        <f t="shared" si="167"/>
        <v>photobooks</v>
      </c>
      <c r="S1788" s="14">
        <f t="shared" si="164"/>
        <v>41958.342326388891</v>
      </c>
      <c r="T1788" s="14">
        <f t="shared" si="165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8">
        <f t="shared" si="163"/>
        <v>63.875</v>
      </c>
      <c r="Q1789" t="str">
        <f t="shared" si="166"/>
        <v>photography</v>
      </c>
      <c r="R1789" s="11" t="str">
        <f t="shared" si="167"/>
        <v>photobooks</v>
      </c>
      <c r="S1789" s="14">
        <f t="shared" si="164"/>
        <v>42068.447187499994</v>
      </c>
      <c r="T1789" s="14">
        <f t="shared" si="165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8">
        <f t="shared" si="163"/>
        <v>19</v>
      </c>
      <c r="Q1790" t="str">
        <f t="shared" si="166"/>
        <v>photography</v>
      </c>
      <c r="R1790" s="11" t="str">
        <f t="shared" si="167"/>
        <v>photobooks</v>
      </c>
      <c r="S1790" s="14">
        <f t="shared" si="164"/>
        <v>41913.740069444444</v>
      </c>
      <c r="T1790" s="14">
        <f t="shared" si="165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8">
        <f t="shared" si="163"/>
        <v>10</v>
      </c>
      <c r="Q1791" t="str">
        <f t="shared" si="166"/>
        <v>photography</v>
      </c>
      <c r="R1791" s="11" t="str">
        <f t="shared" si="167"/>
        <v>photobooks</v>
      </c>
      <c r="S1791" s="14">
        <f t="shared" si="164"/>
        <v>41956.041701388887</v>
      </c>
      <c r="T1791" s="14">
        <f t="shared" si="165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8">
        <f t="shared" si="163"/>
        <v>109.06666666666666</v>
      </c>
      <c r="Q1792" t="str">
        <f t="shared" si="166"/>
        <v>photography</v>
      </c>
      <c r="R1792" s="11" t="str">
        <f t="shared" si="167"/>
        <v>photobooks</v>
      </c>
      <c r="S1792" s="14">
        <f t="shared" si="164"/>
        <v>42010.466180555559</v>
      </c>
      <c r="T1792" s="14">
        <f t="shared" si="165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8">
        <f t="shared" si="163"/>
        <v>26.75</v>
      </c>
      <c r="Q1793" t="str">
        <f t="shared" si="166"/>
        <v>photography</v>
      </c>
      <c r="R1793" s="11" t="str">
        <f t="shared" si="167"/>
        <v>photobooks</v>
      </c>
      <c r="S1793" s="14">
        <f t="shared" si="164"/>
        <v>41973.532002314816</v>
      </c>
      <c r="T1793" s="14">
        <f t="shared" si="165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8">
        <f t="shared" si="163"/>
        <v>109.93525179856115</v>
      </c>
      <c r="Q1794" t="str">
        <f t="shared" si="166"/>
        <v>photography</v>
      </c>
      <c r="R1794" s="11" t="str">
        <f t="shared" si="167"/>
        <v>photobooks</v>
      </c>
      <c r="S1794" s="14">
        <f t="shared" si="164"/>
        <v>42188.822708333326</v>
      </c>
      <c r="T1794" s="14">
        <f t="shared" si="165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(E1795/D1795)*100</f>
        <v>1.3333333333333335</v>
      </c>
      <c r="P1795" s="8">
        <f t="shared" ref="P1795:P1858" si="169">IFERROR(E1795/L1795, 0)</f>
        <v>20</v>
      </c>
      <c r="Q1795" t="str">
        <f t="shared" si="166"/>
        <v>photography</v>
      </c>
      <c r="R1795" s="11" t="str">
        <f t="shared" si="167"/>
        <v>photobooks</v>
      </c>
      <c r="S1795" s="14">
        <f t="shared" ref="S1795:S1858" si="170">(((J1795/60)/60)/24)+DATE(1970,1,1)+(-5/24)</f>
        <v>41940.683333333334</v>
      </c>
      <c r="T1795" s="14">
        <f t="shared" ref="T1795:T1858" si="171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8">
        <f t="shared" si="169"/>
        <v>55.388888888888886</v>
      </c>
      <c r="Q1796" t="str">
        <f t="shared" ref="Q1796:Q1859" si="172">LEFT(N1796,(FIND("/",N1796)-1))</f>
        <v>photography</v>
      </c>
      <c r="R1796" s="11" t="str">
        <f t="shared" ref="R1796:R1859" si="173">RIGHT(N1796,(LEN(N1796)-FIND("/",N1796)))</f>
        <v>photobooks</v>
      </c>
      <c r="S1796" s="14">
        <f t="shared" si="170"/>
        <v>42011.342847222222</v>
      </c>
      <c r="T1796" s="14">
        <f t="shared" si="171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8">
        <f t="shared" si="169"/>
        <v>133.90123456790124</v>
      </c>
      <c r="Q1797" t="str">
        <f t="shared" si="172"/>
        <v>photography</v>
      </c>
      <c r="R1797" s="11" t="str">
        <f t="shared" si="173"/>
        <v>photobooks</v>
      </c>
      <c r="S1797" s="14">
        <f t="shared" si="170"/>
        <v>42628.080335648141</v>
      </c>
      <c r="T1797" s="14">
        <f t="shared" si="171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8">
        <f t="shared" si="169"/>
        <v>48.720930232558139</v>
      </c>
      <c r="Q1798" t="str">
        <f t="shared" si="172"/>
        <v>photography</v>
      </c>
      <c r="R1798" s="11" t="str">
        <f t="shared" si="173"/>
        <v>photobooks</v>
      </c>
      <c r="S1798" s="14">
        <f t="shared" si="170"/>
        <v>42515.231087962959</v>
      </c>
      <c r="T1798" s="14">
        <f t="shared" si="171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8">
        <f t="shared" si="169"/>
        <v>48.25</v>
      </c>
      <c r="Q1799" t="str">
        <f t="shared" si="172"/>
        <v>photography</v>
      </c>
      <c r="R1799" s="11" t="str">
        <f t="shared" si="173"/>
        <v>photobooks</v>
      </c>
      <c r="S1799" s="14">
        <f t="shared" si="170"/>
        <v>42689.360983796294</v>
      </c>
      <c r="T1799" s="14">
        <f t="shared" si="171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8">
        <f t="shared" si="169"/>
        <v>58.972972972972975</v>
      </c>
      <c r="Q1800" t="str">
        <f t="shared" si="172"/>
        <v>photography</v>
      </c>
      <c r="R1800" s="11" t="str">
        <f t="shared" si="173"/>
        <v>photobooks</v>
      </c>
      <c r="S1800" s="14">
        <f t="shared" si="170"/>
        <v>42344.118437499994</v>
      </c>
      <c r="T1800" s="14">
        <f t="shared" si="171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8">
        <f t="shared" si="169"/>
        <v>11.638333333333334</v>
      </c>
      <c r="Q1801" t="str">
        <f t="shared" si="172"/>
        <v>photography</v>
      </c>
      <c r="R1801" s="11" t="str">
        <f t="shared" si="173"/>
        <v>photobooks</v>
      </c>
      <c r="S1801" s="14">
        <f t="shared" si="170"/>
        <v>41934.634351851848</v>
      </c>
      <c r="T1801" s="14">
        <f t="shared" si="171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8">
        <f t="shared" si="169"/>
        <v>83.716814159292042</v>
      </c>
      <c r="Q1802" t="str">
        <f t="shared" si="172"/>
        <v>photography</v>
      </c>
      <c r="R1802" s="11" t="str">
        <f t="shared" si="173"/>
        <v>photobooks</v>
      </c>
      <c r="S1802" s="14">
        <f t="shared" si="170"/>
        <v>42623.397800925923</v>
      </c>
      <c r="T1802" s="14">
        <f t="shared" si="171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8">
        <f t="shared" si="169"/>
        <v>63.648648648648646</v>
      </c>
      <c r="Q1803" t="str">
        <f t="shared" si="172"/>
        <v>photography</v>
      </c>
      <c r="R1803" s="11" t="str">
        <f t="shared" si="173"/>
        <v>photobooks</v>
      </c>
      <c r="S1803" s="14">
        <f t="shared" si="170"/>
        <v>42321.452175925922</v>
      </c>
      <c r="T1803" s="14">
        <f t="shared" si="171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8">
        <f t="shared" si="169"/>
        <v>94.277777777777771</v>
      </c>
      <c r="Q1804" t="str">
        <f t="shared" si="172"/>
        <v>photography</v>
      </c>
      <c r="R1804" s="11" t="str">
        <f t="shared" si="173"/>
        <v>photobooks</v>
      </c>
      <c r="S1804" s="14">
        <f t="shared" si="170"/>
        <v>42159.264236111114</v>
      </c>
      <c r="T1804" s="14">
        <f t="shared" si="171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8">
        <f t="shared" si="169"/>
        <v>71.86666666666666</v>
      </c>
      <c r="Q1805" t="str">
        <f t="shared" si="172"/>
        <v>photography</v>
      </c>
      <c r="R1805" s="11" t="str">
        <f t="shared" si="173"/>
        <v>photobooks</v>
      </c>
      <c r="S1805" s="14">
        <f t="shared" si="170"/>
        <v>42017.863217592596</v>
      </c>
      <c r="T1805" s="14">
        <f t="shared" si="171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8">
        <f t="shared" si="169"/>
        <v>104.84615384615384</v>
      </c>
      <c r="Q1806" t="str">
        <f t="shared" si="172"/>
        <v>photography</v>
      </c>
      <c r="R1806" s="11" t="str">
        <f t="shared" si="173"/>
        <v>photobooks</v>
      </c>
      <c r="S1806" s="14">
        <f t="shared" si="170"/>
        <v>42282.469953703701</v>
      </c>
      <c r="T1806" s="14">
        <f t="shared" si="171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8">
        <f t="shared" si="169"/>
        <v>67.139344262295083</v>
      </c>
      <c r="Q1807" t="str">
        <f t="shared" si="172"/>
        <v>photography</v>
      </c>
      <c r="R1807" s="11" t="str">
        <f t="shared" si="173"/>
        <v>photobooks</v>
      </c>
      <c r="S1807" s="14">
        <f t="shared" si="170"/>
        <v>42247.595578703702</v>
      </c>
      <c r="T1807" s="14">
        <f t="shared" si="171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8">
        <f t="shared" si="169"/>
        <v>73.875</v>
      </c>
      <c r="Q1808" t="str">
        <f t="shared" si="172"/>
        <v>photography</v>
      </c>
      <c r="R1808" s="11" t="str">
        <f t="shared" si="173"/>
        <v>photobooks</v>
      </c>
      <c r="S1808" s="14">
        <f t="shared" si="170"/>
        <v>41877.429965277777</v>
      </c>
      <c r="T1808" s="14">
        <f t="shared" si="171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8">
        <f t="shared" si="169"/>
        <v>69.125</v>
      </c>
      <c r="Q1809" t="str">
        <f t="shared" si="172"/>
        <v>photography</v>
      </c>
      <c r="R1809" s="11" t="str">
        <f t="shared" si="173"/>
        <v>photobooks</v>
      </c>
      <c r="S1809" s="14">
        <f t="shared" si="170"/>
        <v>41879.860104166662</v>
      </c>
      <c r="T1809" s="14">
        <f t="shared" si="171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8">
        <f t="shared" si="169"/>
        <v>120.77083333333333</v>
      </c>
      <c r="Q1810" t="str">
        <f t="shared" si="172"/>
        <v>photography</v>
      </c>
      <c r="R1810" s="11" t="str">
        <f t="shared" si="173"/>
        <v>photobooks</v>
      </c>
      <c r="S1810" s="14">
        <f t="shared" si="170"/>
        <v>42742.472569444442</v>
      </c>
      <c r="T1810" s="14">
        <f t="shared" si="171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8">
        <f t="shared" si="169"/>
        <v>42.222222222222221</v>
      </c>
      <c r="Q1811" t="str">
        <f t="shared" si="172"/>
        <v>photography</v>
      </c>
      <c r="R1811" s="11" t="str">
        <f t="shared" si="173"/>
        <v>photobooks</v>
      </c>
      <c r="S1811" s="14">
        <f t="shared" si="170"/>
        <v>42029.699525462966</v>
      </c>
      <c r="T1811" s="14">
        <f t="shared" si="171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8">
        <f t="shared" si="169"/>
        <v>7.5</v>
      </c>
      <c r="Q1812" t="str">
        <f t="shared" si="172"/>
        <v>photography</v>
      </c>
      <c r="R1812" s="11" t="str">
        <f t="shared" si="173"/>
        <v>photobooks</v>
      </c>
      <c r="S1812" s="14">
        <f t="shared" si="170"/>
        <v>41860.701689814814</v>
      </c>
      <c r="T1812" s="14">
        <f t="shared" si="171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8">
        <f t="shared" si="169"/>
        <v>1.5384615384615385</v>
      </c>
      <c r="Q1813" t="str">
        <f t="shared" si="172"/>
        <v>photography</v>
      </c>
      <c r="R1813" s="11" t="str">
        <f t="shared" si="173"/>
        <v>photobooks</v>
      </c>
      <c r="S1813" s="14">
        <f t="shared" si="170"/>
        <v>41876.225347222222</v>
      </c>
      <c r="T1813" s="14">
        <f t="shared" si="171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8">
        <f t="shared" si="169"/>
        <v>37.608695652173914</v>
      </c>
      <c r="Q1814" t="str">
        <f t="shared" si="172"/>
        <v>photography</v>
      </c>
      <c r="R1814" s="11" t="str">
        <f t="shared" si="173"/>
        <v>photobooks</v>
      </c>
      <c r="S1814" s="14">
        <f t="shared" si="170"/>
        <v>42524.110370370363</v>
      </c>
      <c r="T1814" s="14">
        <f t="shared" si="171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8">
        <f t="shared" si="169"/>
        <v>0</v>
      </c>
      <c r="Q1815" t="str">
        <f t="shared" si="172"/>
        <v>photography</v>
      </c>
      <c r="R1815" s="11" t="str">
        <f t="shared" si="173"/>
        <v>photobooks</v>
      </c>
      <c r="S1815" s="14">
        <f t="shared" si="170"/>
        <v>41829.68069444444</v>
      </c>
      <c r="T1815" s="14">
        <f t="shared" si="171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8">
        <f t="shared" si="169"/>
        <v>42.157142857142858</v>
      </c>
      <c r="Q1816" t="str">
        <f t="shared" si="172"/>
        <v>photography</v>
      </c>
      <c r="R1816" s="11" t="str">
        <f t="shared" si="173"/>
        <v>photobooks</v>
      </c>
      <c r="S1816" s="14">
        <f t="shared" si="170"/>
        <v>42033.105740740742</v>
      </c>
      <c r="T1816" s="14">
        <f t="shared" si="171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8">
        <f t="shared" si="169"/>
        <v>0</v>
      </c>
      <c r="Q1817" t="str">
        <f t="shared" si="172"/>
        <v>photography</v>
      </c>
      <c r="R1817" s="11" t="str">
        <f t="shared" si="173"/>
        <v>photobooks</v>
      </c>
      <c r="S1817" s="14">
        <f t="shared" si="170"/>
        <v>42172.698344907411</v>
      </c>
      <c r="T1817" s="14">
        <f t="shared" si="171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8">
        <f t="shared" si="169"/>
        <v>84.833333333333329</v>
      </c>
      <c r="Q1818" t="str">
        <f t="shared" si="172"/>
        <v>photography</v>
      </c>
      <c r="R1818" s="11" t="str">
        <f t="shared" si="173"/>
        <v>photobooks</v>
      </c>
      <c r="S1818" s="14">
        <f t="shared" si="170"/>
        <v>42548.667858796289</v>
      </c>
      <c r="T1818" s="14">
        <f t="shared" si="171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8">
        <f t="shared" si="169"/>
        <v>94.19</v>
      </c>
      <c r="Q1819" t="str">
        <f t="shared" si="172"/>
        <v>photography</v>
      </c>
      <c r="R1819" s="11" t="str">
        <f t="shared" si="173"/>
        <v>photobooks</v>
      </c>
      <c r="S1819" s="14">
        <f t="shared" si="170"/>
        <v>42705.453784722216</v>
      </c>
      <c r="T1819" s="14">
        <f t="shared" si="171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8">
        <f t="shared" si="169"/>
        <v>0</v>
      </c>
      <c r="Q1820" t="str">
        <f t="shared" si="172"/>
        <v>photography</v>
      </c>
      <c r="R1820" s="11" t="str">
        <f t="shared" si="173"/>
        <v>photobooks</v>
      </c>
      <c r="S1820" s="14">
        <f t="shared" si="170"/>
        <v>42067.026041666664</v>
      </c>
      <c r="T1820" s="14">
        <f t="shared" si="171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8">
        <f t="shared" si="169"/>
        <v>6.25</v>
      </c>
      <c r="Q1821" t="str">
        <f t="shared" si="172"/>
        <v>photography</v>
      </c>
      <c r="R1821" s="11" t="str">
        <f t="shared" si="173"/>
        <v>photobooks</v>
      </c>
      <c r="S1821" s="14">
        <f t="shared" si="170"/>
        <v>41820.543935185182</v>
      </c>
      <c r="T1821" s="14">
        <f t="shared" si="171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8">
        <f t="shared" si="169"/>
        <v>213.375</v>
      </c>
      <c r="Q1822" t="str">
        <f t="shared" si="172"/>
        <v>photography</v>
      </c>
      <c r="R1822" s="11" t="str">
        <f t="shared" si="173"/>
        <v>photobooks</v>
      </c>
      <c r="S1822" s="14">
        <f t="shared" si="170"/>
        <v>42064.87604166667</v>
      </c>
      <c r="T1822" s="14">
        <f t="shared" si="171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8">
        <f t="shared" si="169"/>
        <v>59.162280701754383</v>
      </c>
      <c r="Q1823" t="str">
        <f t="shared" si="172"/>
        <v>music</v>
      </c>
      <c r="R1823" s="11" t="str">
        <f t="shared" si="173"/>
        <v>rock</v>
      </c>
      <c r="S1823" s="14">
        <f t="shared" si="170"/>
        <v>40926.110729166663</v>
      </c>
      <c r="T1823" s="14">
        <f t="shared" si="171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8">
        <f t="shared" si="169"/>
        <v>27.272727272727273</v>
      </c>
      <c r="Q1824" t="str">
        <f t="shared" si="172"/>
        <v>music</v>
      </c>
      <c r="R1824" s="11" t="str">
        <f t="shared" si="173"/>
        <v>rock</v>
      </c>
      <c r="S1824" s="14">
        <f t="shared" si="170"/>
        <v>41634.588680555549</v>
      </c>
      <c r="T1824" s="14">
        <f t="shared" si="171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8">
        <f t="shared" si="169"/>
        <v>24.575757575757574</v>
      </c>
      <c r="Q1825" t="str">
        <f t="shared" si="172"/>
        <v>music</v>
      </c>
      <c r="R1825" s="11" t="str">
        <f t="shared" si="173"/>
        <v>rock</v>
      </c>
      <c r="S1825" s="14">
        <f t="shared" si="170"/>
        <v>41176.47657407407</v>
      </c>
      <c r="T1825" s="14">
        <f t="shared" si="171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8">
        <f t="shared" si="169"/>
        <v>75.05</v>
      </c>
      <c r="Q1826" t="str">
        <f t="shared" si="172"/>
        <v>music</v>
      </c>
      <c r="R1826" s="11" t="str">
        <f t="shared" si="173"/>
        <v>rock</v>
      </c>
      <c r="S1826" s="14">
        <f t="shared" si="170"/>
        <v>41626.707951388889</v>
      </c>
      <c r="T1826" s="14">
        <f t="shared" si="171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8">
        <f t="shared" si="169"/>
        <v>42.02</v>
      </c>
      <c r="Q1827" t="str">
        <f t="shared" si="172"/>
        <v>music</v>
      </c>
      <c r="R1827" s="11" t="str">
        <f t="shared" si="173"/>
        <v>rock</v>
      </c>
      <c r="S1827" s="14">
        <f t="shared" si="170"/>
        <v>41443.626192129625</v>
      </c>
      <c r="T1827" s="14">
        <f t="shared" si="171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8">
        <f t="shared" si="169"/>
        <v>53.157894736842103</v>
      </c>
      <c r="Q1828" t="str">
        <f t="shared" si="172"/>
        <v>music</v>
      </c>
      <c r="R1828" s="11" t="str">
        <f t="shared" si="173"/>
        <v>rock</v>
      </c>
      <c r="S1828" s="14">
        <f t="shared" si="170"/>
        <v>41657.715474537035</v>
      </c>
      <c r="T1828" s="14">
        <f t="shared" si="171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8">
        <f t="shared" si="169"/>
        <v>83.885416666666671</v>
      </c>
      <c r="Q1829" t="str">
        <f t="shared" si="172"/>
        <v>music</v>
      </c>
      <c r="R1829" s="11" t="str">
        <f t="shared" si="173"/>
        <v>rock</v>
      </c>
      <c r="S1829" s="14">
        <f t="shared" si="170"/>
        <v>40555.117604166662</v>
      </c>
      <c r="T1829" s="14">
        <f t="shared" si="171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8">
        <f t="shared" si="169"/>
        <v>417.33333333333331</v>
      </c>
      <c r="Q1830" t="str">
        <f t="shared" si="172"/>
        <v>music</v>
      </c>
      <c r="R1830" s="11" t="str">
        <f t="shared" si="173"/>
        <v>rock</v>
      </c>
      <c r="S1830" s="14">
        <f t="shared" si="170"/>
        <v>41736.691319444442</v>
      </c>
      <c r="T1830" s="14">
        <f t="shared" si="171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8">
        <f t="shared" si="169"/>
        <v>75.765151515151516</v>
      </c>
      <c r="Q1831" t="str">
        <f t="shared" si="172"/>
        <v>music</v>
      </c>
      <c r="R1831" s="11" t="str">
        <f t="shared" si="173"/>
        <v>rock</v>
      </c>
      <c r="S1831" s="14">
        <f t="shared" si="170"/>
        <v>40515.879293981481</v>
      </c>
      <c r="T1831" s="14">
        <f t="shared" si="171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8">
        <f t="shared" si="169"/>
        <v>67.389380530973455</v>
      </c>
      <c r="Q1832" t="str">
        <f t="shared" si="172"/>
        <v>music</v>
      </c>
      <c r="R1832" s="11" t="str">
        <f t="shared" si="173"/>
        <v>rock</v>
      </c>
      <c r="S1832" s="14">
        <f t="shared" si="170"/>
        <v>41664.475775462961</v>
      </c>
      <c r="T1832" s="14">
        <f t="shared" si="171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8">
        <f t="shared" si="169"/>
        <v>73.571428571428569</v>
      </c>
      <c r="Q1833" t="str">
        <f t="shared" si="172"/>
        <v>music</v>
      </c>
      <c r="R1833" s="11" t="str">
        <f t="shared" si="173"/>
        <v>rock</v>
      </c>
      <c r="S1833" s="14">
        <f t="shared" si="170"/>
        <v>41026.787766203699</v>
      </c>
      <c r="T1833" s="14">
        <f t="shared" si="171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8">
        <f t="shared" si="169"/>
        <v>25</v>
      </c>
      <c r="Q1834" t="str">
        <f t="shared" si="172"/>
        <v>music</v>
      </c>
      <c r="R1834" s="11" t="str">
        <f t="shared" si="173"/>
        <v>rock</v>
      </c>
      <c r="S1834" s="14">
        <f t="shared" si="170"/>
        <v>40576.331331018519</v>
      </c>
      <c r="T1834" s="14">
        <f t="shared" si="171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8">
        <f t="shared" si="169"/>
        <v>42</v>
      </c>
      <c r="Q1835" t="str">
        <f t="shared" si="172"/>
        <v>music</v>
      </c>
      <c r="R1835" s="11" t="str">
        <f t="shared" si="173"/>
        <v>rock</v>
      </c>
      <c r="S1835" s="14">
        <f t="shared" si="170"/>
        <v>41302.835682870369</v>
      </c>
      <c r="T1835" s="14">
        <f t="shared" si="171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8">
        <f t="shared" si="169"/>
        <v>131.16666666666666</v>
      </c>
      <c r="Q1836" t="str">
        <f t="shared" si="172"/>
        <v>music</v>
      </c>
      <c r="R1836" s="11" t="str">
        <f t="shared" si="173"/>
        <v>rock</v>
      </c>
      <c r="S1836" s="14">
        <f t="shared" si="170"/>
        <v>41988.755729166667</v>
      </c>
      <c r="T1836" s="14">
        <f t="shared" si="171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8">
        <f t="shared" si="169"/>
        <v>47.272727272727273</v>
      </c>
      <c r="Q1837" t="str">
        <f t="shared" si="172"/>
        <v>music</v>
      </c>
      <c r="R1837" s="11" t="str">
        <f t="shared" si="173"/>
        <v>rock</v>
      </c>
      <c r="S1837" s="14">
        <f t="shared" si="170"/>
        <v>42430.49387731481</v>
      </c>
      <c r="T1837" s="14">
        <f t="shared" si="171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8">
        <f t="shared" si="169"/>
        <v>182.12727272727273</v>
      </c>
      <c r="Q1838" t="str">
        <f t="shared" si="172"/>
        <v>music</v>
      </c>
      <c r="R1838" s="11" t="str">
        <f t="shared" si="173"/>
        <v>rock</v>
      </c>
      <c r="S1838" s="14">
        <f t="shared" si="170"/>
        <v>41305.601030092592</v>
      </c>
      <c r="T1838" s="14">
        <f t="shared" si="171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8">
        <f t="shared" si="169"/>
        <v>61.366666666666667</v>
      </c>
      <c r="Q1839" t="str">
        <f t="shared" si="172"/>
        <v>music</v>
      </c>
      <c r="R1839" s="11" t="str">
        <f t="shared" si="173"/>
        <v>rock</v>
      </c>
      <c r="S1839" s="14">
        <f t="shared" si="170"/>
        <v>40925.839525462965</v>
      </c>
      <c r="T1839" s="14">
        <f t="shared" si="171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8">
        <f t="shared" si="169"/>
        <v>35.767499999999998</v>
      </c>
      <c r="Q1840" t="str">
        <f t="shared" si="172"/>
        <v>music</v>
      </c>
      <c r="R1840" s="11" t="str">
        <f t="shared" si="173"/>
        <v>rock</v>
      </c>
      <c r="S1840" s="14">
        <f t="shared" si="170"/>
        <v>40788.578206018516</v>
      </c>
      <c r="T1840" s="14">
        <f t="shared" si="171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8">
        <f t="shared" si="169"/>
        <v>45.62222222222222</v>
      </c>
      <c r="Q1841" t="str">
        <f t="shared" si="172"/>
        <v>music</v>
      </c>
      <c r="R1841" s="11" t="str">
        <f t="shared" si="173"/>
        <v>rock</v>
      </c>
      <c r="S1841" s="14">
        <f t="shared" si="170"/>
        <v>42614.513680555552</v>
      </c>
      <c r="T1841" s="14">
        <f t="shared" si="171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8">
        <f t="shared" si="169"/>
        <v>75.384615384615387</v>
      </c>
      <c r="Q1842" t="str">
        <f t="shared" si="172"/>
        <v>music</v>
      </c>
      <c r="R1842" s="11" t="str">
        <f t="shared" si="173"/>
        <v>rock</v>
      </c>
      <c r="S1842" s="14">
        <f t="shared" si="170"/>
        <v>41381.88784722222</v>
      </c>
      <c r="T1842" s="14">
        <f t="shared" si="171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8">
        <f t="shared" si="169"/>
        <v>50.875</v>
      </c>
      <c r="Q1843" t="str">
        <f t="shared" si="172"/>
        <v>music</v>
      </c>
      <c r="R1843" s="11" t="str">
        <f t="shared" si="173"/>
        <v>rock</v>
      </c>
      <c r="S1843" s="14">
        <f t="shared" si="170"/>
        <v>41745.637094907404</v>
      </c>
      <c r="T1843" s="14">
        <f t="shared" si="171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8">
        <f t="shared" si="169"/>
        <v>119.28571428571429</v>
      </c>
      <c r="Q1844" t="str">
        <f t="shared" si="172"/>
        <v>music</v>
      </c>
      <c r="R1844" s="11" t="str">
        <f t="shared" si="173"/>
        <v>rock</v>
      </c>
      <c r="S1844" s="14">
        <f t="shared" si="170"/>
        <v>42031.423391203702</v>
      </c>
      <c r="T1844" s="14">
        <f t="shared" si="171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8">
        <f t="shared" si="169"/>
        <v>92.541865671641801</v>
      </c>
      <c r="Q1845" t="str">
        <f t="shared" si="172"/>
        <v>music</v>
      </c>
      <c r="R1845" s="11" t="str">
        <f t="shared" si="173"/>
        <v>rock</v>
      </c>
      <c r="S1845" s="14">
        <f t="shared" si="170"/>
        <v>40564.786504629628</v>
      </c>
      <c r="T1845" s="14">
        <f t="shared" si="171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8">
        <f t="shared" si="169"/>
        <v>76.05</v>
      </c>
      <c r="Q1846" t="str">
        <f t="shared" si="172"/>
        <v>music</v>
      </c>
      <c r="R1846" s="11" t="str">
        <f t="shared" si="173"/>
        <v>rock</v>
      </c>
      <c r="S1846" s="14">
        <f t="shared" si="170"/>
        <v>40666.765208333331</v>
      </c>
      <c r="T1846" s="14">
        <f t="shared" si="171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8">
        <f t="shared" si="169"/>
        <v>52.631578947368418</v>
      </c>
      <c r="Q1847" t="str">
        <f t="shared" si="172"/>
        <v>music</v>
      </c>
      <c r="R1847" s="11" t="str">
        <f t="shared" si="173"/>
        <v>rock</v>
      </c>
      <c r="S1847" s="14">
        <f t="shared" si="170"/>
        <v>42523.124976851854</v>
      </c>
      <c r="T1847" s="14">
        <f t="shared" si="171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8">
        <f t="shared" si="169"/>
        <v>98.990430622009569</v>
      </c>
      <c r="Q1848" t="str">
        <f t="shared" si="172"/>
        <v>music</v>
      </c>
      <c r="R1848" s="11" t="str">
        <f t="shared" si="173"/>
        <v>rock</v>
      </c>
      <c r="S1848" s="14">
        <f t="shared" si="170"/>
        <v>41228.441863425927</v>
      </c>
      <c r="T1848" s="14">
        <f t="shared" si="171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8">
        <f t="shared" si="169"/>
        <v>79.526315789473685</v>
      </c>
      <c r="Q1849" t="str">
        <f t="shared" si="172"/>
        <v>music</v>
      </c>
      <c r="R1849" s="11" t="str">
        <f t="shared" si="173"/>
        <v>rock</v>
      </c>
      <c r="S1849" s="14">
        <f t="shared" si="170"/>
        <v>42094.028148148143</v>
      </c>
      <c r="T1849" s="14">
        <f t="shared" si="171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8">
        <f t="shared" si="169"/>
        <v>134.20833333333334</v>
      </c>
      <c r="Q1850" t="str">
        <f t="shared" si="172"/>
        <v>music</v>
      </c>
      <c r="R1850" s="11" t="str">
        <f t="shared" si="173"/>
        <v>rock</v>
      </c>
      <c r="S1850" s="14">
        <f t="shared" si="170"/>
        <v>40691.579722222217</v>
      </c>
      <c r="T1850" s="14">
        <f t="shared" si="171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8">
        <f t="shared" si="169"/>
        <v>37.625</v>
      </c>
      <c r="Q1851" t="str">
        <f t="shared" si="172"/>
        <v>music</v>
      </c>
      <c r="R1851" s="11" t="str">
        <f t="shared" si="173"/>
        <v>rock</v>
      </c>
      <c r="S1851" s="14">
        <f t="shared" si="170"/>
        <v>41169.637256944443</v>
      </c>
      <c r="T1851" s="14">
        <f t="shared" si="171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8">
        <f t="shared" si="169"/>
        <v>51.044692737430168</v>
      </c>
      <c r="Q1852" t="str">
        <f t="shared" si="172"/>
        <v>music</v>
      </c>
      <c r="R1852" s="11" t="str">
        <f t="shared" si="173"/>
        <v>rock</v>
      </c>
      <c r="S1852" s="14">
        <f t="shared" si="170"/>
        <v>41800.751157407409</v>
      </c>
      <c r="T1852" s="14">
        <f t="shared" si="171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8">
        <f t="shared" si="169"/>
        <v>50.03846153846154</v>
      </c>
      <c r="Q1853" t="str">
        <f t="shared" si="172"/>
        <v>music</v>
      </c>
      <c r="R1853" s="11" t="str">
        <f t="shared" si="173"/>
        <v>rock</v>
      </c>
      <c r="S1853" s="14">
        <f t="shared" si="170"/>
        <v>41827.69835648148</v>
      </c>
      <c r="T1853" s="14">
        <f t="shared" si="171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8">
        <f t="shared" si="169"/>
        <v>133.93129770992365</v>
      </c>
      <c r="Q1854" t="str">
        <f t="shared" si="172"/>
        <v>music</v>
      </c>
      <c r="R1854" s="11" t="str">
        <f t="shared" si="173"/>
        <v>rock</v>
      </c>
      <c r="S1854" s="14">
        <f t="shared" si="170"/>
        <v>42081.563101851854</v>
      </c>
      <c r="T1854" s="14">
        <f t="shared" si="171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8">
        <f t="shared" si="169"/>
        <v>58.214285714285715</v>
      </c>
      <c r="Q1855" t="str">
        <f t="shared" si="172"/>
        <v>music</v>
      </c>
      <c r="R1855" s="11" t="str">
        <f t="shared" si="173"/>
        <v>rock</v>
      </c>
      <c r="S1855" s="14">
        <f t="shared" si="170"/>
        <v>41176.852048611108</v>
      </c>
      <c r="T1855" s="14">
        <f t="shared" si="171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8">
        <f t="shared" si="169"/>
        <v>88.037643678160919</v>
      </c>
      <c r="Q1856" t="str">
        <f t="shared" si="172"/>
        <v>music</v>
      </c>
      <c r="R1856" s="11" t="str">
        <f t="shared" si="173"/>
        <v>rock</v>
      </c>
      <c r="S1856" s="14">
        <f t="shared" si="170"/>
        <v>41387.812928240739</v>
      </c>
      <c r="T1856" s="14">
        <f t="shared" si="171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8">
        <f t="shared" si="169"/>
        <v>70.576753926701571</v>
      </c>
      <c r="Q1857" t="str">
        <f t="shared" si="172"/>
        <v>music</v>
      </c>
      <c r="R1857" s="11" t="str">
        <f t="shared" si="173"/>
        <v>rock</v>
      </c>
      <c r="S1857" s="14">
        <f t="shared" si="170"/>
        <v>41600.330324074072</v>
      </c>
      <c r="T1857" s="14">
        <f t="shared" si="171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8">
        <f t="shared" si="169"/>
        <v>53.289473684210527</v>
      </c>
      <c r="Q1858" t="str">
        <f t="shared" si="172"/>
        <v>music</v>
      </c>
      <c r="R1858" s="11" t="str">
        <f t="shared" si="173"/>
        <v>rock</v>
      </c>
      <c r="S1858" s="14">
        <f t="shared" si="170"/>
        <v>41817.64666666666</v>
      </c>
      <c r="T1858" s="14">
        <f t="shared" si="171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(E1859/D1859)*100</f>
        <v>100</v>
      </c>
      <c r="P1859" s="8">
        <f t="shared" ref="P1859:P1922" si="175">IFERROR(E1859/L1859, 0)</f>
        <v>136.36363636363637</v>
      </c>
      <c r="Q1859" t="str">
        <f t="shared" si="172"/>
        <v>music</v>
      </c>
      <c r="R1859" s="11" t="str">
        <f t="shared" si="173"/>
        <v>rock</v>
      </c>
      <c r="S1859" s="14">
        <f t="shared" ref="S1859:S1922" si="176">(((J1859/60)/60)/24)+DATE(1970,1,1)+(-5/24)</f>
        <v>41864.560335648144</v>
      </c>
      <c r="T1859" s="14">
        <f t="shared" ref="T1859:T1922" si="177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8">
        <f t="shared" si="175"/>
        <v>40.547315436241611</v>
      </c>
      <c r="Q1860" t="str">
        <f t="shared" ref="Q1860:Q1923" si="178">LEFT(N1860,(FIND("/",N1860)-1))</f>
        <v>music</v>
      </c>
      <c r="R1860" s="11" t="str">
        <f t="shared" ref="R1860:R1923" si="179">RIGHT(N1860,(LEN(N1860)-FIND("/",N1860)))</f>
        <v>rock</v>
      </c>
      <c r="S1860" s="14">
        <f t="shared" si="176"/>
        <v>40832.9921412037</v>
      </c>
      <c r="T1860" s="14">
        <f t="shared" si="177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8">
        <f t="shared" si="175"/>
        <v>70.625</v>
      </c>
      <c r="Q1861" t="str">
        <f t="shared" si="178"/>
        <v>music</v>
      </c>
      <c r="R1861" s="11" t="str">
        <f t="shared" si="179"/>
        <v>rock</v>
      </c>
      <c r="S1861" s="14">
        <f t="shared" si="176"/>
        <v>40778.561678240738</v>
      </c>
      <c r="T1861" s="14">
        <f t="shared" si="177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8">
        <f t="shared" si="175"/>
        <v>52.684210526315788</v>
      </c>
      <c r="Q1862" t="str">
        <f t="shared" si="178"/>
        <v>music</v>
      </c>
      <c r="R1862" s="11" t="str">
        <f t="shared" si="179"/>
        <v>rock</v>
      </c>
      <c r="S1862" s="14">
        <f t="shared" si="176"/>
        <v>41655.500972222217</v>
      </c>
      <c r="T1862" s="14">
        <f t="shared" si="177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8">
        <f t="shared" si="175"/>
        <v>0</v>
      </c>
      <c r="Q1863" t="str">
        <f t="shared" si="178"/>
        <v>games</v>
      </c>
      <c r="R1863" s="11" t="str">
        <f t="shared" si="179"/>
        <v>mobile games</v>
      </c>
      <c r="S1863" s="14">
        <f t="shared" si="176"/>
        <v>42000.091909722221</v>
      </c>
      <c r="T1863" s="14">
        <f t="shared" si="177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8">
        <f t="shared" si="175"/>
        <v>90.9375</v>
      </c>
      <c r="Q1864" t="str">
        <f t="shared" si="178"/>
        <v>games</v>
      </c>
      <c r="R1864" s="11" t="str">
        <f t="shared" si="179"/>
        <v>mobile games</v>
      </c>
      <c r="S1864" s="14">
        <f t="shared" si="176"/>
        <v>42755.284421296288</v>
      </c>
      <c r="T1864" s="14">
        <f t="shared" si="177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8">
        <f t="shared" si="175"/>
        <v>5</v>
      </c>
      <c r="Q1865" t="str">
        <f t="shared" si="178"/>
        <v>games</v>
      </c>
      <c r="R1865" s="11" t="str">
        <f t="shared" si="179"/>
        <v>mobile games</v>
      </c>
      <c r="S1865" s="14">
        <f t="shared" si="176"/>
        <v>41772.588946759257</v>
      </c>
      <c r="T1865" s="14">
        <f t="shared" si="177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8">
        <f t="shared" si="175"/>
        <v>58.083333333333336</v>
      </c>
      <c r="Q1866" t="str">
        <f t="shared" si="178"/>
        <v>games</v>
      </c>
      <c r="R1866" s="11" t="str">
        <f t="shared" si="179"/>
        <v>mobile games</v>
      </c>
      <c r="S1866" s="14">
        <f t="shared" si="176"/>
        <v>41733.508101851847</v>
      </c>
      <c r="T1866" s="14">
        <f t="shared" si="177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8">
        <f t="shared" si="175"/>
        <v>2</v>
      </c>
      <c r="Q1867" t="str">
        <f t="shared" si="178"/>
        <v>games</v>
      </c>
      <c r="R1867" s="11" t="str">
        <f t="shared" si="179"/>
        <v>mobile games</v>
      </c>
      <c r="S1867" s="14">
        <f t="shared" si="176"/>
        <v>42645.159108796295</v>
      </c>
      <c r="T1867" s="14">
        <f t="shared" si="177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8">
        <f t="shared" si="175"/>
        <v>62.5</v>
      </c>
      <c r="Q1868" t="str">
        <f t="shared" si="178"/>
        <v>games</v>
      </c>
      <c r="R1868" s="11" t="str">
        <f t="shared" si="179"/>
        <v>mobile games</v>
      </c>
      <c r="S1868" s="14">
        <f t="shared" si="176"/>
        <v>42742.038159722222</v>
      </c>
      <c r="T1868" s="14">
        <f t="shared" si="177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8">
        <f t="shared" si="175"/>
        <v>10</v>
      </c>
      <c r="Q1869" t="str">
        <f t="shared" si="178"/>
        <v>games</v>
      </c>
      <c r="R1869" s="11" t="str">
        <f t="shared" si="179"/>
        <v>mobile games</v>
      </c>
      <c r="S1869" s="14">
        <f t="shared" si="176"/>
        <v>42649.716574074067</v>
      </c>
      <c r="T1869" s="14">
        <f t="shared" si="177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8">
        <f t="shared" si="175"/>
        <v>71.588235294117652</v>
      </c>
      <c r="Q1870" t="str">
        <f t="shared" si="178"/>
        <v>games</v>
      </c>
      <c r="R1870" s="11" t="str">
        <f t="shared" si="179"/>
        <v>mobile games</v>
      </c>
      <c r="S1870" s="14">
        <f t="shared" si="176"/>
        <v>42328.570891203701</v>
      </c>
      <c r="T1870" s="14">
        <f t="shared" si="177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8">
        <f t="shared" si="175"/>
        <v>0</v>
      </c>
      <c r="Q1871" t="str">
        <f t="shared" si="178"/>
        <v>games</v>
      </c>
      <c r="R1871" s="11" t="str">
        <f t="shared" si="179"/>
        <v>mobile games</v>
      </c>
      <c r="S1871" s="14">
        <f t="shared" si="176"/>
        <v>42708.794548611106</v>
      </c>
      <c r="T1871" s="14">
        <f t="shared" si="177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8">
        <f t="shared" si="175"/>
        <v>32.81818181818182</v>
      </c>
      <c r="Q1872" t="str">
        <f t="shared" si="178"/>
        <v>games</v>
      </c>
      <c r="R1872" s="11" t="str">
        <f t="shared" si="179"/>
        <v>mobile games</v>
      </c>
      <c r="S1872" s="14">
        <f t="shared" si="176"/>
        <v>42371.14739583333</v>
      </c>
      <c r="T1872" s="14">
        <f t="shared" si="177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8">
        <f t="shared" si="175"/>
        <v>49.11578947368421</v>
      </c>
      <c r="Q1873" t="str">
        <f t="shared" si="178"/>
        <v>games</v>
      </c>
      <c r="R1873" s="11" t="str">
        <f t="shared" si="179"/>
        <v>mobile games</v>
      </c>
      <c r="S1873" s="14">
        <f t="shared" si="176"/>
        <v>41923.575243055551</v>
      </c>
      <c r="T1873" s="14">
        <f t="shared" si="177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8">
        <f t="shared" si="175"/>
        <v>16.307692307692307</v>
      </c>
      <c r="Q1874" t="str">
        <f t="shared" si="178"/>
        <v>games</v>
      </c>
      <c r="R1874" s="11" t="str">
        <f t="shared" si="179"/>
        <v>mobile games</v>
      </c>
      <c r="S1874" s="14">
        <f t="shared" si="176"/>
        <v>42154.921319444438</v>
      </c>
      <c r="T1874" s="14">
        <f t="shared" si="177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8">
        <f t="shared" si="175"/>
        <v>18</v>
      </c>
      <c r="Q1875" t="str">
        <f t="shared" si="178"/>
        <v>games</v>
      </c>
      <c r="R1875" s="11" t="str">
        <f t="shared" si="179"/>
        <v>mobile games</v>
      </c>
      <c r="S1875" s="14">
        <f t="shared" si="176"/>
        <v>42164.407523148147</v>
      </c>
      <c r="T1875" s="14">
        <f t="shared" si="177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8">
        <f t="shared" si="175"/>
        <v>13</v>
      </c>
      <c r="Q1876" t="str">
        <f t="shared" si="178"/>
        <v>games</v>
      </c>
      <c r="R1876" s="11" t="str">
        <f t="shared" si="179"/>
        <v>mobile games</v>
      </c>
      <c r="S1876" s="14">
        <f t="shared" si="176"/>
        <v>42529.760798611103</v>
      </c>
      <c r="T1876" s="14">
        <f t="shared" si="177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8">
        <f t="shared" si="175"/>
        <v>17</v>
      </c>
      <c r="Q1877" t="str">
        <f t="shared" si="178"/>
        <v>games</v>
      </c>
      <c r="R1877" s="11" t="str">
        <f t="shared" si="179"/>
        <v>mobile games</v>
      </c>
      <c r="S1877" s="14">
        <f t="shared" si="176"/>
        <v>42528.691064814811</v>
      </c>
      <c r="T1877" s="14">
        <f t="shared" si="177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8">
        <f t="shared" si="175"/>
        <v>0</v>
      </c>
      <c r="Q1878" t="str">
        <f t="shared" si="178"/>
        <v>games</v>
      </c>
      <c r="R1878" s="11" t="str">
        <f t="shared" si="179"/>
        <v>mobile games</v>
      </c>
      <c r="S1878" s="14">
        <f t="shared" si="176"/>
        <v>41776.076446759253</v>
      </c>
      <c r="T1878" s="14">
        <f t="shared" si="177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8">
        <f t="shared" si="175"/>
        <v>0</v>
      </c>
      <c r="Q1879" t="str">
        <f t="shared" si="178"/>
        <v>games</v>
      </c>
      <c r="R1879" s="11" t="str">
        <f t="shared" si="179"/>
        <v>mobile games</v>
      </c>
      <c r="S1879" s="14">
        <f t="shared" si="176"/>
        <v>42034.820891203701</v>
      </c>
      <c r="T1879" s="14">
        <f t="shared" si="177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8">
        <f t="shared" si="175"/>
        <v>0</v>
      </c>
      <c r="Q1880" t="str">
        <f t="shared" si="178"/>
        <v>games</v>
      </c>
      <c r="R1880" s="11" t="str">
        <f t="shared" si="179"/>
        <v>mobile games</v>
      </c>
      <c r="S1880" s="14">
        <f t="shared" si="176"/>
        <v>41772.800405092588</v>
      </c>
      <c r="T1880" s="14">
        <f t="shared" si="177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8">
        <f t="shared" si="175"/>
        <v>3</v>
      </c>
      <c r="Q1881" t="str">
        <f t="shared" si="178"/>
        <v>games</v>
      </c>
      <c r="R1881" s="11" t="str">
        <f t="shared" si="179"/>
        <v>mobile games</v>
      </c>
      <c r="S1881" s="14">
        <f t="shared" si="176"/>
        <v>42413.441307870373</v>
      </c>
      <c r="T1881" s="14">
        <f t="shared" si="177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8">
        <f t="shared" si="175"/>
        <v>41.833333333333336</v>
      </c>
      <c r="Q1882" t="str">
        <f t="shared" si="178"/>
        <v>games</v>
      </c>
      <c r="R1882" s="11" t="str">
        <f t="shared" si="179"/>
        <v>mobile games</v>
      </c>
      <c r="S1882" s="14">
        <f t="shared" si="176"/>
        <v>42430.358564814807</v>
      </c>
      <c r="T1882" s="14">
        <f t="shared" si="177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8">
        <f t="shared" si="175"/>
        <v>49.338428571428572</v>
      </c>
      <c r="Q1883" t="str">
        <f t="shared" si="178"/>
        <v>music</v>
      </c>
      <c r="R1883" s="11" t="str">
        <f t="shared" si="179"/>
        <v>indie rock</v>
      </c>
      <c r="S1883" s="14">
        <f t="shared" si="176"/>
        <v>42042.944317129623</v>
      </c>
      <c r="T1883" s="14">
        <f t="shared" si="177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8">
        <f t="shared" si="175"/>
        <v>41.728395061728392</v>
      </c>
      <c r="Q1884" t="str">
        <f t="shared" si="178"/>
        <v>music</v>
      </c>
      <c r="R1884" s="11" t="str">
        <f t="shared" si="179"/>
        <v>indie rock</v>
      </c>
      <c r="S1884" s="14">
        <f t="shared" si="176"/>
        <v>41067.740879629629</v>
      </c>
      <c r="T1884" s="14">
        <f t="shared" si="177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8">
        <f t="shared" si="175"/>
        <v>32.71875</v>
      </c>
      <c r="Q1885" t="str">
        <f t="shared" si="178"/>
        <v>music</v>
      </c>
      <c r="R1885" s="11" t="str">
        <f t="shared" si="179"/>
        <v>indie rock</v>
      </c>
      <c r="S1885" s="14">
        <f t="shared" si="176"/>
        <v>40977.739675925921</v>
      </c>
      <c r="T1885" s="14">
        <f t="shared" si="177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8">
        <f t="shared" si="175"/>
        <v>51.96153846153846</v>
      </c>
      <c r="Q1886" t="str">
        <f t="shared" si="178"/>
        <v>music</v>
      </c>
      <c r="R1886" s="11" t="str">
        <f t="shared" si="179"/>
        <v>indie rock</v>
      </c>
      <c r="S1886" s="14">
        <f t="shared" si="176"/>
        <v>41204.989988425921</v>
      </c>
      <c r="T1886" s="14">
        <f t="shared" si="177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8">
        <f t="shared" si="175"/>
        <v>50.685714285714283</v>
      </c>
      <c r="Q1887" t="str">
        <f t="shared" si="178"/>
        <v>music</v>
      </c>
      <c r="R1887" s="11" t="str">
        <f t="shared" si="179"/>
        <v>indie rock</v>
      </c>
      <c r="S1887" s="14">
        <f t="shared" si="176"/>
        <v>41098.885532407403</v>
      </c>
      <c r="T1887" s="14">
        <f t="shared" si="177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8">
        <f t="shared" si="175"/>
        <v>42.241379310344826</v>
      </c>
      <c r="Q1888" t="str">
        <f t="shared" si="178"/>
        <v>music</v>
      </c>
      <c r="R1888" s="11" t="str">
        <f t="shared" si="179"/>
        <v>indie rock</v>
      </c>
      <c r="S1888" s="14">
        <f t="shared" si="176"/>
        <v>41925.69835648148</v>
      </c>
      <c r="T1888" s="14">
        <f t="shared" si="177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8">
        <f t="shared" si="175"/>
        <v>416.875</v>
      </c>
      <c r="Q1889" t="str">
        <f t="shared" si="178"/>
        <v>music</v>
      </c>
      <c r="R1889" s="11" t="str">
        <f t="shared" si="179"/>
        <v>indie rock</v>
      </c>
      <c r="S1889" s="14">
        <f t="shared" si="176"/>
        <v>42323.591805555552</v>
      </c>
      <c r="T1889" s="14">
        <f t="shared" si="177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8">
        <f t="shared" si="175"/>
        <v>46.651685393258425</v>
      </c>
      <c r="Q1890" t="str">
        <f t="shared" si="178"/>
        <v>music</v>
      </c>
      <c r="R1890" s="11" t="str">
        <f t="shared" si="179"/>
        <v>indie rock</v>
      </c>
      <c r="S1890" s="14">
        <f t="shared" si="176"/>
        <v>40299.03162037037</v>
      </c>
      <c r="T1890" s="14">
        <f t="shared" si="177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8">
        <f t="shared" si="175"/>
        <v>48.454545454545453</v>
      </c>
      <c r="Q1891" t="str">
        <f t="shared" si="178"/>
        <v>music</v>
      </c>
      <c r="R1891" s="11" t="str">
        <f t="shared" si="179"/>
        <v>indie rock</v>
      </c>
      <c r="S1891" s="14">
        <f t="shared" si="176"/>
        <v>41299.585023148145</v>
      </c>
      <c r="T1891" s="14">
        <f t="shared" si="177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8">
        <f t="shared" si="175"/>
        <v>70.5289837398374</v>
      </c>
      <c r="Q1892" t="str">
        <f t="shared" si="178"/>
        <v>music</v>
      </c>
      <c r="R1892" s="11" t="str">
        <f t="shared" si="179"/>
        <v>indie rock</v>
      </c>
      <c r="S1892" s="14">
        <f t="shared" si="176"/>
        <v>41228.577870370369</v>
      </c>
      <c r="T1892" s="14">
        <f t="shared" si="177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8">
        <f t="shared" si="175"/>
        <v>87.958333333333329</v>
      </c>
      <c r="Q1893" t="str">
        <f t="shared" si="178"/>
        <v>music</v>
      </c>
      <c r="R1893" s="11" t="str">
        <f t="shared" si="179"/>
        <v>indie rock</v>
      </c>
      <c r="S1893" s="14">
        <f t="shared" si="176"/>
        <v>40335.589745370366</v>
      </c>
      <c r="T1893" s="14">
        <f t="shared" si="177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8">
        <f t="shared" si="175"/>
        <v>26.26923076923077</v>
      </c>
      <c r="Q1894" t="str">
        <f t="shared" si="178"/>
        <v>music</v>
      </c>
      <c r="R1894" s="11" t="str">
        <f t="shared" si="179"/>
        <v>indie rock</v>
      </c>
      <c r="S1894" s="14">
        <f t="shared" si="176"/>
        <v>40671.429178240738</v>
      </c>
      <c r="T1894" s="14">
        <f t="shared" si="177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8">
        <f t="shared" si="175"/>
        <v>57.777777777777779</v>
      </c>
      <c r="Q1895" t="str">
        <f t="shared" si="178"/>
        <v>music</v>
      </c>
      <c r="R1895" s="11" t="str">
        <f t="shared" si="179"/>
        <v>indie rock</v>
      </c>
      <c r="S1895" s="14">
        <f t="shared" si="176"/>
        <v>40632.733622685184</v>
      </c>
      <c r="T1895" s="14">
        <f t="shared" si="177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8">
        <f t="shared" si="175"/>
        <v>57.25</v>
      </c>
      <c r="Q1896" t="str">
        <f t="shared" si="178"/>
        <v>music</v>
      </c>
      <c r="R1896" s="11" t="str">
        <f t="shared" si="179"/>
        <v>indie rock</v>
      </c>
      <c r="S1896" s="14">
        <f t="shared" si="176"/>
        <v>40920.696562500001</v>
      </c>
      <c r="T1896" s="14">
        <f t="shared" si="177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8">
        <f t="shared" si="175"/>
        <v>196.34042553191489</v>
      </c>
      <c r="Q1897" t="str">
        <f t="shared" si="178"/>
        <v>music</v>
      </c>
      <c r="R1897" s="11" t="str">
        <f t="shared" si="179"/>
        <v>indie rock</v>
      </c>
      <c r="S1897" s="14">
        <f t="shared" si="176"/>
        <v>42267.538449074076</v>
      </c>
      <c r="T1897" s="14">
        <f t="shared" si="177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8">
        <f t="shared" si="175"/>
        <v>43</v>
      </c>
      <c r="Q1898" t="str">
        <f t="shared" si="178"/>
        <v>music</v>
      </c>
      <c r="R1898" s="11" t="str">
        <f t="shared" si="179"/>
        <v>indie rock</v>
      </c>
      <c r="S1898" s="14">
        <f t="shared" si="176"/>
        <v>40981.501909722218</v>
      </c>
      <c r="T1898" s="14">
        <f t="shared" si="177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8">
        <f t="shared" si="175"/>
        <v>35.551912568306008</v>
      </c>
      <c r="Q1899" t="str">
        <f t="shared" si="178"/>
        <v>music</v>
      </c>
      <c r="R1899" s="11" t="str">
        <f t="shared" si="179"/>
        <v>indie rock</v>
      </c>
      <c r="S1899" s="14">
        <f t="shared" si="176"/>
        <v>41680.375069444446</v>
      </c>
      <c r="T1899" s="14">
        <f t="shared" si="177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8">
        <f t="shared" si="175"/>
        <v>68.80952380952381</v>
      </c>
      <c r="Q1900" t="str">
        <f t="shared" si="178"/>
        <v>music</v>
      </c>
      <c r="R1900" s="11" t="str">
        <f t="shared" si="179"/>
        <v>indie rock</v>
      </c>
      <c r="S1900" s="14">
        <f t="shared" si="176"/>
        <v>42365.9846412037</v>
      </c>
      <c r="T1900" s="14">
        <f t="shared" si="177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8">
        <f t="shared" si="175"/>
        <v>28.571428571428573</v>
      </c>
      <c r="Q1901" t="str">
        <f t="shared" si="178"/>
        <v>music</v>
      </c>
      <c r="R1901" s="11" t="str">
        <f t="shared" si="179"/>
        <v>indie rock</v>
      </c>
      <c r="S1901" s="14">
        <f t="shared" si="176"/>
        <v>42058.733402777776</v>
      </c>
      <c r="T1901" s="14">
        <f t="shared" si="177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8">
        <f t="shared" si="175"/>
        <v>50.631666666666668</v>
      </c>
      <c r="Q1902" t="str">
        <f t="shared" si="178"/>
        <v>music</v>
      </c>
      <c r="R1902" s="11" t="str">
        <f t="shared" si="179"/>
        <v>indie rock</v>
      </c>
      <c r="S1902" s="14">
        <f t="shared" si="176"/>
        <v>41160.663553240738</v>
      </c>
      <c r="T1902" s="14">
        <f t="shared" si="177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8">
        <f t="shared" si="175"/>
        <v>106.8</v>
      </c>
      <c r="Q1903" t="str">
        <f t="shared" si="178"/>
        <v>technology</v>
      </c>
      <c r="R1903" s="11" t="str">
        <f t="shared" si="179"/>
        <v>gadgets</v>
      </c>
      <c r="S1903" s="14">
        <f t="shared" si="176"/>
        <v>42116.334826388884</v>
      </c>
      <c r="T1903" s="14">
        <f t="shared" si="177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8">
        <f t="shared" si="175"/>
        <v>4</v>
      </c>
      <c r="Q1904" t="str">
        <f t="shared" si="178"/>
        <v>technology</v>
      </c>
      <c r="R1904" s="11" t="str">
        <f t="shared" si="179"/>
        <v>gadgets</v>
      </c>
      <c r="S1904" s="14">
        <f t="shared" si="176"/>
        <v>42037.581562499996</v>
      </c>
      <c r="T1904" s="14">
        <f t="shared" si="177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8">
        <f t="shared" si="175"/>
        <v>34.097560975609753</v>
      </c>
      <c r="Q1905" t="str">
        <f t="shared" si="178"/>
        <v>technology</v>
      </c>
      <c r="R1905" s="11" t="str">
        <f t="shared" si="179"/>
        <v>gadgets</v>
      </c>
      <c r="S1905" s="14">
        <f t="shared" si="176"/>
        <v>42702.562395833331</v>
      </c>
      <c r="T1905" s="14">
        <f t="shared" si="177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8">
        <f t="shared" si="175"/>
        <v>25</v>
      </c>
      <c r="Q1906" t="str">
        <f t="shared" si="178"/>
        <v>technology</v>
      </c>
      <c r="R1906" s="11" t="str">
        <f t="shared" si="179"/>
        <v>gadgets</v>
      </c>
      <c r="S1906" s="14">
        <f t="shared" si="176"/>
        <v>42326.477094907408</v>
      </c>
      <c r="T1906" s="14">
        <f t="shared" si="177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8">
        <f t="shared" si="175"/>
        <v>10.5</v>
      </c>
      <c r="Q1907" t="str">
        <f t="shared" si="178"/>
        <v>technology</v>
      </c>
      <c r="R1907" s="11" t="str">
        <f t="shared" si="179"/>
        <v>gadgets</v>
      </c>
      <c r="S1907" s="14">
        <f t="shared" si="176"/>
        <v>41859.717523148145</v>
      </c>
      <c r="T1907" s="14">
        <f t="shared" si="177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8">
        <f t="shared" si="175"/>
        <v>215.95959595959596</v>
      </c>
      <c r="Q1908" t="str">
        <f t="shared" si="178"/>
        <v>technology</v>
      </c>
      <c r="R1908" s="11" t="str">
        <f t="shared" si="179"/>
        <v>gadgets</v>
      </c>
      <c r="S1908" s="14">
        <f t="shared" si="176"/>
        <v>42514.462766203702</v>
      </c>
      <c r="T1908" s="14">
        <f t="shared" si="177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8">
        <f t="shared" si="175"/>
        <v>21.25</v>
      </c>
      <c r="Q1909" t="str">
        <f t="shared" si="178"/>
        <v>technology</v>
      </c>
      <c r="R1909" s="11" t="str">
        <f t="shared" si="179"/>
        <v>gadgets</v>
      </c>
      <c r="S1909" s="14">
        <f t="shared" si="176"/>
        <v>41767.378761574073</v>
      </c>
      <c r="T1909" s="14">
        <f t="shared" si="177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8">
        <f t="shared" si="175"/>
        <v>108.25</v>
      </c>
      <c r="Q1910" t="str">
        <f t="shared" si="178"/>
        <v>technology</v>
      </c>
      <c r="R1910" s="11" t="str">
        <f t="shared" si="179"/>
        <v>gadgets</v>
      </c>
      <c r="S1910" s="14">
        <f t="shared" si="176"/>
        <v>42703.709490740737</v>
      </c>
      <c r="T1910" s="14">
        <f t="shared" si="177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8">
        <f t="shared" si="175"/>
        <v>129.97368421052633</v>
      </c>
      <c r="Q1911" t="str">
        <f t="shared" si="178"/>
        <v>technology</v>
      </c>
      <c r="R1911" s="11" t="str">
        <f t="shared" si="179"/>
        <v>gadgets</v>
      </c>
      <c r="S1911" s="14">
        <f t="shared" si="176"/>
        <v>41905.220821759256</v>
      </c>
      <c r="T1911" s="14">
        <f t="shared" si="177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8">
        <f t="shared" si="175"/>
        <v>117.49473684210527</v>
      </c>
      <c r="Q1912" t="str">
        <f t="shared" si="178"/>
        <v>technology</v>
      </c>
      <c r="R1912" s="11" t="str">
        <f t="shared" si="179"/>
        <v>gadgets</v>
      </c>
      <c r="S1912" s="14">
        <f t="shared" si="176"/>
        <v>42264.754826388882</v>
      </c>
      <c r="T1912" s="14">
        <f t="shared" si="177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8">
        <f t="shared" si="175"/>
        <v>10</v>
      </c>
      <c r="Q1913" t="str">
        <f t="shared" si="178"/>
        <v>technology</v>
      </c>
      <c r="R1913" s="11" t="str">
        <f t="shared" si="179"/>
        <v>gadgets</v>
      </c>
      <c r="S1913" s="14">
        <f t="shared" si="176"/>
        <v>41829.825624999998</v>
      </c>
      <c r="T1913" s="14">
        <f t="shared" si="177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8">
        <f t="shared" si="175"/>
        <v>70.595238095238102</v>
      </c>
      <c r="Q1914" t="str">
        <f t="shared" si="178"/>
        <v>technology</v>
      </c>
      <c r="R1914" s="11" t="str">
        <f t="shared" si="179"/>
        <v>gadgets</v>
      </c>
      <c r="S1914" s="14">
        <f t="shared" si="176"/>
        <v>42129.018055555549</v>
      </c>
      <c r="T1914" s="14">
        <f t="shared" si="177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8">
        <f t="shared" si="175"/>
        <v>24.5</v>
      </c>
      <c r="Q1915" t="str">
        <f t="shared" si="178"/>
        <v>technology</v>
      </c>
      <c r="R1915" s="11" t="str">
        <f t="shared" si="179"/>
        <v>gadgets</v>
      </c>
      <c r="S1915" s="14">
        <f t="shared" si="176"/>
        <v>41890.302986111106</v>
      </c>
      <c r="T1915" s="14">
        <f t="shared" si="177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8">
        <f t="shared" si="175"/>
        <v>30</v>
      </c>
      <c r="Q1916" t="str">
        <f t="shared" si="178"/>
        <v>technology</v>
      </c>
      <c r="R1916" s="11" t="str">
        <f t="shared" si="179"/>
        <v>gadgets</v>
      </c>
      <c r="S1916" s="14">
        <f t="shared" si="176"/>
        <v>41928.966122685182</v>
      </c>
      <c r="T1916" s="14">
        <f t="shared" si="177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8">
        <f t="shared" si="175"/>
        <v>2</v>
      </c>
      <c r="Q1917" t="str">
        <f t="shared" si="178"/>
        <v>technology</v>
      </c>
      <c r="R1917" s="11" t="str">
        <f t="shared" si="179"/>
        <v>gadgets</v>
      </c>
      <c r="S1917" s="14">
        <f t="shared" si="176"/>
        <v>41863.840532407405</v>
      </c>
      <c r="T1917" s="14">
        <f t="shared" si="177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8">
        <f t="shared" si="175"/>
        <v>17</v>
      </c>
      <c r="Q1918" t="str">
        <f t="shared" si="178"/>
        <v>technology</v>
      </c>
      <c r="R1918" s="11" t="str">
        <f t="shared" si="179"/>
        <v>gadgets</v>
      </c>
      <c r="S1918" s="14">
        <f t="shared" si="176"/>
        <v>42656.508969907409</v>
      </c>
      <c r="T1918" s="14">
        <f t="shared" si="177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8">
        <f t="shared" si="175"/>
        <v>2928.9285714285716</v>
      </c>
      <c r="Q1919" t="str">
        <f t="shared" si="178"/>
        <v>technology</v>
      </c>
      <c r="R1919" s="11" t="str">
        <f t="shared" si="179"/>
        <v>gadgets</v>
      </c>
      <c r="S1919" s="14">
        <f t="shared" si="176"/>
        <v>42746.06172453703</v>
      </c>
      <c r="T1919" s="14">
        <f t="shared" si="177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8">
        <f t="shared" si="175"/>
        <v>28.888888888888889</v>
      </c>
      <c r="Q1920" t="str">
        <f t="shared" si="178"/>
        <v>technology</v>
      </c>
      <c r="R1920" s="11" t="str">
        <f t="shared" si="179"/>
        <v>gadgets</v>
      </c>
      <c r="S1920" s="14">
        <f t="shared" si="176"/>
        <v>41828.581608796296</v>
      </c>
      <c r="T1920" s="14">
        <f t="shared" si="177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8">
        <f t="shared" si="175"/>
        <v>29.625</v>
      </c>
      <c r="Q1921" t="str">
        <f t="shared" si="178"/>
        <v>technology</v>
      </c>
      <c r="R1921" s="11" t="str">
        <f t="shared" si="179"/>
        <v>gadgets</v>
      </c>
      <c r="S1921" s="14">
        <f t="shared" si="176"/>
        <v>42113.667233796288</v>
      </c>
      <c r="T1921" s="14">
        <f t="shared" si="177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8">
        <f t="shared" si="175"/>
        <v>40.980952380952381</v>
      </c>
      <c r="Q1922" t="str">
        <f t="shared" si="178"/>
        <v>technology</v>
      </c>
      <c r="R1922" s="11" t="str">
        <f t="shared" si="179"/>
        <v>gadgets</v>
      </c>
      <c r="S1922" s="14">
        <f t="shared" si="176"/>
        <v>42270.66737268518</v>
      </c>
      <c r="T1922" s="14">
        <f t="shared" si="177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(E1923/D1923)*100</f>
        <v>136.80000000000001</v>
      </c>
      <c r="P1923" s="8">
        <f t="shared" ref="P1923:P1986" si="181">IFERROR(E1923/L1923, 0)</f>
        <v>54</v>
      </c>
      <c r="Q1923" t="str">
        <f t="shared" si="178"/>
        <v>music</v>
      </c>
      <c r="R1923" s="11" t="str">
        <f t="shared" si="179"/>
        <v>indie rock</v>
      </c>
      <c r="S1923" s="14">
        <f t="shared" ref="S1923:S1986" si="182">(((J1923/60)/60)/24)+DATE(1970,1,1)+(-5/24)</f>
        <v>41074.013229166667</v>
      </c>
      <c r="T1923" s="14">
        <f t="shared" ref="T1923:T1986" si="18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8">
        <f t="shared" si="181"/>
        <v>36.109375</v>
      </c>
      <c r="Q1924" t="str">
        <f t="shared" ref="Q1924:Q1987" si="184">LEFT(N1924,(FIND("/",N1924)-1))</f>
        <v>music</v>
      </c>
      <c r="R1924" s="11" t="str">
        <f t="shared" ref="R1924:R1987" si="185">RIGHT(N1924,(LEN(N1924)-FIND("/",N1924)))</f>
        <v>indie rock</v>
      </c>
      <c r="S1924" s="14">
        <f t="shared" si="182"/>
        <v>41590.047534722216</v>
      </c>
      <c r="T1924" s="14">
        <f t="shared" si="18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8">
        <f t="shared" si="181"/>
        <v>23.153846153846153</v>
      </c>
      <c r="Q1925" t="str">
        <f t="shared" si="184"/>
        <v>music</v>
      </c>
      <c r="R1925" s="11" t="str">
        <f t="shared" si="185"/>
        <v>indie rock</v>
      </c>
      <c r="S1925" s="14">
        <f t="shared" si="182"/>
        <v>40772.640416666662</v>
      </c>
      <c r="T1925" s="14">
        <f t="shared" si="18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8">
        <f t="shared" si="181"/>
        <v>104</v>
      </c>
      <c r="Q1926" t="str">
        <f t="shared" si="184"/>
        <v>music</v>
      </c>
      <c r="R1926" s="11" t="str">
        <f t="shared" si="185"/>
        <v>indie rock</v>
      </c>
      <c r="S1926" s="14">
        <f t="shared" si="182"/>
        <v>41626.552719907406</v>
      </c>
      <c r="T1926" s="14">
        <f t="shared" si="18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8">
        <f t="shared" si="181"/>
        <v>31.826923076923077</v>
      </c>
      <c r="Q1927" t="str">
        <f t="shared" si="184"/>
        <v>music</v>
      </c>
      <c r="R1927" s="11" t="str">
        <f t="shared" si="185"/>
        <v>indie rock</v>
      </c>
      <c r="S1927" s="14">
        <f t="shared" si="182"/>
        <v>41535.693148148144</v>
      </c>
      <c r="T1927" s="14">
        <f t="shared" si="18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8">
        <f t="shared" si="181"/>
        <v>27.3896261682243</v>
      </c>
      <c r="Q1928" t="str">
        <f t="shared" si="184"/>
        <v>music</v>
      </c>
      <c r="R1928" s="11" t="str">
        <f t="shared" si="185"/>
        <v>indie rock</v>
      </c>
      <c r="S1928" s="14">
        <f t="shared" si="182"/>
        <v>40456.746018518512</v>
      </c>
      <c r="T1928" s="14">
        <f t="shared" si="18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8">
        <f t="shared" si="181"/>
        <v>56.363636363636367</v>
      </c>
      <c r="Q1929" t="str">
        <f t="shared" si="184"/>
        <v>music</v>
      </c>
      <c r="R1929" s="11" t="str">
        <f t="shared" si="185"/>
        <v>indie rock</v>
      </c>
      <c r="S1929" s="14">
        <f t="shared" si="182"/>
        <v>40960.653229166666</v>
      </c>
      <c r="T1929" s="14">
        <f t="shared" si="18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8">
        <f t="shared" si="181"/>
        <v>77.352941176470594</v>
      </c>
      <c r="Q1930" t="str">
        <f t="shared" si="184"/>
        <v>music</v>
      </c>
      <c r="R1930" s="11" t="str">
        <f t="shared" si="185"/>
        <v>indie rock</v>
      </c>
      <c r="S1930" s="14">
        <f t="shared" si="182"/>
        <v>41371.439745370371</v>
      </c>
      <c r="T1930" s="14">
        <f t="shared" si="18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8">
        <f t="shared" si="181"/>
        <v>42.8</v>
      </c>
      <c r="Q1931" t="str">
        <f t="shared" si="184"/>
        <v>music</v>
      </c>
      <c r="R1931" s="11" t="str">
        <f t="shared" si="185"/>
        <v>indie rock</v>
      </c>
      <c r="S1931" s="14">
        <f t="shared" si="182"/>
        <v>40686.813263888886</v>
      </c>
      <c r="T1931" s="14">
        <f t="shared" si="18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8">
        <f t="shared" si="181"/>
        <v>48.846153846153847</v>
      </c>
      <c r="Q1932" t="str">
        <f t="shared" si="184"/>
        <v>music</v>
      </c>
      <c r="R1932" s="11" t="str">
        <f t="shared" si="185"/>
        <v>indie rock</v>
      </c>
      <c r="S1932" s="14">
        <f t="shared" si="182"/>
        <v>41402.350486111107</v>
      </c>
      <c r="T1932" s="14">
        <f t="shared" si="18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8">
        <f t="shared" si="181"/>
        <v>48.240400000000001</v>
      </c>
      <c r="Q1933" t="str">
        <f t="shared" si="184"/>
        <v>music</v>
      </c>
      <c r="R1933" s="11" t="str">
        <f t="shared" si="185"/>
        <v>indie rock</v>
      </c>
      <c r="S1933" s="14">
        <f t="shared" si="182"/>
        <v>41037.684131944443</v>
      </c>
      <c r="T1933" s="14">
        <f t="shared" si="18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8">
        <f t="shared" si="181"/>
        <v>70.212500000000006</v>
      </c>
      <c r="Q1934" t="str">
        <f t="shared" si="184"/>
        <v>music</v>
      </c>
      <c r="R1934" s="11" t="str">
        <f t="shared" si="185"/>
        <v>indie rock</v>
      </c>
      <c r="S1934" s="14">
        <f t="shared" si="182"/>
        <v>40911.601539351846</v>
      </c>
      <c r="T1934" s="14">
        <f t="shared" si="18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8">
        <f t="shared" si="181"/>
        <v>94.054545454545448</v>
      </c>
      <c r="Q1935" t="str">
        <f t="shared" si="184"/>
        <v>music</v>
      </c>
      <c r="R1935" s="11" t="str">
        <f t="shared" si="185"/>
        <v>indie rock</v>
      </c>
      <c r="S1935" s="14">
        <f t="shared" si="182"/>
        <v>41878.922534722216</v>
      </c>
      <c r="T1935" s="14">
        <f t="shared" si="18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8">
        <f t="shared" si="181"/>
        <v>80.272727272727266</v>
      </c>
      <c r="Q1936" t="str">
        <f t="shared" si="184"/>
        <v>music</v>
      </c>
      <c r="R1936" s="11" t="str">
        <f t="shared" si="185"/>
        <v>indie rock</v>
      </c>
      <c r="S1936" s="14">
        <f t="shared" si="182"/>
        <v>40865.658807870372</v>
      </c>
      <c r="T1936" s="14">
        <f t="shared" si="18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8">
        <f t="shared" si="181"/>
        <v>54.2</v>
      </c>
      <c r="Q1937" t="str">
        <f t="shared" si="184"/>
        <v>music</v>
      </c>
      <c r="R1937" s="11" t="str">
        <f t="shared" si="185"/>
        <v>indie rock</v>
      </c>
      <c r="S1937" s="14">
        <f t="shared" si="182"/>
        <v>41773.72420138889</v>
      </c>
      <c r="T1937" s="14">
        <f t="shared" si="18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8">
        <f t="shared" si="181"/>
        <v>60.26903448275862</v>
      </c>
      <c r="Q1938" t="str">
        <f t="shared" si="184"/>
        <v>music</v>
      </c>
      <c r="R1938" s="11" t="str">
        <f t="shared" si="185"/>
        <v>indie rock</v>
      </c>
      <c r="S1938" s="14">
        <f t="shared" si="182"/>
        <v>40852.68136574074</v>
      </c>
      <c r="T1938" s="14">
        <f t="shared" si="18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8">
        <f t="shared" si="181"/>
        <v>38.740344827586206</v>
      </c>
      <c r="Q1939" t="str">
        <f t="shared" si="184"/>
        <v>music</v>
      </c>
      <c r="R1939" s="11" t="str">
        <f t="shared" si="185"/>
        <v>indie rock</v>
      </c>
      <c r="S1939" s="14">
        <f t="shared" si="182"/>
        <v>41058.91065972222</v>
      </c>
      <c r="T1939" s="14">
        <f t="shared" si="18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8">
        <f t="shared" si="181"/>
        <v>152.54385964912279</v>
      </c>
      <c r="Q1940" t="str">
        <f t="shared" si="184"/>
        <v>music</v>
      </c>
      <c r="R1940" s="11" t="str">
        <f t="shared" si="185"/>
        <v>indie rock</v>
      </c>
      <c r="S1940" s="14">
        <f t="shared" si="182"/>
        <v>41426.05128472222</v>
      </c>
      <c r="T1940" s="14">
        <f t="shared" si="18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8">
        <f t="shared" si="181"/>
        <v>115.3125</v>
      </c>
      <c r="Q1941" t="str">
        <f t="shared" si="184"/>
        <v>music</v>
      </c>
      <c r="R1941" s="11" t="str">
        <f t="shared" si="185"/>
        <v>indie rock</v>
      </c>
      <c r="S1941" s="14">
        <f t="shared" si="182"/>
        <v>41313.776712962957</v>
      </c>
      <c r="T1941" s="14">
        <f t="shared" si="18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8">
        <f t="shared" si="181"/>
        <v>35.838709677419352</v>
      </c>
      <c r="Q1942" t="str">
        <f t="shared" si="184"/>
        <v>music</v>
      </c>
      <c r="R1942" s="11" t="str">
        <f t="shared" si="185"/>
        <v>indie rock</v>
      </c>
      <c r="S1942" s="14">
        <f t="shared" si="182"/>
        <v>40670.298993055556</v>
      </c>
      <c r="T1942" s="14">
        <f t="shared" si="18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8">
        <f t="shared" si="181"/>
        <v>64.570118779438872</v>
      </c>
      <c r="Q1943" t="str">
        <f t="shared" si="184"/>
        <v>technology</v>
      </c>
      <c r="R1943" s="11" t="str">
        <f t="shared" si="185"/>
        <v>hardware</v>
      </c>
      <c r="S1943" s="14">
        <f t="shared" si="182"/>
        <v>41744.08253472222</v>
      </c>
      <c r="T1943" s="14">
        <f t="shared" si="18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8">
        <f t="shared" si="181"/>
        <v>87.436000000000007</v>
      </c>
      <c r="Q1944" t="str">
        <f t="shared" si="184"/>
        <v>technology</v>
      </c>
      <c r="R1944" s="11" t="str">
        <f t="shared" si="185"/>
        <v>hardware</v>
      </c>
      <c r="S1944" s="14">
        <f t="shared" si="182"/>
        <v>40638.619675925926</v>
      </c>
      <c r="T1944" s="14">
        <f t="shared" si="18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8">
        <f t="shared" si="181"/>
        <v>68.815577078288939</v>
      </c>
      <c r="Q1945" t="str">
        <f t="shared" si="184"/>
        <v>technology</v>
      </c>
      <c r="R1945" s="11" t="str">
        <f t="shared" si="185"/>
        <v>hardware</v>
      </c>
      <c r="S1945" s="14">
        <f t="shared" si="182"/>
        <v>42548.061527777776</v>
      </c>
      <c r="T1945" s="14">
        <f t="shared" si="18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8">
        <f t="shared" si="181"/>
        <v>176.200223588597</v>
      </c>
      <c r="Q1946" t="str">
        <f t="shared" si="184"/>
        <v>technology</v>
      </c>
      <c r="R1946" s="11" t="str">
        <f t="shared" si="185"/>
        <v>hardware</v>
      </c>
      <c r="S1946" s="14">
        <f t="shared" si="182"/>
        <v>41730.376041666663</v>
      </c>
      <c r="T1946" s="14">
        <f t="shared" si="18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8">
        <f t="shared" si="181"/>
        <v>511.79117647058825</v>
      </c>
      <c r="Q1947" t="str">
        <f t="shared" si="184"/>
        <v>technology</v>
      </c>
      <c r="R1947" s="11" t="str">
        <f t="shared" si="185"/>
        <v>hardware</v>
      </c>
      <c r="S1947" s="14">
        <f t="shared" si="182"/>
        <v>42157.043495370373</v>
      </c>
      <c r="T1947" s="14">
        <f t="shared" si="18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8">
        <f t="shared" si="181"/>
        <v>160.44285714285715</v>
      </c>
      <c r="Q1948" t="str">
        <f t="shared" si="184"/>
        <v>technology</v>
      </c>
      <c r="R1948" s="11" t="str">
        <f t="shared" si="185"/>
        <v>hardware</v>
      </c>
      <c r="S1948" s="14">
        <f t="shared" si="182"/>
        <v>41688.941678240735</v>
      </c>
      <c r="T1948" s="14">
        <f t="shared" si="18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8">
        <f t="shared" si="181"/>
        <v>35.003043478260871</v>
      </c>
      <c r="Q1949" t="str">
        <f t="shared" si="184"/>
        <v>technology</v>
      </c>
      <c r="R1949" s="11" t="str">
        <f t="shared" si="185"/>
        <v>hardware</v>
      </c>
      <c r="S1949" s="14">
        <f t="shared" si="182"/>
        <v>40102.709722222222</v>
      </c>
      <c r="T1949" s="14">
        <f t="shared" si="18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8">
        <f t="shared" si="181"/>
        <v>188.50671378091872</v>
      </c>
      <c r="Q1950" t="str">
        <f t="shared" si="184"/>
        <v>technology</v>
      </c>
      <c r="R1950" s="11" t="str">
        <f t="shared" si="185"/>
        <v>hardware</v>
      </c>
      <c r="S1950" s="14">
        <f t="shared" si="182"/>
        <v>42473.395937499998</v>
      </c>
      <c r="T1950" s="14">
        <f t="shared" si="18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8">
        <f t="shared" si="181"/>
        <v>56.204984093319197</v>
      </c>
      <c r="Q1951" t="str">
        <f t="shared" si="184"/>
        <v>technology</v>
      </c>
      <c r="R1951" s="11" t="str">
        <f t="shared" si="185"/>
        <v>hardware</v>
      </c>
      <c r="S1951" s="14">
        <f t="shared" si="182"/>
        <v>41800.214710648142</v>
      </c>
      <c r="T1951" s="14">
        <f t="shared" si="18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8">
        <f t="shared" si="181"/>
        <v>51.3054157782516</v>
      </c>
      <c r="Q1952" t="str">
        <f t="shared" si="184"/>
        <v>technology</v>
      </c>
      <c r="R1952" s="11" t="str">
        <f t="shared" si="185"/>
        <v>hardware</v>
      </c>
      <c r="S1952" s="14">
        <f t="shared" si="182"/>
        <v>40623.973067129627</v>
      </c>
      <c r="T1952" s="14">
        <f t="shared" si="18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8">
        <f t="shared" si="181"/>
        <v>127.36450839328538</v>
      </c>
      <c r="Q1953" t="str">
        <f t="shared" si="184"/>
        <v>technology</v>
      </c>
      <c r="R1953" s="11" t="str">
        <f t="shared" si="185"/>
        <v>hardware</v>
      </c>
      <c r="S1953" s="14">
        <f t="shared" si="182"/>
        <v>42651.212233796294</v>
      </c>
      <c r="T1953" s="14">
        <f t="shared" si="18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8">
        <f t="shared" si="181"/>
        <v>101.85532258064516</v>
      </c>
      <c r="Q1954" t="str">
        <f t="shared" si="184"/>
        <v>technology</v>
      </c>
      <c r="R1954" s="11" t="str">
        <f t="shared" si="185"/>
        <v>hardware</v>
      </c>
      <c r="S1954" s="14">
        <f t="shared" si="182"/>
        <v>41526.398321759254</v>
      </c>
      <c r="T1954" s="14">
        <f t="shared" si="18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8">
        <f t="shared" si="181"/>
        <v>230.55782312925169</v>
      </c>
      <c r="Q1955" t="str">
        <f t="shared" si="184"/>
        <v>technology</v>
      </c>
      <c r="R1955" s="11" t="str">
        <f t="shared" si="185"/>
        <v>hardware</v>
      </c>
      <c r="S1955" s="14">
        <f t="shared" si="182"/>
        <v>40940.991493055553</v>
      </c>
      <c r="T1955" s="14">
        <f t="shared" si="18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8">
        <f t="shared" si="181"/>
        <v>842.10602409638557</v>
      </c>
      <c r="Q1956" t="str">
        <f t="shared" si="184"/>
        <v>technology</v>
      </c>
      <c r="R1956" s="11" t="str">
        <f t="shared" si="185"/>
        <v>hardware</v>
      </c>
      <c r="S1956" s="14">
        <f t="shared" si="182"/>
        <v>42394.372407407405</v>
      </c>
      <c r="T1956" s="14">
        <f t="shared" si="18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8">
        <f t="shared" si="181"/>
        <v>577.27593103448271</v>
      </c>
      <c r="Q1957" t="str">
        <f t="shared" si="184"/>
        <v>technology</v>
      </c>
      <c r="R1957" s="11" t="str">
        <f t="shared" si="185"/>
        <v>hardware</v>
      </c>
      <c r="S1957" s="14">
        <f t="shared" si="182"/>
        <v>41020.063437500001</v>
      </c>
      <c r="T1957" s="14">
        <f t="shared" si="18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8">
        <f t="shared" si="181"/>
        <v>483.34246575342468</v>
      </c>
      <c r="Q1958" t="str">
        <f t="shared" si="184"/>
        <v>technology</v>
      </c>
      <c r="R1958" s="11" t="str">
        <f t="shared" si="185"/>
        <v>hardware</v>
      </c>
      <c r="S1958" s="14">
        <f t="shared" si="182"/>
        <v>42067.71533564815</v>
      </c>
      <c r="T1958" s="14">
        <f t="shared" si="18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8">
        <f t="shared" si="181"/>
        <v>76.138500000000008</v>
      </c>
      <c r="Q1959" t="str">
        <f t="shared" si="184"/>
        <v>technology</v>
      </c>
      <c r="R1959" s="11" t="str">
        <f t="shared" si="185"/>
        <v>hardware</v>
      </c>
      <c r="S1959" s="14">
        <f t="shared" si="182"/>
        <v>41178.890196759254</v>
      </c>
      <c r="T1959" s="14">
        <f t="shared" si="18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8">
        <f t="shared" si="181"/>
        <v>74.107684365781708</v>
      </c>
      <c r="Q1960" t="str">
        <f t="shared" si="184"/>
        <v>technology</v>
      </c>
      <c r="R1960" s="11" t="str">
        <f t="shared" si="185"/>
        <v>hardware</v>
      </c>
      <c r="S1960" s="14">
        <f t="shared" si="182"/>
        <v>41326.779641203699</v>
      </c>
      <c r="T1960" s="14">
        <f t="shared" si="18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8">
        <f t="shared" si="181"/>
        <v>36.965660377358489</v>
      </c>
      <c r="Q1961" t="str">
        <f t="shared" si="184"/>
        <v>technology</v>
      </c>
      <c r="R1961" s="11" t="str">
        <f t="shared" si="185"/>
        <v>hardware</v>
      </c>
      <c r="S1961" s="14">
        <f t="shared" si="182"/>
        <v>41871.63726851852</v>
      </c>
      <c r="T1961" s="14">
        <f t="shared" si="18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8">
        <f t="shared" si="181"/>
        <v>2500.969696969697</v>
      </c>
      <c r="Q1962" t="str">
        <f t="shared" si="184"/>
        <v>technology</v>
      </c>
      <c r="R1962" s="11" t="str">
        <f t="shared" si="185"/>
        <v>hardware</v>
      </c>
      <c r="S1962" s="14">
        <f t="shared" si="182"/>
        <v>41964.154409722221</v>
      </c>
      <c r="T1962" s="14">
        <f t="shared" si="18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8">
        <f t="shared" si="181"/>
        <v>67.690214329454989</v>
      </c>
      <c r="Q1963" t="str">
        <f t="shared" si="184"/>
        <v>technology</v>
      </c>
      <c r="R1963" s="11" t="str">
        <f t="shared" si="185"/>
        <v>hardware</v>
      </c>
      <c r="S1963" s="14">
        <f t="shared" si="182"/>
        <v>41147.986307870371</v>
      </c>
      <c r="T1963" s="14">
        <f t="shared" si="18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8">
        <f t="shared" si="181"/>
        <v>63.04738562091503</v>
      </c>
      <c r="Q1964" t="str">
        <f t="shared" si="184"/>
        <v>technology</v>
      </c>
      <c r="R1964" s="11" t="str">
        <f t="shared" si="185"/>
        <v>hardware</v>
      </c>
      <c r="S1964" s="14">
        <f t="shared" si="182"/>
        <v>41742.572175925925</v>
      </c>
      <c r="T1964" s="14">
        <f t="shared" si="18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8">
        <f t="shared" si="181"/>
        <v>117.6</v>
      </c>
      <c r="Q1965" t="str">
        <f t="shared" si="184"/>
        <v>technology</v>
      </c>
      <c r="R1965" s="11" t="str">
        <f t="shared" si="185"/>
        <v>hardware</v>
      </c>
      <c r="S1965" s="14">
        <f t="shared" si="182"/>
        <v>41863.221458333333</v>
      </c>
      <c r="T1965" s="14">
        <f t="shared" si="18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8">
        <f t="shared" si="181"/>
        <v>180.75185011709601</v>
      </c>
      <c r="Q1966" t="str">
        <f t="shared" si="184"/>
        <v>technology</v>
      </c>
      <c r="R1966" s="11" t="str">
        <f t="shared" si="185"/>
        <v>hardware</v>
      </c>
      <c r="S1966" s="14">
        <f t="shared" si="182"/>
        <v>42452.064490740733</v>
      </c>
      <c r="T1966" s="14">
        <f t="shared" si="18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8">
        <f t="shared" si="181"/>
        <v>127.32038834951456</v>
      </c>
      <c r="Q1967" t="str">
        <f t="shared" si="184"/>
        <v>technology</v>
      </c>
      <c r="R1967" s="11" t="str">
        <f t="shared" si="185"/>
        <v>hardware</v>
      </c>
      <c r="S1967" s="14">
        <f t="shared" si="182"/>
        <v>40897.880902777775</v>
      </c>
      <c r="T1967" s="14">
        <f t="shared" si="18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8">
        <f t="shared" si="181"/>
        <v>136.6444745538665</v>
      </c>
      <c r="Q1968" t="str">
        <f t="shared" si="184"/>
        <v>technology</v>
      </c>
      <c r="R1968" s="11" t="str">
        <f t="shared" si="185"/>
        <v>hardware</v>
      </c>
      <c r="S1968" s="14">
        <f t="shared" si="182"/>
        <v>41835.332152777773</v>
      </c>
      <c r="T1968" s="14">
        <f t="shared" si="18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8">
        <f t="shared" si="181"/>
        <v>182.78024691358024</v>
      </c>
      <c r="Q1969" t="str">
        <f t="shared" si="184"/>
        <v>technology</v>
      </c>
      <c r="R1969" s="11" t="str">
        <f t="shared" si="185"/>
        <v>hardware</v>
      </c>
      <c r="S1969" s="14">
        <f t="shared" si="182"/>
        <v>41730.455196759256</v>
      </c>
      <c r="T1969" s="14">
        <f t="shared" si="18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8">
        <f t="shared" si="181"/>
        <v>279.37843137254902</v>
      </c>
      <c r="Q1970" t="str">
        <f t="shared" si="184"/>
        <v>technology</v>
      </c>
      <c r="R1970" s="11" t="str">
        <f t="shared" si="185"/>
        <v>hardware</v>
      </c>
      <c r="S1970" s="14">
        <f t="shared" si="182"/>
        <v>42676.378645833327</v>
      </c>
      <c r="T1970" s="14">
        <f t="shared" si="18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8">
        <f t="shared" si="181"/>
        <v>61.375728669846318</v>
      </c>
      <c r="Q1971" t="str">
        <f t="shared" si="184"/>
        <v>technology</v>
      </c>
      <c r="R1971" s="11" t="str">
        <f t="shared" si="185"/>
        <v>hardware</v>
      </c>
      <c r="S1971" s="14">
        <f t="shared" si="182"/>
        <v>42557.584120370368</v>
      </c>
      <c r="T1971" s="14">
        <f t="shared" si="18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8">
        <f t="shared" si="181"/>
        <v>80.727532097004286</v>
      </c>
      <c r="Q1972" t="str">
        <f t="shared" si="184"/>
        <v>technology</v>
      </c>
      <c r="R1972" s="11" t="str">
        <f t="shared" si="185"/>
        <v>hardware</v>
      </c>
      <c r="S1972" s="14">
        <f t="shared" si="182"/>
        <v>41323.984965277778</v>
      </c>
      <c r="T1972" s="14">
        <f t="shared" si="18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8">
        <f t="shared" si="181"/>
        <v>272.35590732591254</v>
      </c>
      <c r="Q1973" t="str">
        <f t="shared" si="184"/>
        <v>technology</v>
      </c>
      <c r="R1973" s="11" t="str">
        <f t="shared" si="185"/>
        <v>hardware</v>
      </c>
      <c r="S1973" s="14">
        <f t="shared" si="182"/>
        <v>41561.29237268518</v>
      </c>
      <c r="T1973" s="14">
        <f t="shared" si="18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8">
        <f t="shared" si="181"/>
        <v>70.848739495798313</v>
      </c>
      <c r="Q1974" t="str">
        <f t="shared" si="184"/>
        <v>technology</v>
      </c>
      <c r="R1974" s="11" t="str">
        <f t="shared" si="185"/>
        <v>hardware</v>
      </c>
      <c r="S1974" s="14">
        <f t="shared" si="182"/>
        <v>41200.803749999999</v>
      </c>
      <c r="T1974" s="14">
        <f t="shared" si="18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8">
        <f t="shared" si="181"/>
        <v>247.94003412969283</v>
      </c>
      <c r="Q1975" t="str">
        <f t="shared" si="184"/>
        <v>technology</v>
      </c>
      <c r="R1975" s="11" t="str">
        <f t="shared" si="185"/>
        <v>hardware</v>
      </c>
      <c r="S1975" s="14">
        <f t="shared" si="182"/>
        <v>42549.514629629623</v>
      </c>
      <c r="T1975" s="14">
        <f t="shared" si="18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8">
        <f t="shared" si="181"/>
        <v>186.81393034825871</v>
      </c>
      <c r="Q1976" t="str">
        <f t="shared" si="184"/>
        <v>technology</v>
      </c>
      <c r="R1976" s="11" t="str">
        <f t="shared" si="185"/>
        <v>hardware</v>
      </c>
      <c r="S1976" s="14">
        <f t="shared" si="182"/>
        <v>41445.125798611109</v>
      </c>
      <c r="T1976" s="14">
        <f t="shared" si="18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8">
        <f t="shared" si="181"/>
        <v>131.98948616600788</v>
      </c>
      <c r="Q1977" t="str">
        <f t="shared" si="184"/>
        <v>technology</v>
      </c>
      <c r="R1977" s="11" t="str">
        <f t="shared" si="185"/>
        <v>hardware</v>
      </c>
      <c r="S1977" s="14">
        <f t="shared" si="182"/>
        <v>41313.54688657407</v>
      </c>
      <c r="T1977" s="14">
        <f t="shared" si="18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8">
        <f t="shared" si="181"/>
        <v>29.310782241014799</v>
      </c>
      <c r="Q1978" t="str">
        <f t="shared" si="184"/>
        <v>technology</v>
      </c>
      <c r="R1978" s="11" t="str">
        <f t="shared" si="185"/>
        <v>hardware</v>
      </c>
      <c r="S1978" s="14">
        <f t="shared" si="182"/>
        <v>41438.691261574073</v>
      </c>
      <c r="T1978" s="14">
        <f t="shared" si="18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8">
        <f t="shared" si="181"/>
        <v>245.02436053593178</v>
      </c>
      <c r="Q1979" t="str">
        <f t="shared" si="184"/>
        <v>technology</v>
      </c>
      <c r="R1979" s="11" t="str">
        <f t="shared" si="185"/>
        <v>hardware</v>
      </c>
      <c r="S1979" s="14">
        <f t="shared" si="182"/>
        <v>42311.008564814816</v>
      </c>
      <c r="T1979" s="14">
        <f t="shared" si="18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8">
        <f t="shared" si="181"/>
        <v>1323.2540463917526</v>
      </c>
      <c r="Q1980" t="str">
        <f t="shared" si="184"/>
        <v>technology</v>
      </c>
      <c r="R1980" s="11" t="str">
        <f t="shared" si="185"/>
        <v>hardware</v>
      </c>
      <c r="S1980" s="14">
        <f t="shared" si="182"/>
        <v>41039.017268518517</v>
      </c>
      <c r="T1980" s="14">
        <f t="shared" si="18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8">
        <f t="shared" si="181"/>
        <v>282.65966789667897</v>
      </c>
      <c r="Q1981" t="str">
        <f t="shared" si="184"/>
        <v>technology</v>
      </c>
      <c r="R1981" s="11" t="str">
        <f t="shared" si="185"/>
        <v>hardware</v>
      </c>
      <c r="S1981" s="14">
        <f t="shared" si="182"/>
        <v>42290.25168981481</v>
      </c>
      <c r="T1981" s="14">
        <f t="shared" si="18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8">
        <f t="shared" si="181"/>
        <v>91.214401028277635</v>
      </c>
      <c r="Q1982" t="str">
        <f t="shared" si="184"/>
        <v>technology</v>
      </c>
      <c r="R1982" s="11" t="str">
        <f t="shared" si="185"/>
        <v>hardware</v>
      </c>
      <c r="S1982" s="14">
        <f t="shared" si="182"/>
        <v>42423.334050925921</v>
      </c>
      <c r="T1982" s="14">
        <f t="shared" si="18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8">
        <f t="shared" si="181"/>
        <v>31.75</v>
      </c>
      <c r="Q1983" t="str">
        <f t="shared" si="184"/>
        <v>photography</v>
      </c>
      <c r="R1983" s="11" t="str">
        <f t="shared" si="185"/>
        <v>people</v>
      </c>
      <c r="S1983" s="14">
        <f t="shared" si="182"/>
        <v>41799.516956018517</v>
      </c>
      <c r="T1983" s="14">
        <f t="shared" si="18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8">
        <f t="shared" si="181"/>
        <v>0</v>
      </c>
      <c r="Q1984" t="str">
        <f t="shared" si="184"/>
        <v>photography</v>
      </c>
      <c r="R1984" s="11" t="str">
        <f t="shared" si="185"/>
        <v>people</v>
      </c>
      <c r="S1984" s="14">
        <f t="shared" si="182"/>
        <v>42678.378321759257</v>
      </c>
      <c r="T1984" s="14">
        <f t="shared" si="18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8">
        <f t="shared" si="181"/>
        <v>88.6875</v>
      </c>
      <c r="Q1985" t="str">
        <f t="shared" si="184"/>
        <v>photography</v>
      </c>
      <c r="R1985" s="11" t="str">
        <f t="shared" si="185"/>
        <v>people</v>
      </c>
      <c r="S1985" s="14">
        <f t="shared" si="182"/>
        <v>42592.803449074076</v>
      </c>
      <c r="T1985" s="14">
        <f t="shared" si="18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8">
        <f t="shared" si="181"/>
        <v>453.14285714285717</v>
      </c>
      <c r="Q1986" t="str">
        <f t="shared" si="184"/>
        <v>photography</v>
      </c>
      <c r="R1986" s="11" t="str">
        <f t="shared" si="185"/>
        <v>people</v>
      </c>
      <c r="S1986" s="14">
        <f t="shared" si="182"/>
        <v>41913.581956018512</v>
      </c>
      <c r="T1986" s="14">
        <f t="shared" si="18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(E1987/D1987)*100</f>
        <v>3.1875</v>
      </c>
      <c r="P1987" s="8">
        <f t="shared" ref="P1987:P2050" si="187">IFERROR(E1987/L1987, 0)</f>
        <v>12.75</v>
      </c>
      <c r="Q1987" t="str">
        <f t="shared" si="184"/>
        <v>photography</v>
      </c>
      <c r="R1987" s="11" t="str">
        <f t="shared" si="185"/>
        <v>people</v>
      </c>
      <c r="S1987" s="14">
        <f t="shared" ref="S1987:S2050" si="188">(((J1987/60)/60)/24)+DATE(1970,1,1)+(-5/24)</f>
        <v>42555.490405092591</v>
      </c>
      <c r="T1987" s="14">
        <f t="shared" ref="T1987:T2050" si="189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8">
        <f t="shared" si="187"/>
        <v>1</v>
      </c>
      <c r="Q1988" t="str">
        <f t="shared" ref="Q1988:Q2051" si="190">LEFT(N1988,(FIND("/",N1988)-1))</f>
        <v>photography</v>
      </c>
      <c r="R1988" s="11" t="str">
        <f t="shared" ref="R1988:R2051" si="191">RIGHT(N1988,(LEN(N1988)-FIND("/",N1988)))</f>
        <v>people</v>
      </c>
      <c r="S1988" s="14">
        <f t="shared" si="188"/>
        <v>42413.225497685176</v>
      </c>
      <c r="T1988" s="14">
        <f t="shared" si="189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8">
        <f t="shared" si="187"/>
        <v>83.428571428571431</v>
      </c>
      <c r="Q1989" t="str">
        <f t="shared" si="190"/>
        <v>photography</v>
      </c>
      <c r="R1989" s="11" t="str">
        <f t="shared" si="191"/>
        <v>people</v>
      </c>
      <c r="S1989" s="14">
        <f t="shared" si="188"/>
        <v>42034.431435185186</v>
      </c>
      <c r="T1989" s="14">
        <f t="shared" si="189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8">
        <f t="shared" si="187"/>
        <v>25</v>
      </c>
      <c r="Q1990" t="str">
        <f t="shared" si="190"/>
        <v>photography</v>
      </c>
      <c r="R1990" s="11" t="str">
        <f t="shared" si="191"/>
        <v>people</v>
      </c>
      <c r="S1990" s="14">
        <f t="shared" si="188"/>
        <v>42206.554884259262</v>
      </c>
      <c r="T1990" s="14">
        <f t="shared" si="189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8">
        <f t="shared" si="187"/>
        <v>50</v>
      </c>
      <c r="Q1991" t="str">
        <f t="shared" si="190"/>
        <v>photography</v>
      </c>
      <c r="R1991" s="11" t="str">
        <f t="shared" si="191"/>
        <v>people</v>
      </c>
      <c r="S1991" s="14">
        <f t="shared" si="188"/>
        <v>42685.472314814811</v>
      </c>
      <c r="T1991" s="14">
        <f t="shared" si="189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8">
        <f t="shared" si="187"/>
        <v>101.8</v>
      </c>
      <c r="Q1992" t="str">
        <f t="shared" si="190"/>
        <v>photography</v>
      </c>
      <c r="R1992" s="11" t="str">
        <f t="shared" si="191"/>
        <v>people</v>
      </c>
      <c r="S1992" s="14">
        <f t="shared" si="188"/>
        <v>42397.987638888888</v>
      </c>
      <c r="T1992" s="14">
        <f t="shared" si="189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8">
        <f t="shared" si="187"/>
        <v>46.666666666666664</v>
      </c>
      <c r="Q1993" t="str">
        <f t="shared" si="190"/>
        <v>photography</v>
      </c>
      <c r="R1993" s="11" t="str">
        <f t="shared" si="191"/>
        <v>people</v>
      </c>
      <c r="S1993" s="14">
        <f t="shared" si="188"/>
        <v>42167.685023148144</v>
      </c>
      <c r="T1993" s="14">
        <f t="shared" si="189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8">
        <f t="shared" si="187"/>
        <v>1</v>
      </c>
      <c r="Q1994" t="str">
        <f t="shared" si="190"/>
        <v>photography</v>
      </c>
      <c r="R1994" s="11" t="str">
        <f t="shared" si="191"/>
        <v>people</v>
      </c>
      <c r="S1994" s="14">
        <f t="shared" si="188"/>
        <v>42022.935081018521</v>
      </c>
      <c r="T1994" s="14">
        <f t="shared" si="189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8">
        <f t="shared" si="187"/>
        <v>0</v>
      </c>
      <c r="Q1995" t="str">
        <f t="shared" si="190"/>
        <v>photography</v>
      </c>
      <c r="R1995" s="11" t="str">
        <f t="shared" si="191"/>
        <v>people</v>
      </c>
      <c r="S1995" s="14">
        <f t="shared" si="188"/>
        <v>42329.380057870374</v>
      </c>
      <c r="T1995" s="14">
        <f t="shared" si="189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8">
        <f t="shared" si="187"/>
        <v>0</v>
      </c>
      <c r="Q1996" t="str">
        <f t="shared" si="190"/>
        <v>photography</v>
      </c>
      <c r="R1996" s="11" t="str">
        <f t="shared" si="191"/>
        <v>people</v>
      </c>
      <c r="S1996" s="14">
        <f t="shared" si="188"/>
        <v>42650.797939814809</v>
      </c>
      <c r="T1996" s="14">
        <f t="shared" si="189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8">
        <f t="shared" si="187"/>
        <v>26</v>
      </c>
      <c r="Q1997" t="str">
        <f t="shared" si="190"/>
        <v>photography</v>
      </c>
      <c r="R1997" s="11" t="str">
        <f t="shared" si="191"/>
        <v>people</v>
      </c>
      <c r="S1997" s="14">
        <f t="shared" si="188"/>
        <v>42181.693703703706</v>
      </c>
      <c r="T1997" s="14">
        <f t="shared" si="189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8">
        <f t="shared" si="187"/>
        <v>0</v>
      </c>
      <c r="Q1998" t="str">
        <f t="shared" si="190"/>
        <v>photography</v>
      </c>
      <c r="R1998" s="11" t="str">
        <f t="shared" si="191"/>
        <v>people</v>
      </c>
      <c r="S1998" s="14">
        <f t="shared" si="188"/>
        <v>41800.611238425925</v>
      </c>
      <c r="T1998" s="14">
        <f t="shared" si="189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8">
        <f t="shared" si="187"/>
        <v>0</v>
      </c>
      <c r="Q1999" t="str">
        <f t="shared" si="190"/>
        <v>photography</v>
      </c>
      <c r="R1999" s="11" t="str">
        <f t="shared" si="191"/>
        <v>people</v>
      </c>
      <c r="S1999" s="14">
        <f t="shared" si="188"/>
        <v>41847.722361111111</v>
      </c>
      <c r="T1999" s="14">
        <f t="shared" si="189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8">
        <f t="shared" si="187"/>
        <v>218.33333333333334</v>
      </c>
      <c r="Q2000" t="str">
        <f t="shared" si="190"/>
        <v>photography</v>
      </c>
      <c r="R2000" s="11" t="str">
        <f t="shared" si="191"/>
        <v>people</v>
      </c>
      <c r="S2000" s="14">
        <f t="shared" si="188"/>
        <v>41806.910162037035</v>
      </c>
      <c r="T2000" s="14">
        <f t="shared" si="189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8">
        <f t="shared" si="187"/>
        <v>33.714285714285715</v>
      </c>
      <c r="Q2001" t="str">
        <f t="shared" si="190"/>
        <v>photography</v>
      </c>
      <c r="R2001" s="11" t="str">
        <f t="shared" si="191"/>
        <v>people</v>
      </c>
      <c r="S2001" s="14">
        <f t="shared" si="188"/>
        <v>41926.274398148147</v>
      </c>
      <c r="T2001" s="14">
        <f t="shared" si="189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8">
        <f t="shared" si="187"/>
        <v>25</v>
      </c>
      <c r="Q2002" t="str">
        <f t="shared" si="190"/>
        <v>photography</v>
      </c>
      <c r="R2002" s="11" t="str">
        <f t="shared" si="191"/>
        <v>people</v>
      </c>
      <c r="S2002" s="14">
        <f t="shared" si="188"/>
        <v>42345.743206018517</v>
      </c>
      <c r="T2002" s="14">
        <f t="shared" si="189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8">
        <f t="shared" si="187"/>
        <v>128.38790470372632</v>
      </c>
      <c r="Q2003" t="str">
        <f t="shared" si="190"/>
        <v>technology</v>
      </c>
      <c r="R2003" s="11" t="str">
        <f t="shared" si="191"/>
        <v>hardware</v>
      </c>
      <c r="S2003" s="14">
        <f t="shared" si="188"/>
        <v>42136.001342592594</v>
      </c>
      <c r="T2003" s="14">
        <f t="shared" si="189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8">
        <f t="shared" si="187"/>
        <v>78.834261818181815</v>
      </c>
      <c r="Q2004" t="str">
        <f t="shared" si="190"/>
        <v>technology</v>
      </c>
      <c r="R2004" s="11" t="str">
        <f t="shared" si="191"/>
        <v>hardware</v>
      </c>
      <c r="S2004" s="14">
        <f t="shared" si="188"/>
        <v>42728.503969907404</v>
      </c>
      <c r="T2004" s="14">
        <f t="shared" si="189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8">
        <f t="shared" si="187"/>
        <v>91.764705882352942</v>
      </c>
      <c r="Q2005" t="str">
        <f t="shared" si="190"/>
        <v>technology</v>
      </c>
      <c r="R2005" s="11" t="str">
        <f t="shared" si="191"/>
        <v>hardware</v>
      </c>
      <c r="S2005" s="14">
        <f t="shared" si="188"/>
        <v>40346.917268518519</v>
      </c>
      <c r="T2005" s="14">
        <f t="shared" si="189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8">
        <f t="shared" si="187"/>
        <v>331.10237288135596</v>
      </c>
      <c r="Q2006" t="str">
        <f t="shared" si="190"/>
        <v>technology</v>
      </c>
      <c r="R2006" s="11" t="str">
        <f t="shared" si="191"/>
        <v>hardware</v>
      </c>
      <c r="S2006" s="14">
        <f t="shared" si="188"/>
        <v>41800.396562499998</v>
      </c>
      <c r="T2006" s="14">
        <f t="shared" si="189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8">
        <f t="shared" si="187"/>
        <v>194.26193717277485</v>
      </c>
      <c r="Q2007" t="str">
        <f t="shared" si="190"/>
        <v>technology</v>
      </c>
      <c r="R2007" s="11" t="str">
        <f t="shared" si="191"/>
        <v>hardware</v>
      </c>
      <c r="S2007" s="14">
        <f t="shared" si="188"/>
        <v>41535.604374999995</v>
      </c>
      <c r="T2007" s="14">
        <f t="shared" si="189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8">
        <f t="shared" si="187"/>
        <v>408.97689768976898</v>
      </c>
      <c r="Q2008" t="str">
        <f t="shared" si="190"/>
        <v>technology</v>
      </c>
      <c r="R2008" s="11" t="str">
        <f t="shared" si="191"/>
        <v>hardware</v>
      </c>
      <c r="S2008" s="14">
        <f t="shared" si="188"/>
        <v>41941.292187499996</v>
      </c>
      <c r="T2008" s="14">
        <f t="shared" si="189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8">
        <f t="shared" si="187"/>
        <v>84.459270072992695</v>
      </c>
      <c r="Q2009" t="str">
        <f t="shared" si="190"/>
        <v>technology</v>
      </c>
      <c r="R2009" s="11" t="str">
        <f t="shared" si="191"/>
        <v>hardware</v>
      </c>
      <c r="S2009" s="14">
        <f t="shared" si="188"/>
        <v>40347.629467592589</v>
      </c>
      <c r="T2009" s="14">
        <f t="shared" si="189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8">
        <f t="shared" si="187"/>
        <v>44.853658536585364</v>
      </c>
      <c r="Q2010" t="str">
        <f t="shared" si="190"/>
        <v>technology</v>
      </c>
      <c r="R2010" s="11" t="str">
        <f t="shared" si="191"/>
        <v>hardware</v>
      </c>
      <c r="S2010" s="14">
        <f t="shared" si="188"/>
        <v>40761.396087962959</v>
      </c>
      <c r="T2010" s="14">
        <f t="shared" si="189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8">
        <f t="shared" si="187"/>
        <v>383.3643216080402</v>
      </c>
      <c r="Q2011" t="str">
        <f t="shared" si="190"/>
        <v>technology</v>
      </c>
      <c r="R2011" s="11" t="str">
        <f t="shared" si="191"/>
        <v>hardware</v>
      </c>
      <c r="S2011" s="14">
        <f t="shared" si="188"/>
        <v>42661.115081018514</v>
      </c>
      <c r="T2011" s="14">
        <f t="shared" si="189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8">
        <f t="shared" si="187"/>
        <v>55.276856649395505</v>
      </c>
      <c r="Q2012" t="str">
        <f t="shared" si="190"/>
        <v>technology</v>
      </c>
      <c r="R2012" s="11" t="str">
        <f t="shared" si="191"/>
        <v>hardware</v>
      </c>
      <c r="S2012" s="14">
        <f t="shared" si="188"/>
        <v>42570.788090277776</v>
      </c>
      <c r="T2012" s="14">
        <f t="shared" si="189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8">
        <f t="shared" si="187"/>
        <v>422.02059732234807</v>
      </c>
      <c r="Q2013" t="str">
        <f t="shared" si="190"/>
        <v>technology</v>
      </c>
      <c r="R2013" s="11" t="str">
        <f t="shared" si="191"/>
        <v>hardware</v>
      </c>
      <c r="S2013" s="14">
        <f t="shared" si="188"/>
        <v>42347.150150462963</v>
      </c>
      <c r="T2013" s="14">
        <f t="shared" si="189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8">
        <f t="shared" si="187"/>
        <v>64.180327868852459</v>
      </c>
      <c r="Q2014" t="str">
        <f t="shared" si="190"/>
        <v>technology</v>
      </c>
      <c r="R2014" s="11" t="str">
        <f t="shared" si="191"/>
        <v>hardware</v>
      </c>
      <c r="S2014" s="14">
        <f t="shared" si="188"/>
        <v>42010.613900462959</v>
      </c>
      <c r="T2014" s="14">
        <f t="shared" si="189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8">
        <f t="shared" si="187"/>
        <v>173.57781674704077</v>
      </c>
      <c r="Q2015" t="str">
        <f t="shared" si="190"/>
        <v>technology</v>
      </c>
      <c r="R2015" s="11" t="str">
        <f t="shared" si="191"/>
        <v>hardware</v>
      </c>
      <c r="S2015" s="14">
        <f t="shared" si="188"/>
        <v>42499.752476851849</v>
      </c>
      <c r="T2015" s="14">
        <f t="shared" si="189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8">
        <f t="shared" si="187"/>
        <v>88.601680840609291</v>
      </c>
      <c r="Q2016" t="str">
        <f t="shared" si="190"/>
        <v>technology</v>
      </c>
      <c r="R2016" s="11" t="str">
        <f t="shared" si="191"/>
        <v>hardware</v>
      </c>
      <c r="S2016" s="14">
        <f t="shared" si="188"/>
        <v>41324.006238425922</v>
      </c>
      <c r="T2016" s="14">
        <f t="shared" si="189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8">
        <f t="shared" si="187"/>
        <v>50.222283950617282</v>
      </c>
      <c r="Q2017" t="str">
        <f t="shared" si="190"/>
        <v>technology</v>
      </c>
      <c r="R2017" s="11" t="str">
        <f t="shared" si="191"/>
        <v>hardware</v>
      </c>
      <c r="S2017" s="14">
        <f t="shared" si="188"/>
        <v>40765.668553240735</v>
      </c>
      <c r="T2017" s="14">
        <f t="shared" si="189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8">
        <f t="shared" si="187"/>
        <v>192.38876826722338</v>
      </c>
      <c r="Q2018" t="str">
        <f t="shared" si="190"/>
        <v>technology</v>
      </c>
      <c r="R2018" s="11" t="str">
        <f t="shared" si="191"/>
        <v>hardware</v>
      </c>
      <c r="S2018" s="14">
        <f t="shared" si="188"/>
        <v>41312.672442129624</v>
      </c>
      <c r="T2018" s="14">
        <f t="shared" si="189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8">
        <f t="shared" si="187"/>
        <v>73.416901408450698</v>
      </c>
      <c r="Q2019" t="str">
        <f t="shared" si="190"/>
        <v>technology</v>
      </c>
      <c r="R2019" s="11" t="str">
        <f t="shared" si="191"/>
        <v>hardware</v>
      </c>
      <c r="S2019" s="14">
        <f t="shared" si="188"/>
        <v>40960.849016203698</v>
      </c>
      <c r="T2019" s="14">
        <f t="shared" si="189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8">
        <f t="shared" si="187"/>
        <v>147.68495555555555</v>
      </c>
      <c r="Q2020" t="str">
        <f t="shared" si="190"/>
        <v>technology</v>
      </c>
      <c r="R2020" s="11" t="str">
        <f t="shared" si="191"/>
        <v>hardware</v>
      </c>
      <c r="S2020" s="14">
        <f t="shared" si="188"/>
        <v>42199.157511574071</v>
      </c>
      <c r="T2020" s="14">
        <f t="shared" si="189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8">
        <f t="shared" si="187"/>
        <v>108.96848314606741</v>
      </c>
      <c r="Q2021" t="str">
        <f t="shared" si="190"/>
        <v>technology</v>
      </c>
      <c r="R2021" s="11" t="str">
        <f t="shared" si="191"/>
        <v>hardware</v>
      </c>
      <c r="S2021" s="14">
        <f t="shared" si="188"/>
        <v>42605.500243055554</v>
      </c>
      <c r="T2021" s="14">
        <f t="shared" si="189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8">
        <f t="shared" si="187"/>
        <v>23.647540983606557</v>
      </c>
      <c r="Q2022" t="str">
        <f t="shared" si="190"/>
        <v>technology</v>
      </c>
      <c r="R2022" s="11" t="str">
        <f t="shared" si="191"/>
        <v>hardware</v>
      </c>
      <c r="S2022" s="14">
        <f t="shared" si="188"/>
        <v>41736.88916666666</v>
      </c>
      <c r="T2022" s="14">
        <f t="shared" si="189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8">
        <f t="shared" si="187"/>
        <v>147.94736842105263</v>
      </c>
      <c r="Q2023" t="str">
        <f t="shared" si="190"/>
        <v>technology</v>
      </c>
      <c r="R2023" s="11" t="str">
        <f t="shared" si="191"/>
        <v>hardware</v>
      </c>
      <c r="S2023" s="14">
        <f t="shared" si="188"/>
        <v>41860.862233796295</v>
      </c>
      <c r="T2023" s="14">
        <f t="shared" si="189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8">
        <f t="shared" si="187"/>
        <v>385.03692307692307</v>
      </c>
      <c r="Q2024" t="str">
        <f t="shared" si="190"/>
        <v>technology</v>
      </c>
      <c r="R2024" s="11" t="str">
        <f t="shared" si="191"/>
        <v>hardware</v>
      </c>
      <c r="S2024" s="14">
        <f t="shared" si="188"/>
        <v>42502.36078703704</v>
      </c>
      <c r="T2024" s="14">
        <f t="shared" si="189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8">
        <f t="shared" si="187"/>
        <v>457.39093484419266</v>
      </c>
      <c r="Q2025" t="str">
        <f t="shared" si="190"/>
        <v>technology</v>
      </c>
      <c r="R2025" s="11" t="str">
        <f t="shared" si="191"/>
        <v>hardware</v>
      </c>
      <c r="S2025" s="14">
        <f t="shared" si="188"/>
        <v>42136.212418981479</v>
      </c>
      <c r="T2025" s="14">
        <f t="shared" si="189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8">
        <f t="shared" si="187"/>
        <v>222.99047619047619</v>
      </c>
      <c r="Q2026" t="str">
        <f t="shared" si="190"/>
        <v>technology</v>
      </c>
      <c r="R2026" s="11" t="str">
        <f t="shared" si="191"/>
        <v>hardware</v>
      </c>
      <c r="S2026" s="14">
        <f t="shared" si="188"/>
        <v>41099.758611111109</v>
      </c>
      <c r="T2026" s="14">
        <f t="shared" si="189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8">
        <f t="shared" si="187"/>
        <v>220.74074074074073</v>
      </c>
      <c r="Q2027" t="str">
        <f t="shared" si="190"/>
        <v>technology</v>
      </c>
      <c r="R2027" s="11" t="str">
        <f t="shared" si="191"/>
        <v>hardware</v>
      </c>
      <c r="S2027" s="14">
        <f t="shared" si="188"/>
        <v>42135.976226851846</v>
      </c>
      <c r="T2027" s="14">
        <f t="shared" si="189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8">
        <f t="shared" si="187"/>
        <v>73.503898678414089</v>
      </c>
      <c r="Q2028" t="str">
        <f t="shared" si="190"/>
        <v>technology</v>
      </c>
      <c r="R2028" s="11" t="str">
        <f t="shared" si="191"/>
        <v>hardware</v>
      </c>
      <c r="S2028" s="14">
        <f t="shared" si="188"/>
        <v>41704.527604166666</v>
      </c>
      <c r="T2028" s="14">
        <f t="shared" si="189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8">
        <f t="shared" si="187"/>
        <v>223.09647495361781</v>
      </c>
      <c r="Q2029" t="str">
        <f t="shared" si="190"/>
        <v>technology</v>
      </c>
      <c r="R2029" s="11" t="str">
        <f t="shared" si="191"/>
        <v>hardware</v>
      </c>
      <c r="S2029" s="14">
        <f t="shared" si="188"/>
        <v>42048.605543981481</v>
      </c>
      <c r="T2029" s="14">
        <f t="shared" si="189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8">
        <f t="shared" si="187"/>
        <v>47.911392405063289</v>
      </c>
      <c r="Q2030" t="str">
        <f t="shared" si="190"/>
        <v>technology</v>
      </c>
      <c r="R2030" s="11" t="str">
        <f t="shared" si="191"/>
        <v>hardware</v>
      </c>
      <c r="S2030" s="14">
        <f t="shared" si="188"/>
        <v>40215.710717592592</v>
      </c>
      <c r="T2030" s="14">
        <f t="shared" si="189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8">
        <f t="shared" si="187"/>
        <v>96.063829787234042</v>
      </c>
      <c r="Q2031" t="str">
        <f t="shared" si="190"/>
        <v>technology</v>
      </c>
      <c r="R2031" s="11" t="str">
        <f t="shared" si="191"/>
        <v>hardware</v>
      </c>
      <c r="S2031" s="14">
        <f t="shared" si="188"/>
        <v>41847.813437500001</v>
      </c>
      <c r="T2031" s="14">
        <f t="shared" si="189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8">
        <f t="shared" si="187"/>
        <v>118.6144</v>
      </c>
      <c r="Q2032" t="str">
        <f t="shared" si="190"/>
        <v>technology</v>
      </c>
      <c r="R2032" s="11" t="str">
        <f t="shared" si="191"/>
        <v>hardware</v>
      </c>
      <c r="S2032" s="14">
        <f t="shared" si="188"/>
        <v>41212.788148148145</v>
      </c>
      <c r="T2032" s="14">
        <f t="shared" si="189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8">
        <f t="shared" si="187"/>
        <v>118.45472440944881</v>
      </c>
      <c r="Q2033" t="str">
        <f t="shared" si="190"/>
        <v>technology</v>
      </c>
      <c r="R2033" s="11" t="str">
        <f t="shared" si="191"/>
        <v>hardware</v>
      </c>
      <c r="S2033" s="14">
        <f t="shared" si="188"/>
        <v>41975.120983796289</v>
      </c>
      <c r="T2033" s="14">
        <f t="shared" si="189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8">
        <f t="shared" si="187"/>
        <v>143.21468926553672</v>
      </c>
      <c r="Q2034" t="str">
        <f t="shared" si="190"/>
        <v>technology</v>
      </c>
      <c r="R2034" s="11" t="str">
        <f t="shared" si="191"/>
        <v>hardware</v>
      </c>
      <c r="S2034" s="14">
        <f t="shared" si="188"/>
        <v>42689.35733796296</v>
      </c>
      <c r="T2034" s="14">
        <f t="shared" si="189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8">
        <f t="shared" si="187"/>
        <v>282.71518987341773</v>
      </c>
      <c r="Q2035" t="str">
        <f t="shared" si="190"/>
        <v>technology</v>
      </c>
      <c r="R2035" s="11" t="str">
        <f t="shared" si="191"/>
        <v>hardware</v>
      </c>
      <c r="S2035" s="14">
        <f t="shared" si="188"/>
        <v>41724.874050925922</v>
      </c>
      <c r="T2035" s="14">
        <f t="shared" si="189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8">
        <f t="shared" si="187"/>
        <v>593.93620078740162</v>
      </c>
      <c r="Q2036" t="str">
        <f t="shared" si="190"/>
        <v>technology</v>
      </c>
      <c r="R2036" s="11" t="str">
        <f t="shared" si="191"/>
        <v>hardware</v>
      </c>
      <c r="S2036" s="14">
        <f t="shared" si="188"/>
        <v>42075.921678240738</v>
      </c>
      <c r="T2036" s="14">
        <f t="shared" si="189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8">
        <f t="shared" si="187"/>
        <v>262.15704968944101</v>
      </c>
      <c r="Q2037" t="str">
        <f t="shared" si="190"/>
        <v>technology</v>
      </c>
      <c r="R2037" s="11" t="str">
        <f t="shared" si="191"/>
        <v>hardware</v>
      </c>
      <c r="S2037" s="14">
        <f t="shared" si="188"/>
        <v>42311.41674768518</v>
      </c>
      <c r="T2037" s="14">
        <f t="shared" si="189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8">
        <f t="shared" si="187"/>
        <v>46.580778301886795</v>
      </c>
      <c r="Q2038" t="str">
        <f t="shared" si="190"/>
        <v>technology</v>
      </c>
      <c r="R2038" s="11" t="str">
        <f t="shared" si="191"/>
        <v>hardware</v>
      </c>
      <c r="S2038" s="14">
        <f t="shared" si="188"/>
        <v>41738.656469907408</v>
      </c>
      <c r="T2038" s="14">
        <f t="shared" si="189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8">
        <f t="shared" si="187"/>
        <v>70.041118881118877</v>
      </c>
      <c r="Q2039" t="str">
        <f t="shared" si="190"/>
        <v>technology</v>
      </c>
      <c r="R2039" s="11" t="str">
        <f t="shared" si="191"/>
        <v>hardware</v>
      </c>
      <c r="S2039" s="14">
        <f t="shared" si="188"/>
        <v>41578.001770833333</v>
      </c>
      <c r="T2039" s="14">
        <f t="shared" si="189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8">
        <f t="shared" si="187"/>
        <v>164.90686274509804</v>
      </c>
      <c r="Q2040" t="str">
        <f t="shared" si="190"/>
        <v>technology</v>
      </c>
      <c r="R2040" s="11" t="str">
        <f t="shared" si="191"/>
        <v>hardware</v>
      </c>
      <c r="S2040" s="14">
        <f t="shared" si="188"/>
        <v>41424.062743055554</v>
      </c>
      <c r="T2040" s="14">
        <f t="shared" si="189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8">
        <f t="shared" si="187"/>
        <v>449.26385224274406</v>
      </c>
      <c r="Q2041" t="str">
        <f t="shared" si="190"/>
        <v>technology</v>
      </c>
      <c r="R2041" s="11" t="str">
        <f t="shared" si="191"/>
        <v>hardware</v>
      </c>
      <c r="S2041" s="14">
        <f t="shared" si="188"/>
        <v>42675.23061342592</v>
      </c>
      <c r="T2041" s="14">
        <f t="shared" si="189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8">
        <f t="shared" si="187"/>
        <v>27.472841328413285</v>
      </c>
      <c r="Q2042" t="str">
        <f t="shared" si="190"/>
        <v>technology</v>
      </c>
      <c r="R2042" s="11" t="str">
        <f t="shared" si="191"/>
        <v>hardware</v>
      </c>
      <c r="S2042" s="14">
        <f t="shared" si="188"/>
        <v>41578.718784722223</v>
      </c>
      <c r="T2042" s="14">
        <f t="shared" si="189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8">
        <f t="shared" si="187"/>
        <v>143.97499999999999</v>
      </c>
      <c r="Q2043" t="str">
        <f t="shared" si="190"/>
        <v>technology</v>
      </c>
      <c r="R2043" s="11" t="str">
        <f t="shared" si="191"/>
        <v>hardware</v>
      </c>
      <c r="S2043" s="14">
        <f t="shared" si="188"/>
        <v>42654.317442129628</v>
      </c>
      <c r="T2043" s="14">
        <f t="shared" si="189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8">
        <f t="shared" si="187"/>
        <v>88.23571428571428</v>
      </c>
      <c r="Q2044" t="str">
        <f t="shared" si="190"/>
        <v>technology</v>
      </c>
      <c r="R2044" s="11" t="str">
        <f t="shared" si="191"/>
        <v>hardware</v>
      </c>
      <c r="S2044" s="14">
        <f t="shared" si="188"/>
        <v>42331.499699074069</v>
      </c>
      <c r="T2044" s="14">
        <f t="shared" si="189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8">
        <f t="shared" si="187"/>
        <v>36.326424870466319</v>
      </c>
      <c r="Q2045" t="str">
        <f t="shared" si="190"/>
        <v>technology</v>
      </c>
      <c r="R2045" s="11" t="str">
        <f t="shared" si="191"/>
        <v>hardware</v>
      </c>
      <c r="S2045" s="14">
        <f t="shared" si="188"/>
        <v>42660.968483796292</v>
      </c>
      <c r="T2045" s="14">
        <f t="shared" si="189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8">
        <f t="shared" si="187"/>
        <v>90.177777777777777</v>
      </c>
      <c r="Q2046" t="str">
        <f t="shared" si="190"/>
        <v>technology</v>
      </c>
      <c r="R2046" s="11" t="str">
        <f t="shared" si="191"/>
        <v>hardware</v>
      </c>
      <c r="S2046" s="14">
        <f t="shared" si="188"/>
        <v>42138.475856481477</v>
      </c>
      <c r="T2046" s="14">
        <f t="shared" si="189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8">
        <f t="shared" si="187"/>
        <v>152.62361216730039</v>
      </c>
      <c r="Q2047" t="str">
        <f t="shared" si="190"/>
        <v>technology</v>
      </c>
      <c r="R2047" s="11" t="str">
        <f t="shared" si="191"/>
        <v>hardware</v>
      </c>
      <c r="S2047" s="14">
        <f t="shared" si="188"/>
        <v>41068.880173611105</v>
      </c>
      <c r="T2047" s="14">
        <f t="shared" si="189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8">
        <f t="shared" si="187"/>
        <v>55.806451612903224</v>
      </c>
      <c r="Q2048" t="str">
        <f t="shared" si="190"/>
        <v>technology</v>
      </c>
      <c r="R2048" s="11" t="str">
        <f t="shared" si="191"/>
        <v>hardware</v>
      </c>
      <c r="S2048" s="14">
        <f t="shared" si="188"/>
        <v>41386.963472222218</v>
      </c>
      <c r="T2048" s="14">
        <f t="shared" si="189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8">
        <f t="shared" si="187"/>
        <v>227.85327313769753</v>
      </c>
      <c r="Q2049" t="str">
        <f t="shared" si="190"/>
        <v>technology</v>
      </c>
      <c r="R2049" s="11" t="str">
        <f t="shared" si="191"/>
        <v>hardware</v>
      </c>
      <c r="S2049" s="14">
        <f t="shared" si="188"/>
        <v>42081.695254629631</v>
      </c>
      <c r="T2049" s="14">
        <f t="shared" si="189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8">
        <f t="shared" si="187"/>
        <v>91.82989803350327</v>
      </c>
      <c r="Q2050" t="str">
        <f t="shared" si="190"/>
        <v>technology</v>
      </c>
      <c r="R2050" s="11" t="str">
        <f t="shared" si="191"/>
        <v>hardware</v>
      </c>
      <c r="S2050" s="14">
        <f t="shared" si="188"/>
        <v>41387.443182870367</v>
      </c>
      <c r="T2050" s="14">
        <f t="shared" si="189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(E2051/D2051)*100</f>
        <v>120.19070000000001</v>
      </c>
      <c r="P2051" s="8">
        <f t="shared" ref="P2051:P2114" si="193">IFERROR(E2051/L2051, 0)</f>
        <v>80.991037735849048</v>
      </c>
      <c r="Q2051" t="str">
        <f t="shared" si="190"/>
        <v>technology</v>
      </c>
      <c r="R2051" s="11" t="str">
        <f t="shared" si="191"/>
        <v>hardware</v>
      </c>
      <c r="S2051" s="14">
        <f t="shared" ref="S2051:S2114" si="194">(((J2051/60)/60)/24)+DATE(1970,1,1)+(-5/24)</f>
        <v>41575.319016203699</v>
      </c>
      <c r="T2051" s="14">
        <f t="shared" ref="T2051:T2114" si="195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8">
        <f t="shared" si="193"/>
        <v>278.39411764705881</v>
      </c>
      <c r="Q2052" t="str">
        <f t="shared" ref="Q2052:Q2115" si="196">LEFT(N2052,(FIND("/",N2052)-1))</f>
        <v>technology</v>
      </c>
      <c r="R2052" s="11" t="str">
        <f t="shared" ref="R2052:R2115" si="197">RIGHT(N2052,(LEN(N2052)-FIND("/",N2052)))</f>
        <v>hardware</v>
      </c>
      <c r="S2052" s="14">
        <f t="shared" si="194"/>
        <v>42114.863171296289</v>
      </c>
      <c r="T2052" s="14">
        <f t="shared" si="195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8">
        <f t="shared" si="193"/>
        <v>43.095041322314053</v>
      </c>
      <c r="Q2053" t="str">
        <f t="shared" si="196"/>
        <v>technology</v>
      </c>
      <c r="R2053" s="11" t="str">
        <f t="shared" si="197"/>
        <v>hardware</v>
      </c>
      <c r="S2053" s="14">
        <f t="shared" si="194"/>
        <v>41603.814085648148</v>
      </c>
      <c r="T2053" s="14">
        <f t="shared" si="195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8">
        <f t="shared" si="193"/>
        <v>326.29205175600737</v>
      </c>
      <c r="Q2054" t="str">
        <f t="shared" si="196"/>
        <v>technology</v>
      </c>
      <c r="R2054" s="11" t="str">
        <f t="shared" si="197"/>
        <v>hardware</v>
      </c>
      <c r="S2054" s="14">
        <f t="shared" si="194"/>
        <v>42374.875613425924</v>
      </c>
      <c r="T2054" s="14">
        <f t="shared" si="195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8">
        <f t="shared" si="193"/>
        <v>41.743801652892564</v>
      </c>
      <c r="Q2055" t="str">
        <f t="shared" si="196"/>
        <v>technology</v>
      </c>
      <c r="R2055" s="11" t="str">
        <f t="shared" si="197"/>
        <v>hardware</v>
      </c>
      <c r="S2055" s="14">
        <f t="shared" si="194"/>
        <v>42303.409155092588</v>
      </c>
      <c r="T2055" s="14">
        <f t="shared" si="195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8">
        <f t="shared" si="193"/>
        <v>64.020933977455712</v>
      </c>
      <c r="Q2056" t="str">
        <f t="shared" si="196"/>
        <v>technology</v>
      </c>
      <c r="R2056" s="11" t="str">
        <f t="shared" si="197"/>
        <v>hardware</v>
      </c>
      <c r="S2056" s="14">
        <f t="shared" si="194"/>
        <v>41731.312615740739</v>
      </c>
      <c r="T2056" s="14">
        <f t="shared" si="195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8">
        <f t="shared" si="193"/>
        <v>99.455445544554451</v>
      </c>
      <c r="Q2057" t="str">
        <f t="shared" si="196"/>
        <v>technology</v>
      </c>
      <c r="R2057" s="11" t="str">
        <f t="shared" si="197"/>
        <v>hardware</v>
      </c>
      <c r="S2057" s="14">
        <f t="shared" si="194"/>
        <v>41946.465775462959</v>
      </c>
      <c r="T2057" s="14">
        <f t="shared" si="195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8">
        <f t="shared" si="193"/>
        <v>138.49458483754512</v>
      </c>
      <c r="Q2058" t="str">
        <f t="shared" si="196"/>
        <v>technology</v>
      </c>
      <c r="R2058" s="11" t="str">
        <f t="shared" si="197"/>
        <v>hardware</v>
      </c>
      <c r="S2058" s="14">
        <f t="shared" si="194"/>
        <v>41351.552569444444</v>
      </c>
      <c r="T2058" s="14">
        <f t="shared" si="195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8">
        <f t="shared" si="193"/>
        <v>45.547792792792798</v>
      </c>
      <c r="Q2059" t="str">
        <f t="shared" si="196"/>
        <v>technology</v>
      </c>
      <c r="R2059" s="11" t="str">
        <f t="shared" si="197"/>
        <v>hardware</v>
      </c>
      <c r="S2059" s="14">
        <f t="shared" si="194"/>
        <v>42396.286249999997</v>
      </c>
      <c r="T2059" s="14">
        <f t="shared" si="195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8">
        <f t="shared" si="193"/>
        <v>10.507317073170732</v>
      </c>
      <c r="Q2060" t="str">
        <f t="shared" si="196"/>
        <v>technology</v>
      </c>
      <c r="R2060" s="11" t="str">
        <f t="shared" si="197"/>
        <v>hardware</v>
      </c>
      <c r="S2060" s="14">
        <f t="shared" si="194"/>
        <v>42026.16238425926</v>
      </c>
      <c r="T2060" s="14">
        <f t="shared" si="195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8">
        <f t="shared" si="193"/>
        <v>114.76533333333333</v>
      </c>
      <c r="Q2061" t="str">
        <f t="shared" si="196"/>
        <v>technology</v>
      </c>
      <c r="R2061" s="11" t="str">
        <f t="shared" si="197"/>
        <v>hardware</v>
      </c>
      <c r="S2061" s="14">
        <f t="shared" si="194"/>
        <v>42361.394143518519</v>
      </c>
      <c r="T2061" s="14">
        <f t="shared" si="195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8">
        <f t="shared" si="193"/>
        <v>35.997067448680355</v>
      </c>
      <c r="Q2062" t="str">
        <f t="shared" si="196"/>
        <v>technology</v>
      </c>
      <c r="R2062" s="11" t="str">
        <f t="shared" si="197"/>
        <v>hardware</v>
      </c>
      <c r="S2062" s="14">
        <f t="shared" si="194"/>
        <v>41783.434606481482</v>
      </c>
      <c r="T2062" s="14">
        <f t="shared" si="195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8">
        <f t="shared" si="193"/>
        <v>154.17142857142858</v>
      </c>
      <c r="Q2063" t="str">
        <f t="shared" si="196"/>
        <v>technology</v>
      </c>
      <c r="R2063" s="11" t="str">
        <f t="shared" si="197"/>
        <v>hardware</v>
      </c>
      <c r="S2063" s="14">
        <f t="shared" si="194"/>
        <v>42705.556180555555</v>
      </c>
      <c r="T2063" s="14">
        <f t="shared" si="195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8">
        <f t="shared" si="193"/>
        <v>566.38916256157631</v>
      </c>
      <c r="Q2064" t="str">
        <f t="shared" si="196"/>
        <v>technology</v>
      </c>
      <c r="R2064" s="11" t="str">
        <f t="shared" si="197"/>
        <v>hardware</v>
      </c>
      <c r="S2064" s="14">
        <f t="shared" si="194"/>
        <v>42423.174745370365</v>
      </c>
      <c r="T2064" s="14">
        <f t="shared" si="195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8">
        <f t="shared" si="193"/>
        <v>120.85714285714286</v>
      </c>
      <c r="Q2065" t="str">
        <f t="shared" si="196"/>
        <v>technology</v>
      </c>
      <c r="R2065" s="11" t="str">
        <f t="shared" si="197"/>
        <v>hardware</v>
      </c>
      <c r="S2065" s="14">
        <f t="shared" si="194"/>
        <v>42472.524317129624</v>
      </c>
      <c r="T2065" s="14">
        <f t="shared" si="195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8">
        <f t="shared" si="193"/>
        <v>86.163845492085343</v>
      </c>
      <c r="Q2066" t="str">
        <f t="shared" si="196"/>
        <v>technology</v>
      </c>
      <c r="R2066" s="11" t="str">
        <f t="shared" si="197"/>
        <v>hardware</v>
      </c>
      <c r="S2066" s="14">
        <f t="shared" si="194"/>
        <v>41389.1565162037</v>
      </c>
      <c r="T2066" s="14">
        <f t="shared" si="195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8">
        <f t="shared" si="193"/>
        <v>51.212114395886893</v>
      </c>
      <c r="Q2067" t="str">
        <f t="shared" si="196"/>
        <v>technology</v>
      </c>
      <c r="R2067" s="11" t="str">
        <f t="shared" si="197"/>
        <v>hardware</v>
      </c>
      <c r="S2067" s="14">
        <f t="shared" si="194"/>
        <v>41603.125335648147</v>
      </c>
      <c r="T2067" s="14">
        <f t="shared" si="195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8">
        <f t="shared" si="193"/>
        <v>67.261538461538464</v>
      </c>
      <c r="Q2068" t="str">
        <f t="shared" si="196"/>
        <v>technology</v>
      </c>
      <c r="R2068" s="11" t="str">
        <f t="shared" si="197"/>
        <v>hardware</v>
      </c>
      <c r="S2068" s="14">
        <f t="shared" si="194"/>
        <v>41844.563460648147</v>
      </c>
      <c r="T2068" s="14">
        <f t="shared" si="195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8">
        <f t="shared" si="193"/>
        <v>62.8</v>
      </c>
      <c r="Q2069" t="str">
        <f t="shared" si="196"/>
        <v>technology</v>
      </c>
      <c r="R2069" s="11" t="str">
        <f t="shared" si="197"/>
        <v>hardware</v>
      </c>
      <c r="S2069" s="14">
        <f t="shared" si="194"/>
        <v>42115.645555555551</v>
      </c>
      <c r="T2069" s="14">
        <f t="shared" si="195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8">
        <f t="shared" si="193"/>
        <v>346.13118421052633</v>
      </c>
      <c r="Q2070" t="str">
        <f t="shared" si="196"/>
        <v>technology</v>
      </c>
      <c r="R2070" s="11" t="str">
        <f t="shared" si="197"/>
        <v>hardware</v>
      </c>
      <c r="S2070" s="14">
        <f t="shared" si="194"/>
        <v>42633.633275462962</v>
      </c>
      <c r="T2070" s="14">
        <f t="shared" si="195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8">
        <f t="shared" si="193"/>
        <v>244.11912547528519</v>
      </c>
      <c r="Q2071" t="str">
        <f t="shared" si="196"/>
        <v>technology</v>
      </c>
      <c r="R2071" s="11" t="str">
        <f t="shared" si="197"/>
        <v>hardware</v>
      </c>
      <c r="S2071" s="14">
        <f t="shared" si="194"/>
        <v>42340.763784722221</v>
      </c>
      <c r="T2071" s="14">
        <f t="shared" si="195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8">
        <f t="shared" si="193"/>
        <v>259.25424836601309</v>
      </c>
      <c r="Q2072" t="str">
        <f t="shared" si="196"/>
        <v>technology</v>
      </c>
      <c r="R2072" s="11" t="str">
        <f t="shared" si="197"/>
        <v>hardware</v>
      </c>
      <c r="S2072" s="14">
        <f t="shared" si="194"/>
        <v>42519.448182870365</v>
      </c>
      <c r="T2072" s="14">
        <f t="shared" si="195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8">
        <f t="shared" si="193"/>
        <v>201.96402877697841</v>
      </c>
      <c r="Q2073" t="str">
        <f t="shared" si="196"/>
        <v>technology</v>
      </c>
      <c r="R2073" s="11" t="str">
        <f t="shared" si="197"/>
        <v>hardware</v>
      </c>
      <c r="S2073" s="14">
        <f t="shared" si="194"/>
        <v>42600.070416666662</v>
      </c>
      <c r="T2073" s="14">
        <f t="shared" si="195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8">
        <f t="shared" si="193"/>
        <v>226.20857142857142</v>
      </c>
      <c r="Q2074" t="str">
        <f t="shared" si="196"/>
        <v>technology</v>
      </c>
      <c r="R2074" s="11" t="str">
        <f t="shared" si="197"/>
        <v>hardware</v>
      </c>
      <c r="S2074" s="14">
        <f t="shared" si="194"/>
        <v>42467.373055555552</v>
      </c>
      <c r="T2074" s="14">
        <f t="shared" si="195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8">
        <f t="shared" si="193"/>
        <v>324.69</v>
      </c>
      <c r="Q2075" t="str">
        <f t="shared" si="196"/>
        <v>technology</v>
      </c>
      <c r="R2075" s="11" t="str">
        <f t="shared" si="197"/>
        <v>hardware</v>
      </c>
      <c r="S2075" s="14">
        <f t="shared" si="194"/>
        <v>42087.459699074076</v>
      </c>
      <c r="T2075" s="14">
        <f t="shared" si="195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8">
        <f t="shared" si="193"/>
        <v>205</v>
      </c>
      <c r="Q2076" t="str">
        <f t="shared" si="196"/>
        <v>technology</v>
      </c>
      <c r="R2076" s="11" t="str">
        <f t="shared" si="197"/>
        <v>hardware</v>
      </c>
      <c r="S2076" s="14">
        <f t="shared" si="194"/>
        <v>42466.617847222216</v>
      </c>
      <c r="T2076" s="14">
        <f t="shared" si="195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8">
        <f t="shared" si="193"/>
        <v>20.465926829268295</v>
      </c>
      <c r="Q2077" t="str">
        <f t="shared" si="196"/>
        <v>technology</v>
      </c>
      <c r="R2077" s="11" t="str">
        <f t="shared" si="197"/>
        <v>hardware</v>
      </c>
      <c r="S2077" s="14">
        <f t="shared" si="194"/>
        <v>41450.473240740735</v>
      </c>
      <c r="T2077" s="14">
        <f t="shared" si="195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8">
        <f t="shared" si="193"/>
        <v>116.35303146309367</v>
      </c>
      <c r="Q2078" t="str">
        <f t="shared" si="196"/>
        <v>technology</v>
      </c>
      <c r="R2078" s="11" t="str">
        <f t="shared" si="197"/>
        <v>hardware</v>
      </c>
      <c r="S2078" s="14">
        <f t="shared" si="194"/>
        <v>41803.672326388885</v>
      </c>
      <c r="T2078" s="14">
        <f t="shared" si="195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8">
        <f t="shared" si="193"/>
        <v>307.20212765957444</v>
      </c>
      <c r="Q2079" t="str">
        <f t="shared" si="196"/>
        <v>technology</v>
      </c>
      <c r="R2079" s="11" t="str">
        <f t="shared" si="197"/>
        <v>hardware</v>
      </c>
      <c r="S2079" s="14">
        <f t="shared" si="194"/>
        <v>42102.83421296296</v>
      </c>
      <c r="T2079" s="14">
        <f t="shared" si="195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8">
        <f t="shared" si="193"/>
        <v>546.6875</v>
      </c>
      <c r="Q2080" t="str">
        <f t="shared" si="196"/>
        <v>technology</v>
      </c>
      <c r="R2080" s="11" t="str">
        <f t="shared" si="197"/>
        <v>hardware</v>
      </c>
      <c r="S2080" s="14">
        <f t="shared" si="194"/>
        <v>42692.563159722216</v>
      </c>
      <c r="T2080" s="14">
        <f t="shared" si="195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8">
        <f t="shared" si="193"/>
        <v>47.474464579901152</v>
      </c>
      <c r="Q2081" t="str">
        <f t="shared" si="196"/>
        <v>technology</v>
      </c>
      <c r="R2081" s="11" t="str">
        <f t="shared" si="197"/>
        <v>hardware</v>
      </c>
      <c r="S2081" s="14">
        <f t="shared" si="194"/>
        <v>42150.502233796295</v>
      </c>
      <c r="T2081" s="14">
        <f t="shared" si="195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8">
        <f t="shared" si="193"/>
        <v>101.56</v>
      </c>
      <c r="Q2082" t="str">
        <f t="shared" si="196"/>
        <v>technology</v>
      </c>
      <c r="R2082" s="11" t="str">
        <f t="shared" si="197"/>
        <v>hardware</v>
      </c>
      <c r="S2082" s="14">
        <f t="shared" si="194"/>
        <v>42289.748842592591</v>
      </c>
      <c r="T2082" s="14">
        <f t="shared" si="195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8">
        <f t="shared" si="193"/>
        <v>72.909090909090907</v>
      </c>
      <c r="Q2083" t="str">
        <f t="shared" si="196"/>
        <v>music</v>
      </c>
      <c r="R2083" s="11" t="str">
        <f t="shared" si="197"/>
        <v>indie rock</v>
      </c>
      <c r="S2083" s="14">
        <f t="shared" si="194"/>
        <v>41003.948553240742</v>
      </c>
      <c r="T2083" s="14">
        <f t="shared" si="195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8">
        <f t="shared" si="193"/>
        <v>43.710526315789473</v>
      </c>
      <c r="Q2084" t="str">
        <f t="shared" si="196"/>
        <v>music</v>
      </c>
      <c r="R2084" s="11" t="str">
        <f t="shared" si="197"/>
        <v>indie rock</v>
      </c>
      <c r="S2084" s="14">
        <f t="shared" si="194"/>
        <v>40810.911990740737</v>
      </c>
      <c r="T2084" s="14">
        <f t="shared" si="195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8">
        <f t="shared" si="193"/>
        <v>34</v>
      </c>
      <c r="Q2085" t="str">
        <f t="shared" si="196"/>
        <v>music</v>
      </c>
      <c r="R2085" s="11" t="str">
        <f t="shared" si="197"/>
        <v>indie rock</v>
      </c>
      <c r="S2085" s="14">
        <f t="shared" si="194"/>
        <v>41034.513831018514</v>
      </c>
      <c r="T2085" s="14">
        <f t="shared" si="195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8">
        <f t="shared" si="193"/>
        <v>70.652173913043484</v>
      </c>
      <c r="Q2086" t="str">
        <f t="shared" si="196"/>
        <v>music</v>
      </c>
      <c r="R2086" s="11" t="str">
        <f t="shared" si="197"/>
        <v>indie rock</v>
      </c>
      <c r="S2086" s="14">
        <f t="shared" si="194"/>
        <v>41731.624791666662</v>
      </c>
      <c r="T2086" s="14">
        <f t="shared" si="195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8">
        <f t="shared" si="193"/>
        <v>89.301204819277103</v>
      </c>
      <c r="Q2087" t="str">
        <f t="shared" si="196"/>
        <v>music</v>
      </c>
      <c r="R2087" s="11" t="str">
        <f t="shared" si="197"/>
        <v>indie rock</v>
      </c>
      <c r="S2087" s="14">
        <f t="shared" si="194"/>
        <v>41075.627164351848</v>
      </c>
      <c r="T2087" s="14">
        <f t="shared" si="195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8">
        <f t="shared" si="193"/>
        <v>115.08571428571429</v>
      </c>
      <c r="Q2088" t="str">
        <f t="shared" si="196"/>
        <v>music</v>
      </c>
      <c r="R2088" s="11" t="str">
        <f t="shared" si="197"/>
        <v>indie rock</v>
      </c>
      <c r="S2088" s="14">
        <f t="shared" si="194"/>
        <v>40860.462175925924</v>
      </c>
      <c r="T2088" s="14">
        <f t="shared" si="195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8">
        <f t="shared" si="193"/>
        <v>62.12</v>
      </c>
      <c r="Q2089" t="str">
        <f t="shared" si="196"/>
        <v>music</v>
      </c>
      <c r="R2089" s="11" t="str">
        <f t="shared" si="197"/>
        <v>indie rock</v>
      </c>
      <c r="S2089" s="14">
        <f t="shared" si="194"/>
        <v>40763.996041666665</v>
      </c>
      <c r="T2089" s="14">
        <f t="shared" si="195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8">
        <f t="shared" si="193"/>
        <v>46.204266666666669</v>
      </c>
      <c r="Q2090" t="str">
        <f t="shared" si="196"/>
        <v>music</v>
      </c>
      <c r="R2090" s="11" t="str">
        <f t="shared" si="197"/>
        <v>indie rock</v>
      </c>
      <c r="S2090" s="14">
        <f t="shared" si="194"/>
        <v>40395.506388888884</v>
      </c>
      <c r="T2090" s="14">
        <f t="shared" si="195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8">
        <f t="shared" si="193"/>
        <v>48.54854838709678</v>
      </c>
      <c r="Q2091" t="str">
        <f t="shared" si="196"/>
        <v>music</v>
      </c>
      <c r="R2091" s="11" t="str">
        <f t="shared" si="197"/>
        <v>indie rock</v>
      </c>
      <c r="S2091" s="14">
        <f t="shared" si="194"/>
        <v>41452.867986111109</v>
      </c>
      <c r="T2091" s="14">
        <f t="shared" si="195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8">
        <f t="shared" si="193"/>
        <v>57.520187499999999</v>
      </c>
      <c r="Q2092" t="str">
        <f t="shared" si="196"/>
        <v>music</v>
      </c>
      <c r="R2092" s="11" t="str">
        <f t="shared" si="197"/>
        <v>indie rock</v>
      </c>
      <c r="S2092" s="14">
        <f t="shared" si="194"/>
        <v>41299.173090277778</v>
      </c>
      <c r="T2092" s="14">
        <f t="shared" si="195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8">
        <f t="shared" si="193"/>
        <v>88.147154471544724</v>
      </c>
      <c r="Q2093" t="str">
        <f t="shared" si="196"/>
        <v>music</v>
      </c>
      <c r="R2093" s="11" t="str">
        <f t="shared" si="197"/>
        <v>indie rock</v>
      </c>
      <c r="S2093" s="14">
        <f t="shared" si="194"/>
        <v>40555.114328703698</v>
      </c>
      <c r="T2093" s="14">
        <f t="shared" si="195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8">
        <f t="shared" si="193"/>
        <v>110.49090909090908</v>
      </c>
      <c r="Q2094" t="str">
        <f t="shared" si="196"/>
        <v>music</v>
      </c>
      <c r="R2094" s="11" t="str">
        <f t="shared" si="197"/>
        <v>indie rock</v>
      </c>
      <c r="S2094" s="14">
        <f t="shared" si="194"/>
        <v>40763.499212962961</v>
      </c>
      <c r="T2094" s="14">
        <f t="shared" si="195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8">
        <f t="shared" si="193"/>
        <v>66.826086956521735</v>
      </c>
      <c r="Q2095" t="str">
        <f t="shared" si="196"/>
        <v>music</v>
      </c>
      <c r="R2095" s="11" t="str">
        <f t="shared" si="197"/>
        <v>indie rock</v>
      </c>
      <c r="S2095" s="14">
        <f t="shared" si="194"/>
        <v>41205.646203703705</v>
      </c>
      <c r="T2095" s="14">
        <f t="shared" si="195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8">
        <f t="shared" si="193"/>
        <v>58.597222222222221</v>
      </c>
      <c r="Q2096" t="str">
        <f t="shared" si="196"/>
        <v>music</v>
      </c>
      <c r="R2096" s="11" t="str">
        <f t="shared" si="197"/>
        <v>indie rock</v>
      </c>
      <c r="S2096" s="14">
        <f t="shared" si="194"/>
        <v>40938.811689814815</v>
      </c>
      <c r="T2096" s="14">
        <f t="shared" si="195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8">
        <f t="shared" si="193"/>
        <v>113.63636363636364</v>
      </c>
      <c r="Q2097" t="str">
        <f t="shared" si="196"/>
        <v>music</v>
      </c>
      <c r="R2097" s="11" t="str">
        <f t="shared" si="197"/>
        <v>indie rock</v>
      </c>
      <c r="S2097" s="14">
        <f t="shared" si="194"/>
        <v>40758.525150462956</v>
      </c>
      <c r="T2097" s="14">
        <f t="shared" si="195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8">
        <f t="shared" si="193"/>
        <v>43.571428571428569</v>
      </c>
      <c r="Q2098" t="str">
        <f t="shared" si="196"/>
        <v>music</v>
      </c>
      <c r="R2098" s="11" t="str">
        <f t="shared" si="197"/>
        <v>indie rock</v>
      </c>
      <c r="S2098" s="14">
        <f t="shared" si="194"/>
        <v>41192.550173611111</v>
      </c>
      <c r="T2098" s="14">
        <f t="shared" si="195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8">
        <f t="shared" si="193"/>
        <v>78.94736842105263</v>
      </c>
      <c r="Q2099" t="str">
        <f t="shared" si="196"/>
        <v>music</v>
      </c>
      <c r="R2099" s="11" t="str">
        <f t="shared" si="197"/>
        <v>indie rock</v>
      </c>
      <c r="S2099" s="14">
        <f t="shared" si="194"/>
        <v>40818.376562499994</v>
      </c>
      <c r="T2099" s="14">
        <f t="shared" si="195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8">
        <f t="shared" si="193"/>
        <v>188.125</v>
      </c>
      <c r="Q2100" t="str">
        <f t="shared" si="196"/>
        <v>music</v>
      </c>
      <c r="R2100" s="11" t="str">
        <f t="shared" si="197"/>
        <v>indie rock</v>
      </c>
      <c r="S2100" s="14">
        <f t="shared" si="194"/>
        <v>40945.905497685184</v>
      </c>
      <c r="T2100" s="14">
        <f t="shared" si="195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8">
        <f t="shared" si="193"/>
        <v>63.031746031746032</v>
      </c>
      <c r="Q2101" t="str">
        <f t="shared" si="196"/>
        <v>music</v>
      </c>
      <c r="R2101" s="11" t="str">
        <f t="shared" si="197"/>
        <v>indie rock</v>
      </c>
      <c r="S2101" s="14">
        <f t="shared" si="194"/>
        <v>42173.53800925926</v>
      </c>
      <c r="T2101" s="14">
        <f t="shared" si="195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8">
        <f t="shared" si="193"/>
        <v>30.37037037037037</v>
      </c>
      <c r="Q2102" t="str">
        <f t="shared" si="196"/>
        <v>music</v>
      </c>
      <c r="R2102" s="11" t="str">
        <f t="shared" si="197"/>
        <v>indie rock</v>
      </c>
      <c r="S2102" s="14">
        <f t="shared" si="194"/>
        <v>41074.62663194444</v>
      </c>
      <c r="T2102" s="14">
        <f t="shared" si="195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8">
        <f t="shared" si="193"/>
        <v>51.477272727272727</v>
      </c>
      <c r="Q2103" t="str">
        <f t="shared" si="196"/>
        <v>music</v>
      </c>
      <c r="R2103" s="11" t="str">
        <f t="shared" si="197"/>
        <v>indie rock</v>
      </c>
      <c r="S2103" s="14">
        <f t="shared" si="194"/>
        <v>40891.941134259258</v>
      </c>
      <c r="T2103" s="14">
        <f t="shared" si="195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8">
        <f t="shared" si="193"/>
        <v>35.789473684210527</v>
      </c>
      <c r="Q2104" t="str">
        <f t="shared" si="196"/>
        <v>music</v>
      </c>
      <c r="R2104" s="11" t="str">
        <f t="shared" si="197"/>
        <v>indie rock</v>
      </c>
      <c r="S2104" s="14">
        <f t="shared" si="194"/>
        <v>40638.660277777773</v>
      </c>
      <c r="T2104" s="14">
        <f t="shared" si="195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8">
        <f t="shared" si="193"/>
        <v>98.817391304347822</v>
      </c>
      <c r="Q2105" t="str">
        <f t="shared" si="196"/>
        <v>music</v>
      </c>
      <c r="R2105" s="11" t="str">
        <f t="shared" si="197"/>
        <v>indie rock</v>
      </c>
      <c r="S2105" s="14">
        <f t="shared" si="194"/>
        <v>41192.546608796292</v>
      </c>
      <c r="T2105" s="14">
        <f t="shared" si="195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8">
        <f t="shared" si="193"/>
        <v>28</v>
      </c>
      <c r="Q2106" t="str">
        <f t="shared" si="196"/>
        <v>music</v>
      </c>
      <c r="R2106" s="11" t="str">
        <f t="shared" si="197"/>
        <v>indie rock</v>
      </c>
      <c r="S2106" s="14">
        <f t="shared" si="194"/>
        <v>41393.86613425926</v>
      </c>
      <c r="T2106" s="14">
        <f t="shared" si="195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8">
        <f t="shared" si="193"/>
        <v>51.313131313131315</v>
      </c>
      <c r="Q2107" t="str">
        <f t="shared" si="196"/>
        <v>music</v>
      </c>
      <c r="R2107" s="11" t="str">
        <f t="shared" si="197"/>
        <v>indie rock</v>
      </c>
      <c r="S2107" s="14">
        <f t="shared" si="194"/>
        <v>41951.580474537033</v>
      </c>
      <c r="T2107" s="14">
        <f t="shared" si="195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8">
        <f t="shared" si="193"/>
        <v>53.522727272727273</v>
      </c>
      <c r="Q2108" t="str">
        <f t="shared" si="196"/>
        <v>music</v>
      </c>
      <c r="R2108" s="11" t="str">
        <f t="shared" si="197"/>
        <v>indie rock</v>
      </c>
      <c r="S2108" s="14">
        <f t="shared" si="194"/>
        <v>41270.006643518514</v>
      </c>
      <c r="T2108" s="14">
        <f t="shared" si="195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8">
        <f t="shared" si="193"/>
        <v>37.149310344827583</v>
      </c>
      <c r="Q2109" t="str">
        <f t="shared" si="196"/>
        <v>music</v>
      </c>
      <c r="R2109" s="11" t="str">
        <f t="shared" si="197"/>
        <v>indie rock</v>
      </c>
      <c r="S2109" s="14">
        <f t="shared" si="194"/>
        <v>41934.502233796295</v>
      </c>
      <c r="T2109" s="14">
        <f t="shared" si="195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8">
        <f t="shared" si="193"/>
        <v>89.895287958115176</v>
      </c>
      <c r="Q2110" t="str">
        <f t="shared" si="196"/>
        <v>music</v>
      </c>
      <c r="R2110" s="11" t="str">
        <f t="shared" si="197"/>
        <v>indie rock</v>
      </c>
      <c r="S2110" s="14">
        <f t="shared" si="194"/>
        <v>41134.967361111107</v>
      </c>
      <c r="T2110" s="14">
        <f t="shared" si="195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8">
        <f t="shared" si="193"/>
        <v>106.52500000000001</v>
      </c>
      <c r="Q2111" t="str">
        <f t="shared" si="196"/>
        <v>music</v>
      </c>
      <c r="R2111" s="11" t="str">
        <f t="shared" si="197"/>
        <v>indie rock</v>
      </c>
      <c r="S2111" s="14">
        <f t="shared" si="194"/>
        <v>42160.500196759262</v>
      </c>
      <c r="T2111" s="14">
        <f t="shared" si="195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8">
        <f t="shared" si="193"/>
        <v>52.815789473684212</v>
      </c>
      <c r="Q2112" t="str">
        <f t="shared" si="196"/>
        <v>music</v>
      </c>
      <c r="R2112" s="11" t="str">
        <f t="shared" si="197"/>
        <v>indie rock</v>
      </c>
      <c r="S2112" s="14">
        <f t="shared" si="194"/>
        <v>41759.462604166663</v>
      </c>
      <c r="T2112" s="14">
        <f t="shared" si="195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8">
        <f t="shared" si="193"/>
        <v>54.615384615384613</v>
      </c>
      <c r="Q2113" t="str">
        <f t="shared" si="196"/>
        <v>music</v>
      </c>
      <c r="R2113" s="11" t="str">
        <f t="shared" si="197"/>
        <v>indie rock</v>
      </c>
      <c r="S2113" s="14">
        <f t="shared" si="194"/>
        <v>40702.988715277774</v>
      </c>
      <c r="T2113" s="14">
        <f t="shared" si="195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8">
        <f t="shared" si="193"/>
        <v>27.272727272727273</v>
      </c>
      <c r="Q2114" t="str">
        <f t="shared" si="196"/>
        <v>music</v>
      </c>
      <c r="R2114" s="11" t="str">
        <f t="shared" si="197"/>
        <v>indie rock</v>
      </c>
      <c r="S2114" s="14">
        <f t="shared" si="194"/>
        <v>41365.719826388886</v>
      </c>
      <c r="T2114" s="14">
        <f t="shared" si="195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(E2115/D2115)*100</f>
        <v>104.85714285714285</v>
      </c>
      <c r="P2115" s="8">
        <f t="shared" ref="P2115:P2178" si="199">IFERROR(E2115/L2115, 0)</f>
        <v>68.598130841121488</v>
      </c>
      <c r="Q2115" t="str">
        <f t="shared" si="196"/>
        <v>music</v>
      </c>
      <c r="R2115" s="11" t="str">
        <f t="shared" si="197"/>
        <v>indie rock</v>
      </c>
      <c r="S2115" s="14">
        <f t="shared" ref="S2115:S2178" si="200">(((J2115/60)/60)/24)+DATE(1970,1,1)+(-5/24)</f>
        <v>41870.657129629624</v>
      </c>
      <c r="T2115" s="14">
        <f t="shared" ref="T2115:T2178" si="201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8">
        <f t="shared" si="199"/>
        <v>35.612244897959187</v>
      </c>
      <c r="Q2116" t="str">
        <f t="shared" ref="Q2116:Q2179" si="202">LEFT(N2116,(FIND("/",N2116)-1))</f>
        <v>music</v>
      </c>
      <c r="R2116" s="11" t="str">
        <f t="shared" ref="R2116:R2179" si="203">RIGHT(N2116,(LEN(N2116)-FIND("/",N2116)))</f>
        <v>indie rock</v>
      </c>
      <c r="S2116" s="14">
        <f t="shared" si="200"/>
        <v>40458.607291666667</v>
      </c>
      <c r="T2116" s="14">
        <f t="shared" si="201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8">
        <f t="shared" si="199"/>
        <v>94.027777777777771</v>
      </c>
      <c r="Q2117" t="str">
        <f t="shared" si="202"/>
        <v>music</v>
      </c>
      <c r="R2117" s="11" t="str">
        <f t="shared" si="203"/>
        <v>indie rock</v>
      </c>
      <c r="S2117" s="14">
        <f t="shared" si="200"/>
        <v>40563.872696759259</v>
      </c>
      <c r="T2117" s="14">
        <f t="shared" si="201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8">
        <f t="shared" si="199"/>
        <v>526.45652173913038</v>
      </c>
      <c r="Q2118" t="str">
        <f t="shared" si="202"/>
        <v>music</v>
      </c>
      <c r="R2118" s="11" t="str">
        <f t="shared" si="203"/>
        <v>indie rock</v>
      </c>
      <c r="S2118" s="14">
        <f t="shared" si="200"/>
        <v>41136.569479166668</v>
      </c>
      <c r="T2118" s="14">
        <f t="shared" si="201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8">
        <f t="shared" si="199"/>
        <v>50.657142857142858</v>
      </c>
      <c r="Q2119" t="str">
        <f t="shared" si="202"/>
        <v>music</v>
      </c>
      <c r="R2119" s="11" t="str">
        <f t="shared" si="203"/>
        <v>indie rock</v>
      </c>
      <c r="S2119" s="14">
        <f t="shared" si="200"/>
        <v>42289.851261574069</v>
      </c>
      <c r="T2119" s="14">
        <f t="shared" si="201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8">
        <f t="shared" si="199"/>
        <v>79.182941176470578</v>
      </c>
      <c r="Q2120" t="str">
        <f t="shared" si="202"/>
        <v>music</v>
      </c>
      <c r="R2120" s="11" t="str">
        <f t="shared" si="203"/>
        <v>indie rock</v>
      </c>
      <c r="S2120" s="14">
        <f t="shared" si="200"/>
        <v>40718.631203703699</v>
      </c>
      <c r="T2120" s="14">
        <f t="shared" si="201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8">
        <f t="shared" si="199"/>
        <v>91.590909090909093</v>
      </c>
      <c r="Q2121" t="str">
        <f t="shared" si="202"/>
        <v>music</v>
      </c>
      <c r="R2121" s="11" t="str">
        <f t="shared" si="203"/>
        <v>indie rock</v>
      </c>
      <c r="S2121" s="14">
        <f t="shared" si="200"/>
        <v>41106.921817129631</v>
      </c>
      <c r="T2121" s="14">
        <f t="shared" si="201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8">
        <f t="shared" si="199"/>
        <v>116.96275362318841</v>
      </c>
      <c r="Q2122" t="str">
        <f t="shared" si="202"/>
        <v>music</v>
      </c>
      <c r="R2122" s="11" t="str">
        <f t="shared" si="203"/>
        <v>indie rock</v>
      </c>
      <c r="S2122" s="14">
        <f t="shared" si="200"/>
        <v>41591.756203703699</v>
      </c>
      <c r="T2122" s="14">
        <f t="shared" si="201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8">
        <f t="shared" si="199"/>
        <v>28.4</v>
      </c>
      <c r="Q2123" t="str">
        <f t="shared" si="202"/>
        <v>games</v>
      </c>
      <c r="R2123" s="11" t="str">
        <f t="shared" si="203"/>
        <v>video games</v>
      </c>
      <c r="S2123" s="14">
        <f t="shared" si="200"/>
        <v>42716.534120370365</v>
      </c>
      <c r="T2123" s="14">
        <f t="shared" si="201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8">
        <f t="shared" si="199"/>
        <v>103.33333333333333</v>
      </c>
      <c r="Q2124" t="str">
        <f t="shared" si="202"/>
        <v>games</v>
      </c>
      <c r="R2124" s="11" t="str">
        <f t="shared" si="203"/>
        <v>video games</v>
      </c>
      <c r="S2124" s="14">
        <f t="shared" si="200"/>
        <v>42712.092233796291</v>
      </c>
      <c r="T2124" s="14">
        <f t="shared" si="201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8">
        <f t="shared" si="199"/>
        <v>10</v>
      </c>
      <c r="Q2125" t="str">
        <f t="shared" si="202"/>
        <v>games</v>
      </c>
      <c r="R2125" s="11" t="str">
        <f t="shared" si="203"/>
        <v>video games</v>
      </c>
      <c r="S2125" s="14">
        <f t="shared" si="200"/>
        <v>40198.216516203705</v>
      </c>
      <c r="T2125" s="14">
        <f t="shared" si="201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8">
        <f t="shared" si="199"/>
        <v>23</v>
      </c>
      <c r="Q2126" t="str">
        <f t="shared" si="202"/>
        <v>games</v>
      </c>
      <c r="R2126" s="11" t="str">
        <f t="shared" si="203"/>
        <v>video games</v>
      </c>
      <c r="S2126" s="14">
        <f t="shared" si="200"/>
        <v>40463.819849537031</v>
      </c>
      <c r="T2126" s="14">
        <f t="shared" si="201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8">
        <f t="shared" si="199"/>
        <v>31.555555555555557</v>
      </c>
      <c r="Q2127" t="str">
        <f t="shared" si="202"/>
        <v>games</v>
      </c>
      <c r="R2127" s="11" t="str">
        <f t="shared" si="203"/>
        <v>video games</v>
      </c>
      <c r="S2127" s="14">
        <f t="shared" si="200"/>
        <v>42190.815196759257</v>
      </c>
      <c r="T2127" s="14">
        <f t="shared" si="201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8">
        <f t="shared" si="199"/>
        <v>5</v>
      </c>
      <c r="Q2128" t="str">
        <f t="shared" si="202"/>
        <v>games</v>
      </c>
      <c r="R2128" s="11" t="str">
        <f t="shared" si="203"/>
        <v>video games</v>
      </c>
      <c r="S2128" s="14">
        <f t="shared" si="200"/>
        <v>41951.76489583333</v>
      </c>
      <c r="T2128" s="14">
        <f t="shared" si="201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8">
        <f t="shared" si="199"/>
        <v>34.220338983050844</v>
      </c>
      <c r="Q2129" t="str">
        <f t="shared" si="202"/>
        <v>games</v>
      </c>
      <c r="R2129" s="11" t="str">
        <f t="shared" si="203"/>
        <v>video games</v>
      </c>
      <c r="S2129" s="14">
        <f t="shared" si="200"/>
        <v>42045.297025462954</v>
      </c>
      <c r="T2129" s="14">
        <f t="shared" si="201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8">
        <f t="shared" si="199"/>
        <v>25</v>
      </c>
      <c r="Q2130" t="str">
        <f t="shared" si="202"/>
        <v>games</v>
      </c>
      <c r="R2130" s="11" t="str">
        <f t="shared" si="203"/>
        <v>video games</v>
      </c>
      <c r="S2130" s="14">
        <f t="shared" si="200"/>
        <v>41843.564456018517</v>
      </c>
      <c r="T2130" s="14">
        <f t="shared" si="201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8">
        <f t="shared" si="199"/>
        <v>19.666666666666668</v>
      </c>
      <c r="Q2131" t="str">
        <f t="shared" si="202"/>
        <v>games</v>
      </c>
      <c r="R2131" s="11" t="str">
        <f t="shared" si="203"/>
        <v>video games</v>
      </c>
      <c r="S2131" s="14">
        <f t="shared" si="200"/>
        <v>42408.815972222219</v>
      </c>
      <c r="T2131" s="14">
        <f t="shared" si="201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8">
        <f t="shared" si="199"/>
        <v>21.25</v>
      </c>
      <c r="Q2132" t="str">
        <f t="shared" si="202"/>
        <v>games</v>
      </c>
      <c r="R2132" s="11" t="str">
        <f t="shared" si="203"/>
        <v>video games</v>
      </c>
      <c r="S2132" s="14">
        <f t="shared" si="200"/>
        <v>41831.87804398148</v>
      </c>
      <c r="T2132" s="14">
        <f t="shared" si="201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8">
        <f t="shared" si="199"/>
        <v>8.3333333333333339</v>
      </c>
      <c r="Q2133" t="str">
        <f t="shared" si="202"/>
        <v>games</v>
      </c>
      <c r="R2133" s="11" t="str">
        <f t="shared" si="203"/>
        <v>video games</v>
      </c>
      <c r="S2133" s="14">
        <f t="shared" si="200"/>
        <v>42166.998738425922</v>
      </c>
      <c r="T2133" s="14">
        <f t="shared" si="201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8">
        <f t="shared" si="199"/>
        <v>21.34333333333333</v>
      </c>
      <c r="Q2134" t="str">
        <f t="shared" si="202"/>
        <v>games</v>
      </c>
      <c r="R2134" s="11" t="str">
        <f t="shared" si="203"/>
        <v>video games</v>
      </c>
      <c r="S2134" s="14">
        <f t="shared" si="200"/>
        <v>41643.27884259259</v>
      </c>
      <c r="T2134" s="14">
        <f t="shared" si="201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8">
        <f t="shared" si="199"/>
        <v>5.333333333333333</v>
      </c>
      <c r="Q2135" t="str">
        <f t="shared" si="202"/>
        <v>games</v>
      </c>
      <c r="R2135" s="11" t="str">
        <f t="shared" si="203"/>
        <v>video games</v>
      </c>
      <c r="S2135" s="14">
        <f t="shared" si="200"/>
        <v>40618.888877314814</v>
      </c>
      <c r="T2135" s="14">
        <f t="shared" si="201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8">
        <f t="shared" si="199"/>
        <v>34.666666666666664</v>
      </c>
      <c r="Q2136" t="str">
        <f t="shared" si="202"/>
        <v>games</v>
      </c>
      <c r="R2136" s="11" t="str">
        <f t="shared" si="203"/>
        <v>video games</v>
      </c>
      <c r="S2136" s="14">
        <f t="shared" si="200"/>
        <v>41361.678136574068</v>
      </c>
      <c r="T2136" s="14">
        <f t="shared" si="201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8">
        <f t="shared" si="199"/>
        <v>21.727272727272727</v>
      </c>
      <c r="Q2137" t="str">
        <f t="shared" si="202"/>
        <v>games</v>
      </c>
      <c r="R2137" s="11" t="str">
        <f t="shared" si="203"/>
        <v>video games</v>
      </c>
      <c r="S2137" s="14">
        <f t="shared" si="200"/>
        <v>41156.755011574067</v>
      </c>
      <c r="T2137" s="14">
        <f t="shared" si="201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8">
        <f t="shared" si="199"/>
        <v>11.922499999999999</v>
      </c>
      <c r="Q2138" t="str">
        <f t="shared" si="202"/>
        <v>games</v>
      </c>
      <c r="R2138" s="11" t="str">
        <f t="shared" si="203"/>
        <v>video games</v>
      </c>
      <c r="S2138" s="14">
        <f t="shared" si="200"/>
        <v>41536.300763888888</v>
      </c>
      <c r="T2138" s="14">
        <f t="shared" si="201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8">
        <f t="shared" si="199"/>
        <v>26.59737827715356</v>
      </c>
      <c r="Q2139" t="str">
        <f t="shared" si="202"/>
        <v>games</v>
      </c>
      <c r="R2139" s="11" t="str">
        <f t="shared" si="203"/>
        <v>video games</v>
      </c>
      <c r="S2139" s="14">
        <f t="shared" si="200"/>
        <v>41948.562835648147</v>
      </c>
      <c r="T2139" s="14">
        <f t="shared" si="201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8">
        <f t="shared" si="199"/>
        <v>10.666666666666666</v>
      </c>
      <c r="Q2140" t="str">
        <f t="shared" si="202"/>
        <v>games</v>
      </c>
      <c r="R2140" s="11" t="str">
        <f t="shared" si="203"/>
        <v>video games</v>
      </c>
      <c r="S2140" s="14">
        <f t="shared" si="200"/>
        <v>41556.804849537039</v>
      </c>
      <c r="T2140" s="14">
        <f t="shared" si="201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8">
        <f t="shared" si="199"/>
        <v>29.035714285714285</v>
      </c>
      <c r="Q2141" t="str">
        <f t="shared" si="202"/>
        <v>games</v>
      </c>
      <c r="R2141" s="11" t="str">
        <f t="shared" si="203"/>
        <v>video games</v>
      </c>
      <c r="S2141" s="14">
        <f t="shared" si="200"/>
        <v>42647.541759259257</v>
      </c>
      <c r="T2141" s="14">
        <f t="shared" si="201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8">
        <f t="shared" si="199"/>
        <v>50.909090909090907</v>
      </c>
      <c r="Q2142" t="str">
        <f t="shared" si="202"/>
        <v>games</v>
      </c>
      <c r="R2142" s="11" t="str">
        <f t="shared" si="203"/>
        <v>video games</v>
      </c>
      <c r="S2142" s="14">
        <f t="shared" si="200"/>
        <v>41255.625277777777</v>
      </c>
      <c r="T2142" s="14">
        <f t="shared" si="201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8">
        <f t="shared" si="199"/>
        <v>0</v>
      </c>
      <c r="Q2143" t="str">
        <f t="shared" si="202"/>
        <v>games</v>
      </c>
      <c r="R2143" s="11" t="str">
        <f t="shared" si="203"/>
        <v>video games</v>
      </c>
      <c r="S2143" s="14">
        <f t="shared" si="200"/>
        <v>41927.027303240735</v>
      </c>
      <c r="T2143" s="14">
        <f t="shared" si="201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8">
        <f t="shared" si="199"/>
        <v>50.083333333333336</v>
      </c>
      <c r="Q2144" t="str">
        <f t="shared" si="202"/>
        <v>games</v>
      </c>
      <c r="R2144" s="11" t="str">
        <f t="shared" si="203"/>
        <v>video games</v>
      </c>
      <c r="S2144" s="14">
        <f t="shared" si="200"/>
        <v>42340.493171296293</v>
      </c>
      <c r="T2144" s="14">
        <f t="shared" si="201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8">
        <f t="shared" si="199"/>
        <v>45</v>
      </c>
      <c r="Q2145" t="str">
        <f t="shared" si="202"/>
        <v>games</v>
      </c>
      <c r="R2145" s="11" t="str">
        <f t="shared" si="203"/>
        <v>video games</v>
      </c>
      <c r="S2145" s="14">
        <f t="shared" si="200"/>
        <v>40332.678379629629</v>
      </c>
      <c r="T2145" s="14">
        <f t="shared" si="201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8">
        <f t="shared" si="199"/>
        <v>25.291666666666668</v>
      </c>
      <c r="Q2146" t="str">
        <f t="shared" si="202"/>
        <v>games</v>
      </c>
      <c r="R2146" s="11" t="str">
        <f t="shared" si="203"/>
        <v>video games</v>
      </c>
      <c r="S2146" s="14">
        <f t="shared" si="200"/>
        <v>41499.338425925926</v>
      </c>
      <c r="T2146" s="14">
        <f t="shared" si="201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8">
        <f t="shared" si="199"/>
        <v>51.292134831460672</v>
      </c>
      <c r="Q2147" t="str">
        <f t="shared" si="202"/>
        <v>games</v>
      </c>
      <c r="R2147" s="11" t="str">
        <f t="shared" si="203"/>
        <v>video games</v>
      </c>
      <c r="S2147" s="14">
        <f t="shared" si="200"/>
        <v>41575.029097222221</v>
      </c>
      <c r="T2147" s="14">
        <f t="shared" si="201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8">
        <f t="shared" si="199"/>
        <v>1</v>
      </c>
      <c r="Q2148" t="str">
        <f t="shared" si="202"/>
        <v>games</v>
      </c>
      <c r="R2148" s="11" t="str">
        <f t="shared" si="203"/>
        <v>video games</v>
      </c>
      <c r="S2148" s="14">
        <f t="shared" si="200"/>
        <v>42397.471180555549</v>
      </c>
      <c r="T2148" s="14">
        <f t="shared" si="201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8">
        <f t="shared" si="199"/>
        <v>49.381818181818183</v>
      </c>
      <c r="Q2149" t="str">
        <f t="shared" si="202"/>
        <v>games</v>
      </c>
      <c r="R2149" s="11" t="str">
        <f t="shared" si="203"/>
        <v>video games</v>
      </c>
      <c r="S2149" s="14">
        <f t="shared" si="200"/>
        <v>41927.087361111109</v>
      </c>
      <c r="T2149" s="14">
        <f t="shared" si="201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8">
        <f t="shared" si="199"/>
        <v>1</v>
      </c>
      <c r="Q2150" t="str">
        <f t="shared" si="202"/>
        <v>games</v>
      </c>
      <c r="R2150" s="11" t="str">
        <f t="shared" si="203"/>
        <v>video games</v>
      </c>
      <c r="S2150" s="14">
        <f t="shared" si="200"/>
        <v>42066.525254629632</v>
      </c>
      <c r="T2150" s="14">
        <f t="shared" si="201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8">
        <f t="shared" si="199"/>
        <v>0</v>
      </c>
      <c r="Q2151" t="str">
        <f t="shared" si="202"/>
        <v>games</v>
      </c>
      <c r="R2151" s="11" t="str">
        <f t="shared" si="203"/>
        <v>video games</v>
      </c>
      <c r="S2151" s="14">
        <f t="shared" si="200"/>
        <v>40354.816620370366</v>
      </c>
      <c r="T2151" s="14">
        <f t="shared" si="201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8">
        <f t="shared" si="199"/>
        <v>101.25</v>
      </c>
      <c r="Q2152" t="str">
        <f t="shared" si="202"/>
        <v>games</v>
      </c>
      <c r="R2152" s="11" t="str">
        <f t="shared" si="203"/>
        <v>video games</v>
      </c>
      <c r="S2152" s="14">
        <f t="shared" si="200"/>
        <v>42534.076377314814</v>
      </c>
      <c r="T2152" s="14">
        <f t="shared" si="201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8">
        <f t="shared" si="199"/>
        <v>19.666666666666668</v>
      </c>
      <c r="Q2153" t="str">
        <f t="shared" si="202"/>
        <v>games</v>
      </c>
      <c r="R2153" s="11" t="str">
        <f t="shared" si="203"/>
        <v>video games</v>
      </c>
      <c r="S2153" s="14">
        <f t="shared" si="200"/>
        <v>42520.639050925929</v>
      </c>
      <c r="T2153" s="14">
        <f t="shared" si="201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8">
        <f t="shared" si="199"/>
        <v>12.5</v>
      </c>
      <c r="Q2154" t="str">
        <f t="shared" si="202"/>
        <v>games</v>
      </c>
      <c r="R2154" s="11" t="str">
        <f t="shared" si="203"/>
        <v>video games</v>
      </c>
      <c r="S2154" s="14">
        <f t="shared" si="200"/>
        <v>41683.62394675926</v>
      </c>
      <c r="T2154" s="14">
        <f t="shared" si="201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8">
        <f t="shared" si="199"/>
        <v>8.5</v>
      </c>
      <c r="Q2155" t="str">
        <f t="shared" si="202"/>
        <v>games</v>
      </c>
      <c r="R2155" s="11" t="str">
        <f t="shared" si="203"/>
        <v>video games</v>
      </c>
      <c r="S2155" s="14">
        <f t="shared" si="200"/>
        <v>41974.702754629623</v>
      </c>
      <c r="T2155" s="14">
        <f t="shared" si="201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8">
        <f t="shared" si="199"/>
        <v>1</v>
      </c>
      <c r="Q2156" t="str">
        <f t="shared" si="202"/>
        <v>games</v>
      </c>
      <c r="R2156" s="11" t="str">
        <f t="shared" si="203"/>
        <v>video games</v>
      </c>
      <c r="S2156" s="14">
        <f t="shared" si="200"/>
        <v>41647.42392361111</v>
      </c>
      <c r="T2156" s="14">
        <f t="shared" si="201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8">
        <f t="shared" si="199"/>
        <v>23</v>
      </c>
      <c r="Q2157" t="str">
        <f t="shared" si="202"/>
        <v>games</v>
      </c>
      <c r="R2157" s="11" t="str">
        <f t="shared" si="203"/>
        <v>video games</v>
      </c>
      <c r="S2157" s="14">
        <f t="shared" si="200"/>
        <v>42430.539178240739</v>
      </c>
      <c r="T2157" s="14">
        <f t="shared" si="201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8">
        <f t="shared" si="199"/>
        <v>17.987951807228917</v>
      </c>
      <c r="Q2158" t="str">
        <f t="shared" si="202"/>
        <v>games</v>
      </c>
      <c r="R2158" s="11" t="str">
        <f t="shared" si="203"/>
        <v>video games</v>
      </c>
      <c r="S2158" s="14">
        <f t="shared" si="200"/>
        <v>41488.645902777775</v>
      </c>
      <c r="T2158" s="14">
        <f t="shared" si="201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8">
        <f t="shared" si="199"/>
        <v>370.94736842105266</v>
      </c>
      <c r="Q2159" t="str">
        <f t="shared" si="202"/>
        <v>games</v>
      </c>
      <c r="R2159" s="11" t="str">
        <f t="shared" si="203"/>
        <v>video games</v>
      </c>
      <c r="S2159" s="14">
        <f t="shared" si="200"/>
        <v>42694.772951388884</v>
      </c>
      <c r="T2159" s="14">
        <f t="shared" si="201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8">
        <f t="shared" si="199"/>
        <v>63.569485530546629</v>
      </c>
      <c r="Q2160" t="str">
        <f t="shared" si="202"/>
        <v>games</v>
      </c>
      <c r="R2160" s="11" t="str">
        <f t="shared" si="203"/>
        <v>video games</v>
      </c>
      <c r="S2160" s="14">
        <f t="shared" si="200"/>
        <v>41264.645532407405</v>
      </c>
      <c r="T2160" s="14">
        <f t="shared" si="201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8">
        <f t="shared" si="199"/>
        <v>13</v>
      </c>
      <c r="Q2161" t="str">
        <f t="shared" si="202"/>
        <v>games</v>
      </c>
      <c r="R2161" s="11" t="str">
        <f t="shared" si="203"/>
        <v>video games</v>
      </c>
      <c r="S2161" s="14">
        <f t="shared" si="200"/>
        <v>40710.522847222215</v>
      </c>
      <c r="T2161" s="14">
        <f t="shared" si="201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8">
        <f t="shared" si="199"/>
        <v>5.3125</v>
      </c>
      <c r="Q2162" t="str">
        <f t="shared" si="202"/>
        <v>games</v>
      </c>
      <c r="R2162" s="11" t="str">
        <f t="shared" si="203"/>
        <v>video games</v>
      </c>
      <c r="S2162" s="14">
        <f t="shared" si="200"/>
        <v>41018.503530092588</v>
      </c>
      <c r="T2162" s="14">
        <f t="shared" si="201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8">
        <f t="shared" si="199"/>
        <v>35.615384615384613</v>
      </c>
      <c r="Q2163" t="str">
        <f t="shared" si="202"/>
        <v>music</v>
      </c>
      <c r="R2163" s="11" t="str">
        <f t="shared" si="203"/>
        <v>rock</v>
      </c>
      <c r="S2163" s="14">
        <f t="shared" si="200"/>
        <v>42240.644201388881</v>
      </c>
      <c r="T2163" s="14">
        <f t="shared" si="201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8">
        <f t="shared" si="199"/>
        <v>87.103448275862064</v>
      </c>
      <c r="Q2164" t="str">
        <f t="shared" si="202"/>
        <v>music</v>
      </c>
      <c r="R2164" s="11" t="str">
        <f t="shared" si="203"/>
        <v>rock</v>
      </c>
      <c r="S2164" s="14">
        <f t="shared" si="200"/>
        <v>41813.557766203703</v>
      </c>
      <c r="T2164" s="14">
        <f t="shared" si="201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8">
        <f t="shared" si="199"/>
        <v>75.11363636363636</v>
      </c>
      <c r="Q2165" t="str">
        <f t="shared" si="202"/>
        <v>music</v>
      </c>
      <c r="R2165" s="11" t="str">
        <f t="shared" si="203"/>
        <v>rock</v>
      </c>
      <c r="S2165" s="14">
        <f t="shared" si="200"/>
        <v>42111.691203703704</v>
      </c>
      <c r="T2165" s="14">
        <f t="shared" si="201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8">
        <f t="shared" si="199"/>
        <v>68.01204819277109</v>
      </c>
      <c r="Q2166" t="str">
        <f t="shared" si="202"/>
        <v>music</v>
      </c>
      <c r="R2166" s="11" t="str">
        <f t="shared" si="203"/>
        <v>rock</v>
      </c>
      <c r="S2166" s="14">
        <f t="shared" si="200"/>
        <v>42515.509421296294</v>
      </c>
      <c r="T2166" s="14">
        <f t="shared" si="201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8">
        <f t="shared" si="199"/>
        <v>29.623931623931625</v>
      </c>
      <c r="Q2167" t="str">
        <f t="shared" si="202"/>
        <v>music</v>
      </c>
      <c r="R2167" s="11" t="str">
        <f t="shared" si="203"/>
        <v>rock</v>
      </c>
      <c r="S2167" s="14">
        <f t="shared" si="200"/>
        <v>42438.458738425928</v>
      </c>
      <c r="T2167" s="14">
        <f t="shared" si="201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8">
        <f t="shared" si="199"/>
        <v>91.625</v>
      </c>
      <c r="Q2168" t="str">
        <f t="shared" si="202"/>
        <v>music</v>
      </c>
      <c r="R2168" s="11" t="str">
        <f t="shared" si="203"/>
        <v>rock</v>
      </c>
      <c r="S2168" s="14">
        <f t="shared" si="200"/>
        <v>41933.629837962959</v>
      </c>
      <c r="T2168" s="14">
        <f t="shared" si="201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8">
        <f t="shared" si="199"/>
        <v>22.5</v>
      </c>
      <c r="Q2169" t="str">
        <f t="shared" si="202"/>
        <v>music</v>
      </c>
      <c r="R2169" s="11" t="str">
        <f t="shared" si="203"/>
        <v>rock</v>
      </c>
      <c r="S2169" s="14">
        <f t="shared" si="200"/>
        <v>41152.858067129629</v>
      </c>
      <c r="T2169" s="14">
        <f t="shared" si="201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8">
        <f t="shared" si="199"/>
        <v>64.366735294117646</v>
      </c>
      <c r="Q2170" t="str">
        <f t="shared" si="202"/>
        <v>music</v>
      </c>
      <c r="R2170" s="11" t="str">
        <f t="shared" si="203"/>
        <v>rock</v>
      </c>
      <c r="S2170" s="14">
        <f t="shared" si="200"/>
        <v>42745.391909722217</v>
      </c>
      <c r="T2170" s="14">
        <f t="shared" si="201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8">
        <f t="shared" si="199"/>
        <v>21.857142857142858</v>
      </c>
      <c r="Q2171" t="str">
        <f t="shared" si="202"/>
        <v>music</v>
      </c>
      <c r="R2171" s="11" t="str">
        <f t="shared" si="203"/>
        <v>rock</v>
      </c>
      <c r="S2171" s="14">
        <f t="shared" si="200"/>
        <v>42793.492488425924</v>
      </c>
      <c r="T2171" s="14">
        <f t="shared" si="201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8">
        <f t="shared" si="199"/>
        <v>33.315789473684212</v>
      </c>
      <c r="Q2172" t="str">
        <f t="shared" si="202"/>
        <v>music</v>
      </c>
      <c r="R2172" s="11" t="str">
        <f t="shared" si="203"/>
        <v>rock</v>
      </c>
      <c r="S2172" s="14">
        <f t="shared" si="200"/>
        <v>42198.541921296295</v>
      </c>
      <c r="T2172" s="14">
        <f t="shared" si="201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8">
        <f t="shared" si="199"/>
        <v>90.276595744680847</v>
      </c>
      <c r="Q2173" t="str">
        <f t="shared" si="202"/>
        <v>music</v>
      </c>
      <c r="R2173" s="11" t="str">
        <f t="shared" si="203"/>
        <v>rock</v>
      </c>
      <c r="S2173" s="14">
        <f t="shared" si="200"/>
        <v>42141.748784722215</v>
      </c>
      <c r="T2173" s="14">
        <f t="shared" si="201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8">
        <f t="shared" si="199"/>
        <v>76.92307692307692</v>
      </c>
      <c r="Q2174" t="str">
        <f t="shared" si="202"/>
        <v>music</v>
      </c>
      <c r="R2174" s="11" t="str">
        <f t="shared" si="203"/>
        <v>rock</v>
      </c>
      <c r="S2174" s="14">
        <f t="shared" si="200"/>
        <v>42082.371759259251</v>
      </c>
      <c r="T2174" s="14">
        <f t="shared" si="201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8">
        <f t="shared" si="199"/>
        <v>59.233333333333334</v>
      </c>
      <c r="Q2175" t="str">
        <f t="shared" si="202"/>
        <v>music</v>
      </c>
      <c r="R2175" s="11" t="str">
        <f t="shared" si="203"/>
        <v>rock</v>
      </c>
      <c r="S2175" s="14">
        <f t="shared" si="200"/>
        <v>41495.484293981477</v>
      </c>
      <c r="T2175" s="14">
        <f t="shared" si="201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8">
        <f t="shared" si="199"/>
        <v>65.38095238095238</v>
      </c>
      <c r="Q2176" t="str">
        <f t="shared" si="202"/>
        <v>music</v>
      </c>
      <c r="R2176" s="11" t="str">
        <f t="shared" si="203"/>
        <v>rock</v>
      </c>
      <c r="S2176" s="14">
        <f t="shared" si="200"/>
        <v>42465.334571759253</v>
      </c>
      <c r="T2176" s="14">
        <f t="shared" si="201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8">
        <f t="shared" si="199"/>
        <v>67.307692307692307</v>
      </c>
      <c r="Q2177" t="str">
        <f t="shared" si="202"/>
        <v>music</v>
      </c>
      <c r="R2177" s="11" t="str">
        <f t="shared" si="203"/>
        <v>rock</v>
      </c>
      <c r="S2177" s="14">
        <f t="shared" si="200"/>
        <v>42564.800763888888</v>
      </c>
      <c r="T2177" s="14">
        <f t="shared" si="201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8">
        <f t="shared" si="199"/>
        <v>88.74647887323944</v>
      </c>
      <c r="Q2178" t="str">
        <f t="shared" si="202"/>
        <v>music</v>
      </c>
      <c r="R2178" s="11" t="str">
        <f t="shared" si="203"/>
        <v>rock</v>
      </c>
      <c r="S2178" s="14">
        <f t="shared" si="200"/>
        <v>42096.424872685187</v>
      </c>
      <c r="T2178" s="14">
        <f t="shared" si="201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(E2179/D2179)*100</f>
        <v>100.12</v>
      </c>
      <c r="P2179" s="8">
        <f t="shared" ref="P2179:P2242" si="205">IFERROR(E2179/L2179, 0)</f>
        <v>65.868421052631575</v>
      </c>
      <c r="Q2179" t="str">
        <f t="shared" si="202"/>
        <v>music</v>
      </c>
      <c r="R2179" s="11" t="str">
        <f t="shared" si="203"/>
        <v>rock</v>
      </c>
      <c r="S2179" s="14">
        <f t="shared" ref="S2179:S2242" si="206">(((J2179/60)/60)/24)+DATE(1970,1,1)+(-5/24)</f>
        <v>42502.042442129627</v>
      </c>
      <c r="T2179" s="14">
        <f t="shared" ref="T2179:T2242" si="207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8">
        <f t="shared" si="205"/>
        <v>40.349243306169967</v>
      </c>
      <c r="Q2180" t="str">
        <f t="shared" ref="Q2180:Q2243" si="208">LEFT(N2180,(FIND("/",N2180)-1))</f>
        <v>music</v>
      </c>
      <c r="R2180" s="11" t="str">
        <f t="shared" ref="R2180:R2243" si="209">RIGHT(N2180,(LEN(N2180)-FIND("/",N2180)))</f>
        <v>rock</v>
      </c>
      <c r="S2180" s="14">
        <f t="shared" si="206"/>
        <v>42723.428206018514</v>
      </c>
      <c r="T2180" s="14">
        <f t="shared" si="207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8">
        <f t="shared" si="205"/>
        <v>76.857142857142861</v>
      </c>
      <c r="Q2181" t="str">
        <f t="shared" si="208"/>
        <v>music</v>
      </c>
      <c r="R2181" s="11" t="str">
        <f t="shared" si="209"/>
        <v>rock</v>
      </c>
      <c r="S2181" s="14">
        <f t="shared" si="206"/>
        <v>42074.962870370371</v>
      </c>
      <c r="T2181" s="14">
        <f t="shared" si="207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8">
        <f t="shared" si="205"/>
        <v>68.707820512820518</v>
      </c>
      <c r="Q2182" t="str">
        <f t="shared" si="208"/>
        <v>music</v>
      </c>
      <c r="R2182" s="11" t="str">
        <f t="shared" si="209"/>
        <v>rock</v>
      </c>
      <c r="S2182" s="14">
        <f t="shared" si="206"/>
        <v>42279.461435185185</v>
      </c>
      <c r="T2182" s="14">
        <f t="shared" si="207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8">
        <f t="shared" si="205"/>
        <v>57.773584905660378</v>
      </c>
      <c r="Q2183" t="str">
        <f t="shared" si="208"/>
        <v>games</v>
      </c>
      <c r="R2183" s="11" t="str">
        <f t="shared" si="209"/>
        <v>tabletop games</v>
      </c>
      <c r="S2183" s="14">
        <f t="shared" si="206"/>
        <v>42772.796909722216</v>
      </c>
      <c r="T2183" s="14">
        <f t="shared" si="207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8">
        <f t="shared" si="205"/>
        <v>44.171348314606739</v>
      </c>
      <c r="Q2184" t="str">
        <f t="shared" si="208"/>
        <v>games</v>
      </c>
      <c r="R2184" s="11" t="str">
        <f t="shared" si="209"/>
        <v>tabletop games</v>
      </c>
      <c r="S2184" s="14">
        <f t="shared" si="206"/>
        <v>41879.692418981482</v>
      </c>
      <c r="T2184" s="14">
        <f t="shared" si="207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8">
        <f t="shared" si="205"/>
        <v>31.566308243727597</v>
      </c>
      <c r="Q2185" t="str">
        <f t="shared" si="208"/>
        <v>games</v>
      </c>
      <c r="R2185" s="11" t="str">
        <f t="shared" si="209"/>
        <v>tabletop games</v>
      </c>
      <c r="S2185" s="14">
        <f t="shared" si="206"/>
        <v>42745.157141203708</v>
      </c>
      <c r="T2185" s="14">
        <f t="shared" si="207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8">
        <f t="shared" si="205"/>
        <v>107.04511278195488</v>
      </c>
      <c r="Q2186" t="str">
        <f t="shared" si="208"/>
        <v>games</v>
      </c>
      <c r="R2186" s="11" t="str">
        <f t="shared" si="209"/>
        <v>tabletop games</v>
      </c>
      <c r="S2186" s="14">
        <f t="shared" si="206"/>
        <v>42380.481956018521</v>
      </c>
      <c r="T2186" s="14">
        <f t="shared" si="207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8">
        <f t="shared" si="205"/>
        <v>149.03451043338683</v>
      </c>
      <c r="Q2187" t="str">
        <f t="shared" si="208"/>
        <v>games</v>
      </c>
      <c r="R2187" s="11" t="str">
        <f t="shared" si="209"/>
        <v>tabletop games</v>
      </c>
      <c r="S2187" s="14">
        <f t="shared" si="206"/>
        <v>41319.141655092593</v>
      </c>
      <c r="T2187" s="14">
        <f t="shared" si="207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8">
        <f t="shared" si="205"/>
        <v>55.956632653061227</v>
      </c>
      <c r="Q2188" t="str">
        <f t="shared" si="208"/>
        <v>games</v>
      </c>
      <c r="R2188" s="11" t="str">
        <f t="shared" si="209"/>
        <v>tabletop games</v>
      </c>
      <c r="S2188" s="14">
        <f t="shared" si="206"/>
        <v>42583.406747685185</v>
      </c>
      <c r="T2188" s="14">
        <f t="shared" si="207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8">
        <f t="shared" si="205"/>
        <v>56.970381807973048</v>
      </c>
      <c r="Q2189" t="str">
        <f t="shared" si="208"/>
        <v>games</v>
      </c>
      <c r="R2189" s="11" t="str">
        <f t="shared" si="209"/>
        <v>tabletop games</v>
      </c>
      <c r="S2189" s="14">
        <f t="shared" si="206"/>
        <v>42068.000763888886</v>
      </c>
      <c r="T2189" s="14">
        <f t="shared" si="207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8">
        <f t="shared" si="205"/>
        <v>44.056420233463037</v>
      </c>
      <c r="Q2190" t="str">
        <f t="shared" si="208"/>
        <v>games</v>
      </c>
      <c r="R2190" s="11" t="str">
        <f t="shared" si="209"/>
        <v>tabletop games</v>
      </c>
      <c r="S2190" s="14">
        <f t="shared" si="206"/>
        <v>42633.377789351849</v>
      </c>
      <c r="T2190" s="14">
        <f t="shared" si="207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8">
        <f t="shared" si="205"/>
        <v>68.625</v>
      </c>
      <c r="Q2191" t="str">
        <f t="shared" si="208"/>
        <v>games</v>
      </c>
      <c r="R2191" s="11" t="str">
        <f t="shared" si="209"/>
        <v>tabletop games</v>
      </c>
      <c r="S2191" s="14">
        <f t="shared" si="206"/>
        <v>42467.579861111109</v>
      </c>
      <c r="T2191" s="14">
        <f t="shared" si="207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8">
        <f t="shared" si="205"/>
        <v>65.318435754189949</v>
      </c>
      <c r="Q2192" t="str">
        <f t="shared" si="208"/>
        <v>games</v>
      </c>
      <c r="R2192" s="11" t="str">
        <f t="shared" si="209"/>
        <v>tabletop games</v>
      </c>
      <c r="S2192" s="14">
        <f t="shared" si="206"/>
        <v>42417.416712962957</v>
      </c>
      <c r="T2192" s="14">
        <f t="shared" si="207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8">
        <f t="shared" si="205"/>
        <v>35.92</v>
      </c>
      <c r="Q2193" t="str">
        <f t="shared" si="208"/>
        <v>games</v>
      </c>
      <c r="R2193" s="11" t="str">
        <f t="shared" si="209"/>
        <v>tabletop games</v>
      </c>
      <c r="S2193" s="14">
        <f t="shared" si="206"/>
        <v>42768.6253125</v>
      </c>
      <c r="T2193" s="14">
        <f t="shared" si="207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8">
        <f t="shared" si="205"/>
        <v>40.070667078443485</v>
      </c>
      <c r="Q2194" t="str">
        <f t="shared" si="208"/>
        <v>games</v>
      </c>
      <c r="R2194" s="11" t="str">
        <f t="shared" si="209"/>
        <v>tabletop games</v>
      </c>
      <c r="S2194" s="14">
        <f t="shared" si="206"/>
        <v>42691.642870370364</v>
      </c>
      <c r="T2194" s="14">
        <f t="shared" si="207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8">
        <f t="shared" si="205"/>
        <v>75.647714604236342</v>
      </c>
      <c r="Q2195" t="str">
        <f t="shared" si="208"/>
        <v>games</v>
      </c>
      <c r="R2195" s="11" t="str">
        <f t="shared" si="209"/>
        <v>tabletop games</v>
      </c>
      <c r="S2195" s="14">
        <f t="shared" si="206"/>
        <v>42664.197592592587</v>
      </c>
      <c r="T2195" s="14">
        <f t="shared" si="207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8">
        <f t="shared" si="205"/>
        <v>61.203872437357631</v>
      </c>
      <c r="Q2196" t="str">
        <f t="shared" si="208"/>
        <v>games</v>
      </c>
      <c r="R2196" s="11" t="str">
        <f t="shared" si="209"/>
        <v>tabletop games</v>
      </c>
      <c r="S2196" s="14">
        <f t="shared" si="206"/>
        <v>42425.54965277778</v>
      </c>
      <c r="T2196" s="14">
        <f t="shared" si="207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8">
        <f t="shared" si="205"/>
        <v>48.130434782608695</v>
      </c>
      <c r="Q2197" t="str">
        <f t="shared" si="208"/>
        <v>games</v>
      </c>
      <c r="R2197" s="11" t="str">
        <f t="shared" si="209"/>
        <v>tabletop games</v>
      </c>
      <c r="S2197" s="14">
        <f t="shared" si="206"/>
        <v>42197.563657407409</v>
      </c>
      <c r="T2197" s="14">
        <f t="shared" si="207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8">
        <f t="shared" si="205"/>
        <v>68.106837606837601</v>
      </c>
      <c r="Q2198" t="str">
        <f t="shared" si="208"/>
        <v>games</v>
      </c>
      <c r="R2198" s="11" t="str">
        <f t="shared" si="209"/>
        <v>tabletop games</v>
      </c>
      <c r="S2198" s="14">
        <f t="shared" si="206"/>
        <v>42675.278958333329</v>
      </c>
      <c r="T2198" s="14">
        <f t="shared" si="207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8">
        <f t="shared" si="205"/>
        <v>65.891300230946882</v>
      </c>
      <c r="Q2199" t="str">
        <f t="shared" si="208"/>
        <v>games</v>
      </c>
      <c r="R2199" s="11" t="str">
        <f t="shared" si="209"/>
        <v>tabletop games</v>
      </c>
      <c r="S2199" s="14">
        <f t="shared" si="206"/>
        <v>42033.37568287037</v>
      </c>
      <c r="T2199" s="14">
        <f t="shared" si="207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8">
        <f t="shared" si="205"/>
        <v>81.654377880184327</v>
      </c>
      <c r="Q2200" t="str">
        <f t="shared" si="208"/>
        <v>games</v>
      </c>
      <c r="R2200" s="11" t="str">
        <f t="shared" si="209"/>
        <v>tabletop games</v>
      </c>
      <c r="S2200" s="14">
        <f t="shared" si="206"/>
        <v>42292.305555555555</v>
      </c>
      <c r="T2200" s="14">
        <f t="shared" si="207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8">
        <f t="shared" si="205"/>
        <v>52.701195219123505</v>
      </c>
      <c r="Q2201" t="str">
        <f t="shared" si="208"/>
        <v>games</v>
      </c>
      <c r="R2201" s="11" t="str">
        <f t="shared" si="209"/>
        <v>tabletop games</v>
      </c>
      <c r="S2201" s="14">
        <f t="shared" si="206"/>
        <v>42262.208310185182</v>
      </c>
      <c r="T2201" s="14">
        <f t="shared" si="207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8">
        <f t="shared" si="205"/>
        <v>41.228136882129277</v>
      </c>
      <c r="Q2202" t="str">
        <f t="shared" si="208"/>
        <v>games</v>
      </c>
      <c r="R2202" s="11" t="str">
        <f t="shared" si="209"/>
        <v>tabletop games</v>
      </c>
      <c r="S2202" s="14">
        <f t="shared" si="206"/>
        <v>42163.417453703696</v>
      </c>
      <c r="T2202" s="14">
        <f t="shared" si="207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8">
        <f t="shared" si="205"/>
        <v>15.035357142857142</v>
      </c>
      <c r="Q2203" t="str">
        <f t="shared" si="208"/>
        <v>music</v>
      </c>
      <c r="R2203" s="11" t="str">
        <f t="shared" si="209"/>
        <v>electronic music</v>
      </c>
      <c r="S2203" s="14">
        <f t="shared" si="206"/>
        <v>41276.638483796298</v>
      </c>
      <c r="T2203" s="14">
        <f t="shared" si="207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8">
        <f t="shared" si="205"/>
        <v>39.066920943134534</v>
      </c>
      <c r="Q2204" t="str">
        <f t="shared" si="208"/>
        <v>music</v>
      </c>
      <c r="R2204" s="11" t="str">
        <f t="shared" si="209"/>
        <v>electronic music</v>
      </c>
      <c r="S2204" s="14">
        <f t="shared" si="206"/>
        <v>41184.640833333331</v>
      </c>
      <c r="T2204" s="14">
        <f t="shared" si="207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8">
        <f t="shared" si="205"/>
        <v>43.82</v>
      </c>
      <c r="Q2205" t="str">
        <f t="shared" si="208"/>
        <v>music</v>
      </c>
      <c r="R2205" s="11" t="str">
        <f t="shared" si="209"/>
        <v>electronic music</v>
      </c>
      <c r="S2205" s="14">
        <f t="shared" si="206"/>
        <v>42241.651412037034</v>
      </c>
      <c r="T2205" s="14">
        <f t="shared" si="207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8">
        <f t="shared" si="205"/>
        <v>27.301369863013697</v>
      </c>
      <c r="Q2206" t="str">
        <f t="shared" si="208"/>
        <v>music</v>
      </c>
      <c r="R2206" s="11" t="str">
        <f t="shared" si="209"/>
        <v>electronic music</v>
      </c>
      <c r="S2206" s="14">
        <f t="shared" si="206"/>
        <v>41312.103229166663</v>
      </c>
      <c r="T2206" s="14">
        <f t="shared" si="207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8">
        <f t="shared" si="205"/>
        <v>42.222222222222221</v>
      </c>
      <c r="Q2207" t="str">
        <f t="shared" si="208"/>
        <v>music</v>
      </c>
      <c r="R2207" s="11" t="str">
        <f t="shared" si="209"/>
        <v>electronic music</v>
      </c>
      <c r="S2207" s="14">
        <f t="shared" si="206"/>
        <v>41031.613298611104</v>
      </c>
      <c r="T2207" s="14">
        <f t="shared" si="207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8">
        <f t="shared" si="205"/>
        <v>33.235294117647058</v>
      </c>
      <c r="Q2208" t="str">
        <f t="shared" si="208"/>
        <v>music</v>
      </c>
      <c r="R2208" s="11" t="str">
        <f t="shared" si="209"/>
        <v>electronic music</v>
      </c>
      <c r="S2208" s="14">
        <f t="shared" si="206"/>
        <v>40997.048888888887</v>
      </c>
      <c r="T2208" s="14">
        <f t="shared" si="207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8">
        <f t="shared" si="205"/>
        <v>285.71428571428572</v>
      </c>
      <c r="Q2209" t="str">
        <f t="shared" si="208"/>
        <v>music</v>
      </c>
      <c r="R2209" s="11" t="str">
        <f t="shared" si="209"/>
        <v>electronic music</v>
      </c>
      <c r="S2209" s="14">
        <f t="shared" si="206"/>
        <v>41563.985798611109</v>
      </c>
      <c r="T2209" s="14">
        <f t="shared" si="207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8">
        <f t="shared" si="205"/>
        <v>42.333333333333336</v>
      </c>
      <c r="Q2210" t="str">
        <f t="shared" si="208"/>
        <v>music</v>
      </c>
      <c r="R2210" s="11" t="str">
        <f t="shared" si="209"/>
        <v>electronic music</v>
      </c>
      <c r="S2210" s="14">
        <f t="shared" si="206"/>
        <v>40946.673912037033</v>
      </c>
      <c r="T2210" s="14">
        <f t="shared" si="207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8">
        <f t="shared" si="205"/>
        <v>50.266666666666666</v>
      </c>
      <c r="Q2211" t="str">
        <f t="shared" si="208"/>
        <v>music</v>
      </c>
      <c r="R2211" s="11" t="str">
        <f t="shared" si="209"/>
        <v>electronic music</v>
      </c>
      <c r="S2211" s="14">
        <f t="shared" si="206"/>
        <v>41732.27134259259</v>
      </c>
      <c r="T2211" s="14">
        <f t="shared" si="207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8">
        <f t="shared" si="205"/>
        <v>61.902777777777779</v>
      </c>
      <c r="Q2212" t="str">
        <f t="shared" si="208"/>
        <v>music</v>
      </c>
      <c r="R2212" s="11" t="str">
        <f t="shared" si="209"/>
        <v>electronic music</v>
      </c>
      <c r="S2212" s="14">
        <f t="shared" si="206"/>
        <v>40955.857754629629</v>
      </c>
      <c r="T2212" s="14">
        <f t="shared" si="207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8">
        <f t="shared" si="205"/>
        <v>40.75</v>
      </c>
      <c r="Q2213" t="str">
        <f t="shared" si="208"/>
        <v>music</v>
      </c>
      <c r="R2213" s="11" t="str">
        <f t="shared" si="209"/>
        <v>electronic music</v>
      </c>
      <c r="S2213" s="14">
        <f t="shared" si="206"/>
        <v>41716.576678240737</v>
      </c>
      <c r="T2213" s="14">
        <f t="shared" si="207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8">
        <f t="shared" si="205"/>
        <v>55.796747967479675</v>
      </c>
      <c r="Q2214" t="str">
        <f t="shared" si="208"/>
        <v>music</v>
      </c>
      <c r="R2214" s="11" t="str">
        <f t="shared" si="209"/>
        <v>electronic music</v>
      </c>
      <c r="S2214" s="14">
        <f t="shared" si="206"/>
        <v>41548.539085648146</v>
      </c>
      <c r="T2214" s="14">
        <f t="shared" si="207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8">
        <f t="shared" si="205"/>
        <v>10</v>
      </c>
      <c r="Q2215" t="str">
        <f t="shared" si="208"/>
        <v>music</v>
      </c>
      <c r="R2215" s="11" t="str">
        <f t="shared" si="209"/>
        <v>electronic music</v>
      </c>
      <c r="S2215" s="14">
        <f t="shared" si="206"/>
        <v>42109.617812499993</v>
      </c>
      <c r="T2215" s="14">
        <f t="shared" si="207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8">
        <f t="shared" si="205"/>
        <v>73.125416666666666</v>
      </c>
      <c r="Q2216" t="str">
        <f t="shared" si="208"/>
        <v>music</v>
      </c>
      <c r="R2216" s="11" t="str">
        <f t="shared" si="209"/>
        <v>electronic music</v>
      </c>
      <c r="S2216" s="14">
        <f t="shared" si="206"/>
        <v>41646.58388888889</v>
      </c>
      <c r="T2216" s="14">
        <f t="shared" si="207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8">
        <f t="shared" si="205"/>
        <v>26.060606060606062</v>
      </c>
      <c r="Q2217" t="str">
        <f t="shared" si="208"/>
        <v>music</v>
      </c>
      <c r="R2217" s="11" t="str">
        <f t="shared" si="209"/>
        <v>electronic music</v>
      </c>
      <c r="S2217" s="14">
        <f t="shared" si="206"/>
        <v>40958.508935185186</v>
      </c>
      <c r="T2217" s="14">
        <f t="shared" si="207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8">
        <f t="shared" si="205"/>
        <v>22.642857142857142</v>
      </c>
      <c r="Q2218" t="str">
        <f t="shared" si="208"/>
        <v>music</v>
      </c>
      <c r="R2218" s="11" t="str">
        <f t="shared" si="209"/>
        <v>electronic music</v>
      </c>
      <c r="S2218" s="14">
        <f t="shared" si="206"/>
        <v>42194.543344907412</v>
      </c>
      <c r="T2218" s="14">
        <f t="shared" si="207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8">
        <f t="shared" si="205"/>
        <v>47.222222222222221</v>
      </c>
      <c r="Q2219" t="str">
        <f t="shared" si="208"/>
        <v>music</v>
      </c>
      <c r="R2219" s="11" t="str">
        <f t="shared" si="209"/>
        <v>electronic music</v>
      </c>
      <c r="S2219" s="14">
        <f t="shared" si="206"/>
        <v>42299.568437499998</v>
      </c>
      <c r="T2219" s="14">
        <f t="shared" si="207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8">
        <f t="shared" si="205"/>
        <v>32.324473684210524</v>
      </c>
      <c r="Q2220" t="str">
        <f t="shared" si="208"/>
        <v>music</v>
      </c>
      <c r="R2220" s="11" t="str">
        <f t="shared" si="209"/>
        <v>electronic music</v>
      </c>
      <c r="S2220" s="14">
        <f t="shared" si="206"/>
        <v>41127.603969907403</v>
      </c>
      <c r="T2220" s="14">
        <f t="shared" si="207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8">
        <f t="shared" si="205"/>
        <v>53.421052631578945</v>
      </c>
      <c r="Q2221" t="str">
        <f t="shared" si="208"/>
        <v>music</v>
      </c>
      <c r="R2221" s="11" t="str">
        <f t="shared" si="209"/>
        <v>electronic music</v>
      </c>
      <c r="S2221" s="14">
        <f t="shared" si="206"/>
        <v>42205.510555555556</v>
      </c>
      <c r="T2221" s="14">
        <f t="shared" si="207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8">
        <f t="shared" si="205"/>
        <v>51.304347826086953</v>
      </c>
      <c r="Q2222" t="str">
        <f t="shared" si="208"/>
        <v>music</v>
      </c>
      <c r="R2222" s="11" t="str">
        <f t="shared" si="209"/>
        <v>electronic music</v>
      </c>
      <c r="S2222" s="14">
        <f t="shared" si="206"/>
        <v>41451.852268518516</v>
      </c>
      <c r="T2222" s="14">
        <f t="shared" si="207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8">
        <f t="shared" si="205"/>
        <v>37.197247706422019</v>
      </c>
      <c r="Q2223" t="str">
        <f t="shared" si="208"/>
        <v>games</v>
      </c>
      <c r="R2223" s="11" t="str">
        <f t="shared" si="209"/>
        <v>tabletop games</v>
      </c>
      <c r="S2223" s="14">
        <f t="shared" si="206"/>
        <v>42452.458437499998</v>
      </c>
      <c r="T2223" s="14">
        <f t="shared" si="207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8">
        <f t="shared" si="205"/>
        <v>27.1</v>
      </c>
      <c r="Q2224" t="str">
        <f t="shared" si="208"/>
        <v>games</v>
      </c>
      <c r="R2224" s="11" t="str">
        <f t="shared" si="209"/>
        <v>tabletop games</v>
      </c>
      <c r="S2224" s="14">
        <f t="shared" si="206"/>
        <v>40906.579247685186</v>
      </c>
      <c r="T2224" s="14">
        <f t="shared" si="207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8">
        <f t="shared" si="205"/>
        <v>206.31</v>
      </c>
      <c r="Q2225" t="str">
        <f t="shared" si="208"/>
        <v>games</v>
      </c>
      <c r="R2225" s="11" t="str">
        <f t="shared" si="209"/>
        <v>tabletop games</v>
      </c>
      <c r="S2225" s="14">
        <f t="shared" si="206"/>
        <v>42152.432500000003</v>
      </c>
      <c r="T2225" s="14">
        <f t="shared" si="207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8">
        <f t="shared" si="205"/>
        <v>82.145270270270274</v>
      </c>
      <c r="Q2226" t="str">
        <f t="shared" si="208"/>
        <v>games</v>
      </c>
      <c r="R2226" s="11" t="str">
        <f t="shared" si="209"/>
        <v>tabletop games</v>
      </c>
      <c r="S2226" s="14">
        <f t="shared" si="206"/>
        <v>42644.459201388883</v>
      </c>
      <c r="T2226" s="14">
        <f t="shared" si="207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8">
        <f t="shared" si="205"/>
        <v>164.79651993355483</v>
      </c>
      <c r="Q2227" t="str">
        <f t="shared" si="208"/>
        <v>games</v>
      </c>
      <c r="R2227" s="11" t="str">
        <f t="shared" si="209"/>
        <v>tabletop games</v>
      </c>
      <c r="S2227" s="14">
        <f t="shared" si="206"/>
        <v>41873.583506944444</v>
      </c>
      <c r="T2227" s="14">
        <f t="shared" si="207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8">
        <f t="shared" si="205"/>
        <v>60.820280373831778</v>
      </c>
      <c r="Q2228" t="str">
        <f t="shared" si="208"/>
        <v>games</v>
      </c>
      <c r="R2228" s="11" t="str">
        <f t="shared" si="209"/>
        <v>tabletop games</v>
      </c>
      <c r="S2228" s="14">
        <f t="shared" si="206"/>
        <v>42381.590532407405</v>
      </c>
      <c r="T2228" s="14">
        <f t="shared" si="207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8">
        <f t="shared" si="205"/>
        <v>67.970099667774093</v>
      </c>
      <c r="Q2229" t="str">
        <f t="shared" si="208"/>
        <v>games</v>
      </c>
      <c r="R2229" s="11" t="str">
        <f t="shared" si="209"/>
        <v>tabletop games</v>
      </c>
      <c r="S2229" s="14">
        <f t="shared" si="206"/>
        <v>41561.599016203698</v>
      </c>
      <c r="T2229" s="14">
        <f t="shared" si="207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8">
        <f t="shared" si="205"/>
        <v>81.561805555555551</v>
      </c>
      <c r="Q2230" t="str">
        <f t="shared" si="208"/>
        <v>games</v>
      </c>
      <c r="R2230" s="11" t="str">
        <f t="shared" si="209"/>
        <v>tabletop games</v>
      </c>
      <c r="S2230" s="14">
        <f t="shared" si="206"/>
        <v>42202.069861111107</v>
      </c>
      <c r="T2230" s="14">
        <f t="shared" si="207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8">
        <f t="shared" si="205"/>
        <v>25.42547309833024</v>
      </c>
      <c r="Q2231" t="str">
        <f t="shared" si="208"/>
        <v>games</v>
      </c>
      <c r="R2231" s="11" t="str">
        <f t="shared" si="209"/>
        <v>tabletop games</v>
      </c>
      <c r="S2231" s="14">
        <f t="shared" si="206"/>
        <v>41484.455914351849</v>
      </c>
      <c r="T2231" s="14">
        <f t="shared" si="207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8">
        <f t="shared" si="205"/>
        <v>21.497991967871485</v>
      </c>
      <c r="Q2232" t="str">
        <f t="shared" si="208"/>
        <v>games</v>
      </c>
      <c r="R2232" s="11" t="str">
        <f t="shared" si="209"/>
        <v>tabletop games</v>
      </c>
      <c r="S2232" s="14">
        <f t="shared" si="206"/>
        <v>41724.672766203701</v>
      </c>
      <c r="T2232" s="14">
        <f t="shared" si="207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8">
        <f t="shared" si="205"/>
        <v>27.226630727762803</v>
      </c>
      <c r="Q2233" t="str">
        <f t="shared" si="208"/>
        <v>games</v>
      </c>
      <c r="R2233" s="11" t="str">
        <f t="shared" si="209"/>
        <v>tabletop games</v>
      </c>
      <c r="S2233" s="14">
        <f t="shared" si="206"/>
        <v>41423.702557870369</v>
      </c>
      <c r="T2233" s="14">
        <f t="shared" si="207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8">
        <f t="shared" si="205"/>
        <v>25.091093117408906</v>
      </c>
      <c r="Q2234" t="str">
        <f t="shared" si="208"/>
        <v>games</v>
      </c>
      <c r="R2234" s="11" t="str">
        <f t="shared" si="209"/>
        <v>tabletop games</v>
      </c>
      <c r="S2234" s="14">
        <f t="shared" si="206"/>
        <v>41806.585740740738</v>
      </c>
      <c r="T2234" s="14">
        <f t="shared" si="207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8">
        <f t="shared" si="205"/>
        <v>21.230179028132991</v>
      </c>
      <c r="Q2235" t="str">
        <f t="shared" si="208"/>
        <v>games</v>
      </c>
      <c r="R2235" s="11" t="str">
        <f t="shared" si="209"/>
        <v>tabletop games</v>
      </c>
      <c r="S2235" s="14">
        <f t="shared" si="206"/>
        <v>42331.170590277768</v>
      </c>
      <c r="T2235" s="14">
        <f t="shared" si="207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8">
        <f t="shared" si="205"/>
        <v>41.607142857142854</v>
      </c>
      <c r="Q2236" t="str">
        <f t="shared" si="208"/>
        <v>games</v>
      </c>
      <c r="R2236" s="11" t="str">
        <f t="shared" si="209"/>
        <v>tabletop games</v>
      </c>
      <c r="S2236" s="14">
        <f t="shared" si="206"/>
        <v>42710.616284722222</v>
      </c>
      <c r="T2236" s="14">
        <f t="shared" si="207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8">
        <f t="shared" si="205"/>
        <v>135.58503401360545</v>
      </c>
      <c r="Q2237" t="str">
        <f t="shared" si="208"/>
        <v>games</v>
      </c>
      <c r="R2237" s="11" t="str">
        <f t="shared" si="209"/>
        <v>tabletop games</v>
      </c>
      <c r="S2237" s="14">
        <f t="shared" si="206"/>
        <v>42061.813784722217</v>
      </c>
      <c r="T2237" s="14">
        <f t="shared" si="207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8">
        <f t="shared" si="205"/>
        <v>22.116176470588236</v>
      </c>
      <c r="Q2238" t="str">
        <f t="shared" si="208"/>
        <v>games</v>
      </c>
      <c r="R2238" s="11" t="str">
        <f t="shared" si="209"/>
        <v>tabletop games</v>
      </c>
      <c r="S2238" s="14">
        <f t="shared" si="206"/>
        <v>42371.408831018511</v>
      </c>
      <c r="T2238" s="14">
        <f t="shared" si="207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8">
        <f t="shared" si="205"/>
        <v>64.625635808748726</v>
      </c>
      <c r="Q2239" t="str">
        <f t="shared" si="208"/>
        <v>games</v>
      </c>
      <c r="R2239" s="11" t="str">
        <f t="shared" si="209"/>
        <v>tabletop games</v>
      </c>
      <c r="S2239" s="14">
        <f t="shared" si="206"/>
        <v>41914.794942129629</v>
      </c>
      <c r="T2239" s="14">
        <f t="shared" si="207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8">
        <f t="shared" si="205"/>
        <v>69.569620253164558</v>
      </c>
      <c r="Q2240" t="str">
        <f t="shared" si="208"/>
        <v>games</v>
      </c>
      <c r="R2240" s="11" t="str">
        <f t="shared" si="209"/>
        <v>tabletop games</v>
      </c>
      <c r="S2240" s="14">
        <f t="shared" si="206"/>
        <v>42774.41337962963</v>
      </c>
      <c r="T2240" s="14">
        <f t="shared" si="207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8">
        <f t="shared" si="205"/>
        <v>75.133028169014082</v>
      </c>
      <c r="Q2241" t="str">
        <f t="shared" si="208"/>
        <v>games</v>
      </c>
      <c r="R2241" s="11" t="str">
        <f t="shared" si="209"/>
        <v>tabletop games</v>
      </c>
      <c r="S2241" s="14">
        <f t="shared" si="206"/>
        <v>41572.750162037039</v>
      </c>
      <c r="T2241" s="14">
        <f t="shared" si="207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8">
        <f t="shared" si="205"/>
        <v>140.97916666666666</v>
      </c>
      <c r="Q2242" t="str">
        <f t="shared" si="208"/>
        <v>games</v>
      </c>
      <c r="R2242" s="11" t="str">
        <f t="shared" si="209"/>
        <v>tabletop games</v>
      </c>
      <c r="S2242" s="14">
        <f t="shared" si="206"/>
        <v>42452.617407407401</v>
      </c>
      <c r="T2242" s="14">
        <f t="shared" si="207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(E2243/D2243)*100</f>
        <v>806.4</v>
      </c>
      <c r="P2243" s="8">
        <f t="shared" ref="P2243:P2306" si="211">IFERROR(E2243/L2243, 0)</f>
        <v>49.472392638036808</v>
      </c>
      <c r="Q2243" t="str">
        <f t="shared" si="208"/>
        <v>games</v>
      </c>
      <c r="R2243" s="11" t="str">
        <f t="shared" si="209"/>
        <v>tabletop games</v>
      </c>
      <c r="S2243" s="14">
        <f t="shared" ref="S2243:S2306" si="212">(((J2243/60)/60)/24)+DATE(1970,1,1)+(-5/24)</f>
        <v>42766.619212962956</v>
      </c>
      <c r="T2243" s="14">
        <f t="shared" ref="T2243:T2306" si="21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8">
        <f t="shared" si="211"/>
        <v>53.865251485148519</v>
      </c>
      <c r="Q2244" t="str">
        <f t="shared" ref="Q2244:Q2307" si="214">LEFT(N2244,(FIND("/",N2244)-1))</f>
        <v>games</v>
      </c>
      <c r="R2244" s="11" t="str">
        <f t="shared" ref="R2244:R2307" si="215">RIGHT(N2244,(LEN(N2244)-FIND("/",N2244)))</f>
        <v>tabletop games</v>
      </c>
      <c r="S2244" s="14">
        <f t="shared" si="212"/>
        <v>41569.367280092592</v>
      </c>
      <c r="T2244" s="14">
        <f t="shared" si="21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8">
        <f t="shared" si="211"/>
        <v>4.5712530712530715</v>
      </c>
      <c r="Q2245" t="str">
        <f t="shared" si="214"/>
        <v>games</v>
      </c>
      <c r="R2245" s="11" t="str">
        <f t="shared" si="215"/>
        <v>tabletop games</v>
      </c>
      <c r="S2245" s="14">
        <f t="shared" si="212"/>
        <v>42800.542708333327</v>
      </c>
      <c r="T2245" s="14">
        <f t="shared" si="21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8">
        <f t="shared" si="211"/>
        <v>65.00344827586207</v>
      </c>
      <c r="Q2246" t="str">
        <f t="shared" si="214"/>
        <v>games</v>
      </c>
      <c r="R2246" s="11" t="str">
        <f t="shared" si="215"/>
        <v>tabletop games</v>
      </c>
      <c r="S2246" s="14">
        <f t="shared" si="212"/>
        <v>42647.610486111109</v>
      </c>
      <c r="T2246" s="14">
        <f t="shared" si="21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8">
        <f t="shared" si="211"/>
        <v>53.475252525252522</v>
      </c>
      <c r="Q2247" t="str">
        <f t="shared" si="214"/>
        <v>games</v>
      </c>
      <c r="R2247" s="11" t="str">
        <f t="shared" si="215"/>
        <v>tabletop games</v>
      </c>
      <c r="S2247" s="14">
        <f t="shared" si="212"/>
        <v>41660.500196759262</v>
      </c>
      <c r="T2247" s="14">
        <f t="shared" si="21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8">
        <f t="shared" si="211"/>
        <v>43.912280701754383</v>
      </c>
      <c r="Q2248" t="str">
        <f t="shared" si="214"/>
        <v>games</v>
      </c>
      <c r="R2248" s="11" t="str">
        <f t="shared" si="215"/>
        <v>tabletop games</v>
      </c>
      <c r="S2248" s="14">
        <f t="shared" si="212"/>
        <v>42221.583449074074</v>
      </c>
      <c r="T2248" s="14">
        <f t="shared" si="21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8">
        <f t="shared" si="211"/>
        <v>50.852631578947367</v>
      </c>
      <c r="Q2249" t="str">
        <f t="shared" si="214"/>
        <v>games</v>
      </c>
      <c r="R2249" s="11" t="str">
        <f t="shared" si="215"/>
        <v>tabletop games</v>
      </c>
      <c r="S2249" s="14">
        <f t="shared" si="212"/>
        <v>42200.457928240743</v>
      </c>
      <c r="T2249" s="14">
        <f t="shared" si="21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8">
        <f t="shared" si="211"/>
        <v>58.6328125</v>
      </c>
      <c r="Q2250" t="str">
        <f t="shared" si="214"/>
        <v>games</v>
      </c>
      <c r="R2250" s="11" t="str">
        <f t="shared" si="215"/>
        <v>tabletop games</v>
      </c>
      <c r="S2250" s="14">
        <f t="shared" si="212"/>
        <v>42688.667569444442</v>
      </c>
      <c r="T2250" s="14">
        <f t="shared" si="21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8">
        <f t="shared" si="211"/>
        <v>32.81666666666667</v>
      </c>
      <c r="Q2251" t="str">
        <f t="shared" si="214"/>
        <v>games</v>
      </c>
      <c r="R2251" s="11" t="str">
        <f t="shared" si="215"/>
        <v>tabletop games</v>
      </c>
      <c r="S2251" s="14">
        <f t="shared" si="212"/>
        <v>41336.494965277772</v>
      </c>
      <c r="T2251" s="14">
        <f t="shared" si="21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8">
        <f t="shared" si="211"/>
        <v>426.93169877408059</v>
      </c>
      <c r="Q2252" t="str">
        <f t="shared" si="214"/>
        <v>games</v>
      </c>
      <c r="R2252" s="11" t="str">
        <f t="shared" si="215"/>
        <v>tabletop games</v>
      </c>
      <c r="S2252" s="14">
        <f t="shared" si="212"/>
        <v>42676.7971412037</v>
      </c>
      <c r="T2252" s="14">
        <f t="shared" si="21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8">
        <f t="shared" si="211"/>
        <v>23.808729166666669</v>
      </c>
      <c r="Q2253" t="str">
        <f t="shared" si="214"/>
        <v>games</v>
      </c>
      <c r="R2253" s="11" t="str">
        <f t="shared" si="215"/>
        <v>tabletop games</v>
      </c>
      <c r="S2253" s="14">
        <f t="shared" si="212"/>
        <v>41846.137465277774</v>
      </c>
      <c r="T2253" s="14">
        <f t="shared" si="21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8">
        <f t="shared" si="211"/>
        <v>98.413654618473899</v>
      </c>
      <c r="Q2254" t="str">
        <f t="shared" si="214"/>
        <v>games</v>
      </c>
      <c r="R2254" s="11" t="str">
        <f t="shared" si="215"/>
        <v>tabletop games</v>
      </c>
      <c r="S2254" s="14">
        <f t="shared" si="212"/>
        <v>42573.119652777772</v>
      </c>
      <c r="T2254" s="14">
        <f t="shared" si="21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8">
        <f t="shared" si="211"/>
        <v>107.32142857142857</v>
      </c>
      <c r="Q2255" t="str">
        <f t="shared" si="214"/>
        <v>games</v>
      </c>
      <c r="R2255" s="11" t="str">
        <f t="shared" si="215"/>
        <v>tabletop games</v>
      </c>
      <c r="S2255" s="14">
        <f t="shared" si="212"/>
        <v>42296.422997685186</v>
      </c>
      <c r="T2255" s="14">
        <f t="shared" si="21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8">
        <f t="shared" si="211"/>
        <v>11.67005076142132</v>
      </c>
      <c r="Q2256" t="str">
        <f t="shared" si="214"/>
        <v>games</v>
      </c>
      <c r="R2256" s="11" t="str">
        <f t="shared" si="215"/>
        <v>tabletop games</v>
      </c>
      <c r="S2256" s="14">
        <f t="shared" si="212"/>
        <v>42752.439444444441</v>
      </c>
      <c r="T2256" s="14">
        <f t="shared" si="21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8">
        <f t="shared" si="211"/>
        <v>41.782287822878232</v>
      </c>
      <c r="Q2257" t="str">
        <f t="shared" si="214"/>
        <v>games</v>
      </c>
      <c r="R2257" s="11" t="str">
        <f t="shared" si="215"/>
        <v>tabletop games</v>
      </c>
      <c r="S2257" s="14">
        <f t="shared" si="212"/>
        <v>42467.743645833332</v>
      </c>
      <c r="T2257" s="14">
        <f t="shared" si="21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8">
        <f t="shared" si="211"/>
        <v>21.38</v>
      </c>
      <c r="Q2258" t="str">
        <f t="shared" si="214"/>
        <v>games</v>
      </c>
      <c r="R2258" s="11" t="str">
        <f t="shared" si="215"/>
        <v>tabletop games</v>
      </c>
      <c r="S2258" s="14">
        <f t="shared" si="212"/>
        <v>42682.243587962956</v>
      </c>
      <c r="T2258" s="14">
        <f t="shared" si="21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8">
        <f t="shared" si="211"/>
        <v>94.103550295857985</v>
      </c>
      <c r="Q2259" t="str">
        <f t="shared" si="214"/>
        <v>games</v>
      </c>
      <c r="R2259" s="11" t="str">
        <f t="shared" si="215"/>
        <v>tabletop games</v>
      </c>
      <c r="S2259" s="14">
        <f t="shared" si="212"/>
        <v>42505.728344907409</v>
      </c>
      <c r="T2259" s="14">
        <f t="shared" si="21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8">
        <f t="shared" si="211"/>
        <v>15.721951219512196</v>
      </c>
      <c r="Q2260" t="str">
        <f t="shared" si="214"/>
        <v>games</v>
      </c>
      <c r="R2260" s="11" t="str">
        <f t="shared" si="215"/>
        <v>tabletop games</v>
      </c>
      <c r="S2260" s="14">
        <f t="shared" si="212"/>
        <v>42136.542673611104</v>
      </c>
      <c r="T2260" s="14">
        <f t="shared" si="21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8">
        <f t="shared" si="211"/>
        <v>90.635922330097088</v>
      </c>
      <c r="Q2261" t="str">
        <f t="shared" si="214"/>
        <v>games</v>
      </c>
      <c r="R2261" s="11" t="str">
        <f t="shared" si="215"/>
        <v>tabletop games</v>
      </c>
      <c r="S2261" s="14">
        <f t="shared" si="212"/>
        <v>42702.59648148148</v>
      </c>
      <c r="T2261" s="14">
        <f t="shared" si="21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8">
        <f t="shared" si="211"/>
        <v>97.297619047619051</v>
      </c>
      <c r="Q2262" t="str">
        <f t="shared" si="214"/>
        <v>games</v>
      </c>
      <c r="R2262" s="11" t="str">
        <f t="shared" si="215"/>
        <v>tabletop games</v>
      </c>
      <c r="S2262" s="14">
        <f t="shared" si="212"/>
        <v>41694.808449074073</v>
      </c>
      <c r="T2262" s="14">
        <f t="shared" si="21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8">
        <f t="shared" si="211"/>
        <v>37.11904761904762</v>
      </c>
      <c r="Q2263" t="str">
        <f t="shared" si="214"/>
        <v>games</v>
      </c>
      <c r="R2263" s="11" t="str">
        <f t="shared" si="215"/>
        <v>tabletop games</v>
      </c>
      <c r="S2263" s="14">
        <f t="shared" si="212"/>
        <v>42759.516435185178</v>
      </c>
      <c r="T2263" s="14">
        <f t="shared" si="21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8">
        <f t="shared" si="211"/>
        <v>28.104972375690608</v>
      </c>
      <c r="Q2264" t="str">
        <f t="shared" si="214"/>
        <v>games</v>
      </c>
      <c r="R2264" s="11" t="str">
        <f t="shared" si="215"/>
        <v>tabletop games</v>
      </c>
      <c r="S2264" s="14">
        <f t="shared" si="212"/>
        <v>41926.376828703702</v>
      </c>
      <c r="T2264" s="14">
        <f t="shared" si="21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8">
        <f t="shared" si="211"/>
        <v>144.43333333333334</v>
      </c>
      <c r="Q2265" t="str">
        <f t="shared" si="214"/>
        <v>games</v>
      </c>
      <c r="R2265" s="11" t="str">
        <f t="shared" si="215"/>
        <v>tabletop games</v>
      </c>
      <c r="S2265" s="14">
        <f t="shared" si="212"/>
        <v>42014.623993055553</v>
      </c>
      <c r="T2265" s="14">
        <f t="shared" si="21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8">
        <f t="shared" si="211"/>
        <v>24.274157303370785</v>
      </c>
      <c r="Q2266" t="str">
        <f t="shared" si="214"/>
        <v>games</v>
      </c>
      <c r="R2266" s="11" t="str">
        <f t="shared" si="215"/>
        <v>tabletop games</v>
      </c>
      <c r="S2266" s="14">
        <f t="shared" si="212"/>
        <v>42496.374004629623</v>
      </c>
      <c r="T2266" s="14">
        <f t="shared" si="21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8">
        <f t="shared" si="211"/>
        <v>35.117647058823529</v>
      </c>
      <c r="Q2267" t="str">
        <f t="shared" si="214"/>
        <v>games</v>
      </c>
      <c r="R2267" s="11" t="str">
        <f t="shared" si="215"/>
        <v>tabletop games</v>
      </c>
      <c r="S2267" s="14">
        <f t="shared" si="212"/>
        <v>42689.644756944443</v>
      </c>
      <c r="T2267" s="14">
        <f t="shared" si="21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8">
        <f t="shared" si="211"/>
        <v>24.762886597938145</v>
      </c>
      <c r="Q2268" t="str">
        <f t="shared" si="214"/>
        <v>games</v>
      </c>
      <c r="R2268" s="11" t="str">
        <f t="shared" si="215"/>
        <v>tabletop games</v>
      </c>
      <c r="S2268" s="14">
        <f t="shared" si="212"/>
        <v>42469.666574074072</v>
      </c>
      <c r="T2268" s="14">
        <f t="shared" si="21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8">
        <f t="shared" si="211"/>
        <v>188.37871287128712</v>
      </c>
      <c r="Q2269" t="str">
        <f t="shared" si="214"/>
        <v>games</v>
      </c>
      <c r="R2269" s="11" t="str">
        <f t="shared" si="215"/>
        <v>tabletop games</v>
      </c>
      <c r="S2269" s="14">
        <f t="shared" si="212"/>
        <v>41968.621493055551</v>
      </c>
      <c r="T2269" s="14">
        <f t="shared" si="21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8">
        <f t="shared" si="211"/>
        <v>148.08247422680412</v>
      </c>
      <c r="Q2270" t="str">
        <f t="shared" si="214"/>
        <v>games</v>
      </c>
      <c r="R2270" s="11" t="str">
        <f t="shared" si="215"/>
        <v>tabletop games</v>
      </c>
      <c r="S2270" s="14">
        <f t="shared" si="212"/>
        <v>42775.874016203699</v>
      </c>
      <c r="T2270" s="14">
        <f t="shared" si="21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8">
        <f t="shared" si="211"/>
        <v>49.934589800443462</v>
      </c>
      <c r="Q2271" t="str">
        <f t="shared" si="214"/>
        <v>games</v>
      </c>
      <c r="R2271" s="11" t="str">
        <f t="shared" si="215"/>
        <v>tabletop games</v>
      </c>
      <c r="S2271" s="14">
        <f t="shared" si="212"/>
        <v>42776.496099537035</v>
      </c>
      <c r="T2271" s="14">
        <f t="shared" si="21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8">
        <f t="shared" si="211"/>
        <v>107.82155688622754</v>
      </c>
      <c r="Q2272" t="str">
        <f t="shared" si="214"/>
        <v>games</v>
      </c>
      <c r="R2272" s="11" t="str">
        <f t="shared" si="215"/>
        <v>tabletop games</v>
      </c>
      <c r="S2272" s="14">
        <f t="shared" si="212"/>
        <v>42725.661030092589</v>
      </c>
      <c r="T2272" s="14">
        <f t="shared" si="21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8">
        <f t="shared" si="211"/>
        <v>42.63403614457831</v>
      </c>
      <c r="Q2273" t="str">
        <f t="shared" si="214"/>
        <v>games</v>
      </c>
      <c r="R2273" s="11" t="str">
        <f t="shared" si="215"/>
        <v>tabletop games</v>
      </c>
      <c r="S2273" s="14">
        <f t="shared" si="212"/>
        <v>42683.791712962957</v>
      </c>
      <c r="T2273" s="14">
        <f t="shared" si="21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8">
        <f t="shared" si="211"/>
        <v>14.370762711864407</v>
      </c>
      <c r="Q2274" t="str">
        <f t="shared" si="214"/>
        <v>games</v>
      </c>
      <c r="R2274" s="11" t="str">
        <f t="shared" si="215"/>
        <v>tabletop games</v>
      </c>
      <c r="S2274" s="14">
        <f t="shared" si="212"/>
        <v>42315.491157407399</v>
      </c>
      <c r="T2274" s="14">
        <f t="shared" si="21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8">
        <f t="shared" si="211"/>
        <v>37.476190476190474</v>
      </c>
      <c r="Q2275" t="str">
        <f t="shared" si="214"/>
        <v>games</v>
      </c>
      <c r="R2275" s="11" t="str">
        <f t="shared" si="215"/>
        <v>tabletop games</v>
      </c>
      <c r="S2275" s="14">
        <f t="shared" si="212"/>
        <v>42781.340763888882</v>
      </c>
      <c r="T2275" s="14">
        <f t="shared" si="21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8">
        <f t="shared" si="211"/>
        <v>30.202020202020201</v>
      </c>
      <c r="Q2276" t="str">
        <f t="shared" si="214"/>
        <v>games</v>
      </c>
      <c r="R2276" s="11" t="str">
        <f t="shared" si="215"/>
        <v>tabletop games</v>
      </c>
      <c r="S2276" s="14">
        <f t="shared" si="212"/>
        <v>41663.292326388888</v>
      </c>
      <c r="T2276" s="14">
        <f t="shared" si="21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8">
        <f t="shared" si="211"/>
        <v>33.550632911392405</v>
      </c>
      <c r="Q2277" t="str">
        <f t="shared" si="214"/>
        <v>games</v>
      </c>
      <c r="R2277" s="11" t="str">
        <f t="shared" si="215"/>
        <v>tabletop games</v>
      </c>
      <c r="S2277" s="14">
        <f t="shared" si="212"/>
        <v>41965.408321759263</v>
      </c>
      <c r="T2277" s="14">
        <f t="shared" si="21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8">
        <f t="shared" si="211"/>
        <v>64.74666666666667</v>
      </c>
      <c r="Q2278" t="str">
        <f t="shared" si="214"/>
        <v>games</v>
      </c>
      <c r="R2278" s="11" t="str">
        <f t="shared" si="215"/>
        <v>tabletop games</v>
      </c>
      <c r="S2278" s="14">
        <f t="shared" si="212"/>
        <v>41614.443159722221</v>
      </c>
      <c r="T2278" s="14">
        <f t="shared" si="21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8">
        <f t="shared" si="211"/>
        <v>57.932367149758456</v>
      </c>
      <c r="Q2279" t="str">
        <f t="shared" si="214"/>
        <v>games</v>
      </c>
      <c r="R2279" s="11" t="str">
        <f t="shared" si="215"/>
        <v>tabletop games</v>
      </c>
      <c r="S2279" s="14">
        <f t="shared" si="212"/>
        <v>40936.470173611109</v>
      </c>
      <c r="T2279" s="14">
        <f t="shared" si="21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8">
        <f t="shared" si="211"/>
        <v>53.078431372549019</v>
      </c>
      <c r="Q2280" t="str">
        <f t="shared" si="214"/>
        <v>games</v>
      </c>
      <c r="R2280" s="11" t="str">
        <f t="shared" si="215"/>
        <v>tabletop games</v>
      </c>
      <c r="S2280" s="14">
        <f t="shared" si="212"/>
        <v>42338.500775462955</v>
      </c>
      <c r="T2280" s="14">
        <f t="shared" si="21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8">
        <f t="shared" si="211"/>
        <v>48.0625</v>
      </c>
      <c r="Q2281" t="str">
        <f t="shared" si="214"/>
        <v>games</v>
      </c>
      <c r="R2281" s="11" t="str">
        <f t="shared" si="215"/>
        <v>tabletop games</v>
      </c>
      <c r="S2281" s="14">
        <f t="shared" si="212"/>
        <v>42020.598368055551</v>
      </c>
      <c r="T2281" s="14">
        <f t="shared" si="21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8">
        <f t="shared" si="211"/>
        <v>82.396874999999994</v>
      </c>
      <c r="Q2282" t="str">
        <f t="shared" si="214"/>
        <v>games</v>
      </c>
      <c r="R2282" s="11" t="str">
        <f t="shared" si="215"/>
        <v>tabletop games</v>
      </c>
      <c r="S2282" s="14">
        <f t="shared" si="212"/>
        <v>42234.416562499995</v>
      </c>
      <c r="T2282" s="14">
        <f t="shared" si="21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8">
        <f t="shared" si="211"/>
        <v>50.454545454545453</v>
      </c>
      <c r="Q2283" t="str">
        <f t="shared" si="214"/>
        <v>music</v>
      </c>
      <c r="R2283" s="11" t="str">
        <f t="shared" si="215"/>
        <v>rock</v>
      </c>
      <c r="S2283" s="14">
        <f t="shared" si="212"/>
        <v>40687.077511574069</v>
      </c>
      <c r="T2283" s="14">
        <f t="shared" si="21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8">
        <f t="shared" si="211"/>
        <v>115.83333333333333</v>
      </c>
      <c r="Q2284" t="str">
        <f t="shared" si="214"/>
        <v>music</v>
      </c>
      <c r="R2284" s="11" t="str">
        <f t="shared" si="215"/>
        <v>rock</v>
      </c>
      <c r="S2284" s="14">
        <f t="shared" si="212"/>
        <v>42322.966273148144</v>
      </c>
      <c r="T2284" s="14">
        <f t="shared" si="21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8">
        <f t="shared" si="211"/>
        <v>63.03458333333333</v>
      </c>
      <c r="Q2285" t="str">
        <f t="shared" si="214"/>
        <v>music</v>
      </c>
      <c r="R2285" s="11" t="str">
        <f t="shared" si="215"/>
        <v>rock</v>
      </c>
      <c r="S2285" s="14">
        <f t="shared" si="212"/>
        <v>40977.916712962957</v>
      </c>
      <c r="T2285" s="14">
        <f t="shared" si="21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8">
        <f t="shared" si="211"/>
        <v>108.02152542372882</v>
      </c>
      <c r="Q2286" t="str">
        <f t="shared" si="214"/>
        <v>music</v>
      </c>
      <c r="R2286" s="11" t="str">
        <f t="shared" si="215"/>
        <v>rock</v>
      </c>
      <c r="S2286" s="14">
        <f t="shared" si="212"/>
        <v>40585.588483796295</v>
      </c>
      <c r="T2286" s="14">
        <f t="shared" si="21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8">
        <f t="shared" si="211"/>
        <v>46.088607594936711</v>
      </c>
      <c r="Q2287" t="str">
        <f t="shared" si="214"/>
        <v>music</v>
      </c>
      <c r="R2287" s="11" t="str">
        <f t="shared" si="215"/>
        <v>rock</v>
      </c>
      <c r="S2287" s="14">
        <f t="shared" si="212"/>
        <v>41058.977349537032</v>
      </c>
      <c r="T2287" s="14">
        <f t="shared" si="21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8">
        <f t="shared" si="211"/>
        <v>107.21428571428571</v>
      </c>
      <c r="Q2288" t="str">
        <f t="shared" si="214"/>
        <v>music</v>
      </c>
      <c r="R2288" s="11" t="str">
        <f t="shared" si="215"/>
        <v>rock</v>
      </c>
      <c r="S2288" s="14">
        <f t="shared" si="212"/>
        <v>41494.755254629628</v>
      </c>
      <c r="T2288" s="14">
        <f t="shared" si="21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8">
        <f t="shared" si="211"/>
        <v>50.9338679245283</v>
      </c>
      <c r="Q2289" t="str">
        <f t="shared" si="214"/>
        <v>music</v>
      </c>
      <c r="R2289" s="11" t="str">
        <f t="shared" si="215"/>
        <v>rock</v>
      </c>
      <c r="S2289" s="14">
        <f t="shared" si="212"/>
        <v>41792.459027777775</v>
      </c>
      <c r="T2289" s="14">
        <f t="shared" si="21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8">
        <f t="shared" si="211"/>
        <v>40.04</v>
      </c>
      <c r="Q2290" t="str">
        <f t="shared" si="214"/>
        <v>music</v>
      </c>
      <c r="R2290" s="11" t="str">
        <f t="shared" si="215"/>
        <v>rock</v>
      </c>
      <c r="S2290" s="14">
        <f t="shared" si="212"/>
        <v>41067.619085648148</v>
      </c>
      <c r="T2290" s="14">
        <f t="shared" si="21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8">
        <f t="shared" si="211"/>
        <v>64.44</v>
      </c>
      <c r="Q2291" t="str">
        <f t="shared" si="214"/>
        <v>music</v>
      </c>
      <c r="R2291" s="11" t="str">
        <f t="shared" si="215"/>
        <v>rock</v>
      </c>
      <c r="S2291" s="14">
        <f t="shared" si="212"/>
        <v>41571.790046296293</v>
      </c>
      <c r="T2291" s="14">
        <f t="shared" si="21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8">
        <f t="shared" si="211"/>
        <v>53.827586206896555</v>
      </c>
      <c r="Q2292" t="str">
        <f t="shared" si="214"/>
        <v>music</v>
      </c>
      <c r="R2292" s="11" t="str">
        <f t="shared" si="215"/>
        <v>rock</v>
      </c>
      <c r="S2292" s="14">
        <f t="shared" si="212"/>
        <v>40070.045486111107</v>
      </c>
      <c r="T2292" s="14">
        <f t="shared" si="21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8">
        <f t="shared" si="211"/>
        <v>100.46511627906976</v>
      </c>
      <c r="Q2293" t="str">
        <f t="shared" si="214"/>
        <v>music</v>
      </c>
      <c r="R2293" s="11" t="str">
        <f t="shared" si="215"/>
        <v>rock</v>
      </c>
      <c r="S2293" s="14">
        <f t="shared" si="212"/>
        <v>40987.768726851849</v>
      </c>
      <c r="T2293" s="14">
        <f t="shared" si="21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8">
        <f t="shared" si="211"/>
        <v>46.630652173913049</v>
      </c>
      <c r="Q2294" t="str">
        <f t="shared" si="214"/>
        <v>music</v>
      </c>
      <c r="R2294" s="11" t="str">
        <f t="shared" si="215"/>
        <v>rock</v>
      </c>
      <c r="S2294" s="14">
        <f t="shared" si="212"/>
        <v>40987.489305555551</v>
      </c>
      <c r="T2294" s="14">
        <f t="shared" si="21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8">
        <f t="shared" si="211"/>
        <v>34.074074074074076</v>
      </c>
      <c r="Q2295" t="str">
        <f t="shared" si="214"/>
        <v>music</v>
      </c>
      <c r="R2295" s="11" t="str">
        <f t="shared" si="215"/>
        <v>rock</v>
      </c>
      <c r="S2295" s="14">
        <f t="shared" si="212"/>
        <v>41151.499988425923</v>
      </c>
      <c r="T2295" s="14">
        <f t="shared" si="21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8">
        <f t="shared" si="211"/>
        <v>65.214642857142863</v>
      </c>
      <c r="Q2296" t="str">
        <f t="shared" si="214"/>
        <v>music</v>
      </c>
      <c r="R2296" s="11" t="str">
        <f t="shared" si="215"/>
        <v>rock</v>
      </c>
      <c r="S2296" s="14">
        <f t="shared" si="212"/>
        <v>41264.514814814815</v>
      </c>
      <c r="T2296" s="14">
        <f t="shared" si="21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8">
        <f t="shared" si="211"/>
        <v>44.205882352941174</v>
      </c>
      <c r="Q2297" t="str">
        <f t="shared" si="214"/>
        <v>music</v>
      </c>
      <c r="R2297" s="11" t="str">
        <f t="shared" si="215"/>
        <v>rock</v>
      </c>
      <c r="S2297" s="14">
        <f t="shared" si="212"/>
        <v>41270.746018518512</v>
      </c>
      <c r="T2297" s="14">
        <f t="shared" si="21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8">
        <f t="shared" si="211"/>
        <v>71.965517241379317</v>
      </c>
      <c r="Q2298" t="str">
        <f t="shared" si="214"/>
        <v>music</v>
      </c>
      <c r="R2298" s="11" t="str">
        <f t="shared" si="215"/>
        <v>rock</v>
      </c>
      <c r="S2298" s="14">
        <f t="shared" si="212"/>
        <v>40927.52344907407</v>
      </c>
      <c r="T2298" s="14">
        <f t="shared" si="21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8">
        <f t="shared" si="211"/>
        <v>52.94736842105263</v>
      </c>
      <c r="Q2299" t="str">
        <f t="shared" si="214"/>
        <v>music</v>
      </c>
      <c r="R2299" s="11" t="str">
        <f t="shared" si="215"/>
        <v>rock</v>
      </c>
      <c r="S2299" s="14">
        <f t="shared" si="212"/>
        <v>40947.83390046296</v>
      </c>
      <c r="T2299" s="14">
        <f t="shared" si="21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8">
        <f t="shared" si="211"/>
        <v>109.45138888888889</v>
      </c>
      <c r="Q2300" t="str">
        <f t="shared" si="214"/>
        <v>music</v>
      </c>
      <c r="R2300" s="11" t="str">
        <f t="shared" si="215"/>
        <v>rock</v>
      </c>
      <c r="S2300" s="14">
        <f t="shared" si="212"/>
        <v>41694.632326388884</v>
      </c>
      <c r="T2300" s="14">
        <f t="shared" si="21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8">
        <f t="shared" si="211"/>
        <v>75.035714285714292</v>
      </c>
      <c r="Q2301" t="str">
        <f t="shared" si="214"/>
        <v>music</v>
      </c>
      <c r="R2301" s="11" t="str">
        <f t="shared" si="215"/>
        <v>rock</v>
      </c>
      <c r="S2301" s="14">
        <f t="shared" si="212"/>
        <v>40564.824178240735</v>
      </c>
      <c r="T2301" s="14">
        <f t="shared" si="21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8">
        <f t="shared" si="211"/>
        <v>115.71428571428571</v>
      </c>
      <c r="Q2302" t="str">
        <f t="shared" si="214"/>
        <v>music</v>
      </c>
      <c r="R2302" s="11" t="str">
        <f t="shared" si="215"/>
        <v>rock</v>
      </c>
      <c r="S2302" s="14">
        <f t="shared" si="212"/>
        <v>41074.518703703703</v>
      </c>
      <c r="T2302" s="14">
        <f t="shared" si="21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8">
        <f t="shared" si="211"/>
        <v>31.659810426540286</v>
      </c>
      <c r="Q2303" t="str">
        <f t="shared" si="214"/>
        <v>music</v>
      </c>
      <c r="R2303" s="11" t="str">
        <f t="shared" si="215"/>
        <v>indie rock</v>
      </c>
      <c r="S2303" s="14">
        <f t="shared" si="212"/>
        <v>41415.938611111109</v>
      </c>
      <c r="T2303" s="14">
        <f t="shared" si="21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8">
        <f t="shared" si="211"/>
        <v>46.176470588235297</v>
      </c>
      <c r="Q2304" t="str">
        <f t="shared" si="214"/>
        <v>music</v>
      </c>
      <c r="R2304" s="11" t="str">
        <f t="shared" si="215"/>
        <v>indie rock</v>
      </c>
      <c r="S2304" s="14">
        <f t="shared" si="212"/>
        <v>41605.660115740735</v>
      </c>
      <c r="T2304" s="14">
        <f t="shared" si="21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8">
        <f t="shared" si="211"/>
        <v>68.481650485436887</v>
      </c>
      <c r="Q2305" t="str">
        <f t="shared" si="214"/>
        <v>music</v>
      </c>
      <c r="R2305" s="11" t="str">
        <f t="shared" si="215"/>
        <v>indie rock</v>
      </c>
      <c r="S2305" s="14">
        <f t="shared" si="212"/>
        <v>40849.902731481481</v>
      </c>
      <c r="T2305" s="14">
        <f t="shared" si="21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8">
        <f t="shared" si="211"/>
        <v>53.469203539823013</v>
      </c>
      <c r="Q2306" t="str">
        <f t="shared" si="214"/>
        <v>music</v>
      </c>
      <c r="R2306" s="11" t="str">
        <f t="shared" si="215"/>
        <v>indie rock</v>
      </c>
      <c r="S2306" s="14">
        <f t="shared" si="212"/>
        <v>40502.607534722221</v>
      </c>
      <c r="T2306" s="14">
        <f t="shared" si="21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(E2307/D2307)*100</f>
        <v>101.22777777777779</v>
      </c>
      <c r="P2307" s="8">
        <f t="shared" ref="P2307:P2370" si="217">IFERROR(E2307/L2307, 0)</f>
        <v>109.10778443113773</v>
      </c>
      <c r="Q2307" t="str">
        <f t="shared" si="214"/>
        <v>music</v>
      </c>
      <c r="R2307" s="11" t="str">
        <f t="shared" si="215"/>
        <v>indie rock</v>
      </c>
      <c r="S2307" s="14">
        <f t="shared" ref="S2307:S2370" si="218">(((J2307/60)/60)/24)+DATE(1970,1,1)+(-5/24)</f>
        <v>41834.486944444441</v>
      </c>
      <c r="T2307" s="14">
        <f t="shared" ref="T2307:T2370" si="219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8">
        <f t="shared" si="217"/>
        <v>51.185616438356163</v>
      </c>
      <c r="Q2308" t="str">
        <f t="shared" ref="Q2308:Q2371" si="220">LEFT(N2308,(FIND("/",N2308)-1))</f>
        <v>music</v>
      </c>
      <c r="R2308" s="11" t="str">
        <f t="shared" ref="R2308:R2371" si="221">RIGHT(N2308,(LEN(N2308)-FIND("/",N2308)))</f>
        <v>indie rock</v>
      </c>
      <c r="S2308" s="14">
        <f t="shared" si="218"/>
        <v>40947.959826388884</v>
      </c>
      <c r="T2308" s="14">
        <f t="shared" si="219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8">
        <f t="shared" si="217"/>
        <v>27.936800000000002</v>
      </c>
      <c r="Q2309" t="str">
        <f t="shared" si="220"/>
        <v>music</v>
      </c>
      <c r="R2309" s="11" t="str">
        <f t="shared" si="221"/>
        <v>indie rock</v>
      </c>
      <c r="S2309" s="14">
        <f t="shared" si="218"/>
        <v>41004.594131944439</v>
      </c>
      <c r="T2309" s="14">
        <f t="shared" si="219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8">
        <f t="shared" si="217"/>
        <v>82.496921824104234</v>
      </c>
      <c r="Q2310" t="str">
        <f t="shared" si="220"/>
        <v>music</v>
      </c>
      <c r="R2310" s="11" t="str">
        <f t="shared" si="221"/>
        <v>indie rock</v>
      </c>
      <c r="S2310" s="14">
        <f t="shared" si="218"/>
        <v>41851.754583333335</v>
      </c>
      <c r="T2310" s="14">
        <f t="shared" si="219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8">
        <f t="shared" si="217"/>
        <v>59.817476635514019</v>
      </c>
      <c r="Q2311" t="str">
        <f t="shared" si="220"/>
        <v>music</v>
      </c>
      <c r="R2311" s="11" t="str">
        <f t="shared" si="221"/>
        <v>indie rock</v>
      </c>
      <c r="S2311" s="14">
        <f t="shared" si="218"/>
        <v>41307.779363425921</v>
      </c>
      <c r="T2311" s="14">
        <f t="shared" si="219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8">
        <f t="shared" si="217"/>
        <v>64.816470588235291</v>
      </c>
      <c r="Q2312" t="str">
        <f t="shared" si="220"/>
        <v>music</v>
      </c>
      <c r="R2312" s="11" t="str">
        <f t="shared" si="221"/>
        <v>indie rock</v>
      </c>
      <c r="S2312" s="14">
        <f t="shared" si="218"/>
        <v>41324.585821759254</v>
      </c>
      <c r="T2312" s="14">
        <f t="shared" si="219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8">
        <f t="shared" si="217"/>
        <v>90.09615384615384</v>
      </c>
      <c r="Q2313" t="str">
        <f t="shared" si="220"/>
        <v>music</v>
      </c>
      <c r="R2313" s="11" t="str">
        <f t="shared" si="221"/>
        <v>indie rock</v>
      </c>
      <c r="S2313" s="14">
        <f t="shared" si="218"/>
        <v>41735.796168981477</v>
      </c>
      <c r="T2313" s="14">
        <f t="shared" si="219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8">
        <f t="shared" si="217"/>
        <v>40.962025316455694</v>
      </c>
      <c r="Q2314" t="str">
        <f t="shared" si="220"/>
        <v>music</v>
      </c>
      <c r="R2314" s="11" t="str">
        <f t="shared" si="221"/>
        <v>indie rock</v>
      </c>
      <c r="S2314" s="14">
        <f t="shared" si="218"/>
        <v>41716.424513888887</v>
      </c>
      <c r="T2314" s="14">
        <f t="shared" si="219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8">
        <f t="shared" si="217"/>
        <v>56.000127388535034</v>
      </c>
      <c r="Q2315" t="str">
        <f t="shared" si="220"/>
        <v>music</v>
      </c>
      <c r="R2315" s="11" t="str">
        <f t="shared" si="221"/>
        <v>indie rock</v>
      </c>
      <c r="S2315" s="14">
        <f t="shared" si="218"/>
        <v>41002.750300925924</v>
      </c>
      <c r="T2315" s="14">
        <f t="shared" si="219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8">
        <f t="shared" si="217"/>
        <v>37.672800000000002</v>
      </c>
      <c r="Q2316" t="str">
        <f t="shared" si="220"/>
        <v>music</v>
      </c>
      <c r="R2316" s="11" t="str">
        <f t="shared" si="221"/>
        <v>indie rock</v>
      </c>
      <c r="S2316" s="14">
        <f t="shared" si="218"/>
        <v>41037.343252314815</v>
      </c>
      <c r="T2316" s="14">
        <f t="shared" si="219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8">
        <f t="shared" si="217"/>
        <v>40.078125</v>
      </c>
      <c r="Q2317" t="str">
        <f t="shared" si="220"/>
        <v>music</v>
      </c>
      <c r="R2317" s="11" t="str">
        <f t="shared" si="221"/>
        <v>indie rock</v>
      </c>
      <c r="S2317" s="14">
        <f t="shared" si="218"/>
        <v>41004.517858796295</v>
      </c>
      <c r="T2317" s="14">
        <f t="shared" si="219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8">
        <f t="shared" si="217"/>
        <v>78.031999999999996</v>
      </c>
      <c r="Q2318" t="str">
        <f t="shared" si="220"/>
        <v>music</v>
      </c>
      <c r="R2318" s="11" t="str">
        <f t="shared" si="221"/>
        <v>indie rock</v>
      </c>
      <c r="S2318" s="14">
        <f t="shared" si="218"/>
        <v>40079.516782407409</v>
      </c>
      <c r="T2318" s="14">
        <f t="shared" si="219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8">
        <f t="shared" si="217"/>
        <v>18.90909090909091</v>
      </c>
      <c r="Q2319" t="str">
        <f t="shared" si="220"/>
        <v>music</v>
      </c>
      <c r="R2319" s="11" t="str">
        <f t="shared" si="221"/>
        <v>indie rock</v>
      </c>
      <c r="S2319" s="14">
        <f t="shared" si="218"/>
        <v>40192.33390046296</v>
      </c>
      <c r="T2319" s="14">
        <f t="shared" si="219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8">
        <f t="shared" si="217"/>
        <v>37.134969325153371</v>
      </c>
      <c r="Q2320" t="str">
        <f t="shared" si="220"/>
        <v>music</v>
      </c>
      <c r="R2320" s="11" t="str">
        <f t="shared" si="221"/>
        <v>indie rock</v>
      </c>
      <c r="S2320" s="14">
        <f t="shared" si="218"/>
        <v>40050.435347222221</v>
      </c>
      <c r="T2320" s="14">
        <f t="shared" si="219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8">
        <f t="shared" si="217"/>
        <v>41.961038961038959</v>
      </c>
      <c r="Q2321" t="str">
        <f t="shared" si="220"/>
        <v>music</v>
      </c>
      <c r="R2321" s="11" t="str">
        <f t="shared" si="221"/>
        <v>indie rock</v>
      </c>
      <c r="S2321" s="14">
        <f t="shared" si="218"/>
        <v>41592.873668981476</v>
      </c>
      <c r="T2321" s="14">
        <f t="shared" si="219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8">
        <f t="shared" si="217"/>
        <v>61.044943820224717</v>
      </c>
      <c r="Q2322" t="str">
        <f t="shared" si="220"/>
        <v>music</v>
      </c>
      <c r="R2322" s="11" t="str">
        <f t="shared" si="221"/>
        <v>indie rock</v>
      </c>
      <c r="S2322" s="14">
        <f t="shared" si="218"/>
        <v>41696.608796296292</v>
      </c>
      <c r="T2322" s="14">
        <f t="shared" si="219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8">
        <f t="shared" si="217"/>
        <v>64.53125</v>
      </c>
      <c r="Q2323" t="str">
        <f t="shared" si="220"/>
        <v>food</v>
      </c>
      <c r="R2323" s="11" t="str">
        <f t="shared" si="221"/>
        <v>small batch</v>
      </c>
      <c r="S2323" s="14">
        <f t="shared" si="218"/>
        <v>42799.052094907405</v>
      </c>
      <c r="T2323" s="14">
        <f t="shared" si="219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8">
        <f t="shared" si="217"/>
        <v>21.25</v>
      </c>
      <c r="Q2324" t="str">
        <f t="shared" si="220"/>
        <v>food</v>
      </c>
      <c r="R2324" s="11" t="str">
        <f t="shared" si="221"/>
        <v>small batch</v>
      </c>
      <c r="S2324" s="14">
        <f t="shared" si="218"/>
        <v>42804.687141203707</v>
      </c>
      <c r="T2324" s="14">
        <f t="shared" si="219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8">
        <f t="shared" si="217"/>
        <v>30</v>
      </c>
      <c r="Q2325" t="str">
        <f t="shared" si="220"/>
        <v>food</v>
      </c>
      <c r="R2325" s="11" t="str">
        <f t="shared" si="221"/>
        <v>small batch</v>
      </c>
      <c r="S2325" s="14">
        <f t="shared" si="218"/>
        <v>42807.54684027777</v>
      </c>
      <c r="T2325" s="14">
        <f t="shared" si="219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8">
        <f t="shared" si="217"/>
        <v>25.491803278688526</v>
      </c>
      <c r="Q2326" t="str">
        <f t="shared" si="220"/>
        <v>food</v>
      </c>
      <c r="R2326" s="11" t="str">
        <f t="shared" si="221"/>
        <v>small batch</v>
      </c>
      <c r="S2326" s="14">
        <f t="shared" si="218"/>
        <v>42790.67690972222</v>
      </c>
      <c r="T2326" s="14">
        <f t="shared" si="219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8">
        <f t="shared" si="217"/>
        <v>11.428571428571429</v>
      </c>
      <c r="Q2327" t="str">
        <f t="shared" si="220"/>
        <v>food</v>
      </c>
      <c r="R2327" s="11" t="str">
        <f t="shared" si="221"/>
        <v>small batch</v>
      </c>
      <c r="S2327" s="14">
        <f t="shared" si="218"/>
        <v>42793.814016203702</v>
      </c>
      <c r="T2327" s="14">
        <f t="shared" si="219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8">
        <f t="shared" si="217"/>
        <v>108</v>
      </c>
      <c r="Q2328" t="str">
        <f t="shared" si="220"/>
        <v>food</v>
      </c>
      <c r="R2328" s="11" t="str">
        <f t="shared" si="221"/>
        <v>small batch</v>
      </c>
      <c r="S2328" s="14">
        <f t="shared" si="218"/>
        <v>42803.825787037036</v>
      </c>
      <c r="T2328" s="14">
        <f t="shared" si="219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8">
        <f t="shared" si="217"/>
        <v>54.883162444113267</v>
      </c>
      <c r="Q2329" t="str">
        <f t="shared" si="220"/>
        <v>food</v>
      </c>
      <c r="R2329" s="11" t="str">
        <f t="shared" si="221"/>
        <v>small batch</v>
      </c>
      <c r="S2329" s="14">
        <f t="shared" si="218"/>
        <v>41842.708796296298</v>
      </c>
      <c r="T2329" s="14">
        <f t="shared" si="219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8">
        <f t="shared" si="217"/>
        <v>47.383612662942269</v>
      </c>
      <c r="Q2330" t="str">
        <f t="shared" si="220"/>
        <v>food</v>
      </c>
      <c r="R2330" s="11" t="str">
        <f t="shared" si="221"/>
        <v>small batch</v>
      </c>
      <c r="S2330" s="14">
        <f t="shared" si="218"/>
        <v>42139.573344907411</v>
      </c>
      <c r="T2330" s="14">
        <f t="shared" si="219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8">
        <f t="shared" si="217"/>
        <v>211.84</v>
      </c>
      <c r="Q2331" t="str">
        <f t="shared" si="220"/>
        <v>food</v>
      </c>
      <c r="R2331" s="11" t="str">
        <f t="shared" si="221"/>
        <v>small batch</v>
      </c>
      <c r="S2331" s="14">
        <f t="shared" si="218"/>
        <v>41807.416041666664</v>
      </c>
      <c r="T2331" s="14">
        <f t="shared" si="219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8">
        <f t="shared" si="217"/>
        <v>219.92638036809817</v>
      </c>
      <c r="Q2332" t="str">
        <f t="shared" si="220"/>
        <v>food</v>
      </c>
      <c r="R2332" s="11" t="str">
        <f t="shared" si="221"/>
        <v>small batch</v>
      </c>
      <c r="S2332" s="14">
        <f t="shared" si="218"/>
        <v>42332.691469907404</v>
      </c>
      <c r="T2332" s="14">
        <f t="shared" si="219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8">
        <f t="shared" si="217"/>
        <v>40.795406360424032</v>
      </c>
      <c r="Q2333" t="str">
        <f t="shared" si="220"/>
        <v>food</v>
      </c>
      <c r="R2333" s="11" t="str">
        <f t="shared" si="221"/>
        <v>small batch</v>
      </c>
      <c r="S2333" s="14">
        <f t="shared" si="218"/>
        <v>41838.797337962962</v>
      </c>
      <c r="T2333" s="14">
        <f t="shared" si="219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8">
        <f t="shared" si="217"/>
        <v>75.502840909090907</v>
      </c>
      <c r="Q2334" t="str">
        <f t="shared" si="220"/>
        <v>food</v>
      </c>
      <c r="R2334" s="11" t="str">
        <f t="shared" si="221"/>
        <v>small batch</v>
      </c>
      <c r="S2334" s="14">
        <f t="shared" si="218"/>
        <v>42011.419803240737</v>
      </c>
      <c r="T2334" s="14">
        <f t="shared" si="219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8">
        <f t="shared" si="217"/>
        <v>13.542553191489361</v>
      </c>
      <c r="Q2335" t="str">
        <f t="shared" si="220"/>
        <v>food</v>
      </c>
      <c r="R2335" s="11" t="str">
        <f t="shared" si="221"/>
        <v>small batch</v>
      </c>
      <c r="S2335" s="14">
        <f t="shared" si="218"/>
        <v>41767.442013888889</v>
      </c>
      <c r="T2335" s="14">
        <f t="shared" si="219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8">
        <f t="shared" si="217"/>
        <v>60.865671641791046</v>
      </c>
      <c r="Q2336" t="str">
        <f t="shared" si="220"/>
        <v>food</v>
      </c>
      <c r="R2336" s="11" t="str">
        <f t="shared" si="221"/>
        <v>small batch</v>
      </c>
      <c r="S2336" s="14">
        <f t="shared" si="218"/>
        <v>41918.461782407401</v>
      </c>
      <c r="T2336" s="14">
        <f t="shared" si="219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8">
        <f t="shared" si="217"/>
        <v>115.69230769230769</v>
      </c>
      <c r="Q2337" t="str">
        <f t="shared" si="220"/>
        <v>food</v>
      </c>
      <c r="R2337" s="11" t="str">
        <f t="shared" si="221"/>
        <v>small batch</v>
      </c>
      <c r="S2337" s="14">
        <f t="shared" si="218"/>
        <v>41771.363923611112</v>
      </c>
      <c r="T2337" s="14">
        <f t="shared" si="219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8">
        <f t="shared" si="217"/>
        <v>48.104623556581984</v>
      </c>
      <c r="Q2338" t="str">
        <f t="shared" si="220"/>
        <v>food</v>
      </c>
      <c r="R2338" s="11" t="str">
        <f t="shared" si="221"/>
        <v>small batch</v>
      </c>
      <c r="S2338" s="14">
        <f t="shared" si="218"/>
        <v>41666.716377314813</v>
      </c>
      <c r="T2338" s="14">
        <f t="shared" si="219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8">
        <f t="shared" si="217"/>
        <v>74.184357541899445</v>
      </c>
      <c r="Q2339" t="str">
        <f t="shared" si="220"/>
        <v>food</v>
      </c>
      <c r="R2339" s="11" t="str">
        <f t="shared" si="221"/>
        <v>small batch</v>
      </c>
      <c r="S2339" s="14">
        <f t="shared" si="218"/>
        <v>41786.432210648149</v>
      </c>
      <c r="T2339" s="14">
        <f t="shared" si="219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8">
        <f t="shared" si="217"/>
        <v>123.34552845528455</v>
      </c>
      <c r="Q2340" t="str">
        <f t="shared" si="220"/>
        <v>food</v>
      </c>
      <c r="R2340" s="11" t="str">
        <f t="shared" si="221"/>
        <v>small batch</v>
      </c>
      <c r="S2340" s="14">
        <f t="shared" si="218"/>
        <v>41789.688472222217</v>
      </c>
      <c r="T2340" s="14">
        <f t="shared" si="219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8">
        <f t="shared" si="217"/>
        <v>66.623188405797094</v>
      </c>
      <c r="Q2341" t="str">
        <f t="shared" si="220"/>
        <v>food</v>
      </c>
      <c r="R2341" s="11" t="str">
        <f t="shared" si="221"/>
        <v>small batch</v>
      </c>
      <c r="S2341" s="14">
        <f t="shared" si="218"/>
        <v>42692.591539351844</v>
      </c>
      <c r="T2341" s="14">
        <f t="shared" si="219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8">
        <f t="shared" si="217"/>
        <v>104.99007444168734</v>
      </c>
      <c r="Q2342" t="str">
        <f t="shared" si="220"/>
        <v>food</v>
      </c>
      <c r="R2342" s="11" t="str">
        <f t="shared" si="221"/>
        <v>small batch</v>
      </c>
      <c r="S2342" s="14">
        <f t="shared" si="218"/>
        <v>42643.434467592589</v>
      </c>
      <c r="T2342" s="14">
        <f t="shared" si="219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8">
        <f t="shared" si="217"/>
        <v>0</v>
      </c>
      <c r="Q2343" t="str">
        <f t="shared" si="220"/>
        <v>technology</v>
      </c>
      <c r="R2343" s="11" t="str">
        <f t="shared" si="221"/>
        <v>web</v>
      </c>
      <c r="S2343" s="14">
        <f t="shared" si="218"/>
        <v>42167.605370370373</v>
      </c>
      <c r="T2343" s="14">
        <f t="shared" si="219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8">
        <f t="shared" si="217"/>
        <v>0</v>
      </c>
      <c r="Q2344" t="str">
        <f t="shared" si="220"/>
        <v>technology</v>
      </c>
      <c r="R2344" s="11" t="str">
        <f t="shared" si="221"/>
        <v>web</v>
      </c>
      <c r="S2344" s="14">
        <f t="shared" si="218"/>
        <v>41897.49386574074</v>
      </c>
      <c r="T2344" s="14">
        <f t="shared" si="219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8">
        <f t="shared" si="217"/>
        <v>300</v>
      </c>
      <c r="Q2345" t="str">
        <f t="shared" si="220"/>
        <v>technology</v>
      </c>
      <c r="R2345" s="11" t="str">
        <f t="shared" si="221"/>
        <v>web</v>
      </c>
      <c r="S2345" s="14">
        <f t="shared" si="218"/>
        <v>42327.616956018515</v>
      </c>
      <c r="T2345" s="14">
        <f t="shared" si="219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8">
        <f t="shared" si="217"/>
        <v>1</v>
      </c>
      <c r="Q2346" t="str">
        <f t="shared" si="220"/>
        <v>technology</v>
      </c>
      <c r="R2346" s="11" t="str">
        <f t="shared" si="221"/>
        <v>web</v>
      </c>
      <c r="S2346" s="14">
        <f t="shared" si="218"/>
        <v>42515.519317129627</v>
      </c>
      <c r="T2346" s="14">
        <f t="shared" si="219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8">
        <f t="shared" si="217"/>
        <v>0</v>
      </c>
      <c r="Q2347" t="str">
        <f t="shared" si="220"/>
        <v>technology</v>
      </c>
      <c r="R2347" s="11" t="str">
        <f t="shared" si="221"/>
        <v>web</v>
      </c>
      <c r="S2347" s="14">
        <f t="shared" si="218"/>
        <v>42059.79347222222</v>
      </c>
      <c r="T2347" s="14">
        <f t="shared" si="219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8">
        <f t="shared" si="217"/>
        <v>13</v>
      </c>
      <c r="Q2348" t="str">
        <f t="shared" si="220"/>
        <v>technology</v>
      </c>
      <c r="R2348" s="11" t="str">
        <f t="shared" si="221"/>
        <v>web</v>
      </c>
      <c r="S2348" s="14">
        <f t="shared" si="218"/>
        <v>42615.590636574074</v>
      </c>
      <c r="T2348" s="14">
        <f t="shared" si="219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8">
        <f t="shared" si="217"/>
        <v>15</v>
      </c>
      <c r="Q2349" t="str">
        <f t="shared" si="220"/>
        <v>technology</v>
      </c>
      <c r="R2349" s="11" t="str">
        <f t="shared" si="221"/>
        <v>web</v>
      </c>
      <c r="S2349" s="14">
        <f t="shared" si="218"/>
        <v>42577.399027777778</v>
      </c>
      <c r="T2349" s="14">
        <f t="shared" si="219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8">
        <f t="shared" si="217"/>
        <v>54</v>
      </c>
      <c r="Q2350" t="str">
        <f t="shared" si="220"/>
        <v>technology</v>
      </c>
      <c r="R2350" s="11" t="str">
        <f t="shared" si="221"/>
        <v>web</v>
      </c>
      <c r="S2350" s="14">
        <f t="shared" si="218"/>
        <v>42360.723819444444</v>
      </c>
      <c r="T2350" s="14">
        <f t="shared" si="219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8">
        <f t="shared" si="217"/>
        <v>0</v>
      </c>
      <c r="Q2351" t="str">
        <f t="shared" si="220"/>
        <v>technology</v>
      </c>
      <c r="R2351" s="11" t="str">
        <f t="shared" si="221"/>
        <v>web</v>
      </c>
      <c r="S2351" s="14">
        <f t="shared" si="218"/>
        <v>42198.567453703705</v>
      </c>
      <c r="T2351" s="14">
        <f t="shared" si="219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8">
        <f t="shared" si="217"/>
        <v>0</v>
      </c>
      <c r="Q2352" t="str">
        <f t="shared" si="220"/>
        <v>technology</v>
      </c>
      <c r="R2352" s="11" t="str">
        <f t="shared" si="221"/>
        <v>web</v>
      </c>
      <c r="S2352" s="14">
        <f t="shared" si="218"/>
        <v>42708.633912037032</v>
      </c>
      <c r="T2352" s="14">
        <f t="shared" si="219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8">
        <f t="shared" si="217"/>
        <v>15.428571428571429</v>
      </c>
      <c r="Q2353" t="str">
        <f t="shared" si="220"/>
        <v>technology</v>
      </c>
      <c r="R2353" s="11" t="str">
        <f t="shared" si="221"/>
        <v>web</v>
      </c>
      <c r="S2353" s="14">
        <f t="shared" si="218"/>
        <v>42093.892812500002</v>
      </c>
      <c r="T2353" s="14">
        <f t="shared" si="219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8">
        <f t="shared" si="217"/>
        <v>0</v>
      </c>
      <c r="Q2354" t="str">
        <f t="shared" si="220"/>
        <v>technology</v>
      </c>
      <c r="R2354" s="11" t="str">
        <f t="shared" si="221"/>
        <v>web</v>
      </c>
      <c r="S2354" s="14">
        <f t="shared" si="218"/>
        <v>42101.425370370365</v>
      </c>
      <c r="T2354" s="14">
        <f t="shared" si="219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8">
        <f t="shared" si="217"/>
        <v>0</v>
      </c>
      <c r="Q2355" t="str">
        <f t="shared" si="220"/>
        <v>technology</v>
      </c>
      <c r="R2355" s="11" t="str">
        <f t="shared" si="221"/>
        <v>web</v>
      </c>
      <c r="S2355" s="14">
        <f t="shared" si="218"/>
        <v>42103.467847222222</v>
      </c>
      <c r="T2355" s="14">
        <f t="shared" si="219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8">
        <f t="shared" si="217"/>
        <v>25</v>
      </c>
      <c r="Q2356" t="str">
        <f t="shared" si="220"/>
        <v>technology</v>
      </c>
      <c r="R2356" s="11" t="str">
        <f t="shared" si="221"/>
        <v>web</v>
      </c>
      <c r="S2356" s="14">
        <f t="shared" si="218"/>
        <v>41954.51458333333</v>
      </c>
      <c r="T2356" s="14">
        <f t="shared" si="219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8">
        <f t="shared" si="217"/>
        <v>27.5</v>
      </c>
      <c r="Q2357" t="str">
        <f t="shared" si="220"/>
        <v>technology</v>
      </c>
      <c r="R2357" s="11" t="str">
        <f t="shared" si="221"/>
        <v>web</v>
      </c>
      <c r="S2357" s="14">
        <f t="shared" si="218"/>
        <v>42096.709907407399</v>
      </c>
      <c r="T2357" s="14">
        <f t="shared" si="219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8">
        <f t="shared" si="217"/>
        <v>0</v>
      </c>
      <c r="Q2358" t="str">
        <f t="shared" si="220"/>
        <v>technology</v>
      </c>
      <c r="R2358" s="11" t="str">
        <f t="shared" si="221"/>
        <v>web</v>
      </c>
      <c r="S2358" s="14">
        <f t="shared" si="218"/>
        <v>42130.575277777774</v>
      </c>
      <c r="T2358" s="14">
        <f t="shared" si="219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8">
        <f t="shared" si="217"/>
        <v>0</v>
      </c>
      <c r="Q2359" t="str">
        <f t="shared" si="220"/>
        <v>technology</v>
      </c>
      <c r="R2359" s="11" t="str">
        <f t="shared" si="221"/>
        <v>web</v>
      </c>
      <c r="S2359" s="14">
        <f t="shared" si="218"/>
        <v>42264.411782407398</v>
      </c>
      <c r="T2359" s="14">
        <f t="shared" si="219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8">
        <f t="shared" si="217"/>
        <v>0</v>
      </c>
      <c r="Q2360" t="str">
        <f t="shared" si="220"/>
        <v>technology</v>
      </c>
      <c r="R2360" s="11" t="str">
        <f t="shared" si="221"/>
        <v>web</v>
      </c>
      <c r="S2360" s="14">
        <f t="shared" si="218"/>
        <v>41978.722638888888</v>
      </c>
      <c r="T2360" s="14">
        <f t="shared" si="219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8">
        <f t="shared" si="217"/>
        <v>367</v>
      </c>
      <c r="Q2361" t="str">
        <f t="shared" si="220"/>
        <v>technology</v>
      </c>
      <c r="R2361" s="11" t="str">
        <f t="shared" si="221"/>
        <v>web</v>
      </c>
      <c r="S2361" s="14">
        <f t="shared" si="218"/>
        <v>42159.441249999996</v>
      </c>
      <c r="T2361" s="14">
        <f t="shared" si="219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8">
        <f t="shared" si="217"/>
        <v>2</v>
      </c>
      <c r="Q2362" t="str">
        <f t="shared" si="220"/>
        <v>technology</v>
      </c>
      <c r="R2362" s="11" t="str">
        <f t="shared" si="221"/>
        <v>web</v>
      </c>
      <c r="S2362" s="14">
        <f t="shared" si="218"/>
        <v>42377.498611111114</v>
      </c>
      <c r="T2362" s="14">
        <f t="shared" si="219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8">
        <f t="shared" si="217"/>
        <v>0</v>
      </c>
      <c r="Q2363" t="str">
        <f t="shared" si="220"/>
        <v>technology</v>
      </c>
      <c r="R2363" s="11" t="str">
        <f t="shared" si="221"/>
        <v>web</v>
      </c>
      <c r="S2363" s="14">
        <f t="shared" si="218"/>
        <v>42466.650555555556</v>
      </c>
      <c r="T2363" s="14">
        <f t="shared" si="219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8">
        <f t="shared" si="217"/>
        <v>60</v>
      </c>
      <c r="Q2364" t="str">
        <f t="shared" si="220"/>
        <v>technology</v>
      </c>
      <c r="R2364" s="11" t="str">
        <f t="shared" si="221"/>
        <v>web</v>
      </c>
      <c r="S2364" s="14">
        <f t="shared" si="218"/>
        <v>41954.47997685185</v>
      </c>
      <c r="T2364" s="14">
        <f t="shared" si="219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8">
        <f t="shared" si="217"/>
        <v>0</v>
      </c>
      <c r="Q2365" t="str">
        <f t="shared" si="220"/>
        <v>technology</v>
      </c>
      <c r="R2365" s="11" t="str">
        <f t="shared" si="221"/>
        <v>web</v>
      </c>
      <c r="S2365" s="14">
        <f t="shared" si="218"/>
        <v>42321.803240740737</v>
      </c>
      <c r="T2365" s="14">
        <f t="shared" si="219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8">
        <f t="shared" si="217"/>
        <v>0</v>
      </c>
      <c r="Q2366" t="str">
        <f t="shared" si="220"/>
        <v>technology</v>
      </c>
      <c r="R2366" s="11" t="str">
        <f t="shared" si="221"/>
        <v>web</v>
      </c>
      <c r="S2366" s="14">
        <f t="shared" si="218"/>
        <v>42248.726342592585</v>
      </c>
      <c r="T2366" s="14">
        <f t="shared" si="219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8">
        <f t="shared" si="217"/>
        <v>0</v>
      </c>
      <c r="Q2367" t="str">
        <f t="shared" si="220"/>
        <v>technology</v>
      </c>
      <c r="R2367" s="11" t="str">
        <f t="shared" si="221"/>
        <v>web</v>
      </c>
      <c r="S2367" s="14">
        <f t="shared" si="218"/>
        <v>42346.528067129628</v>
      </c>
      <c r="T2367" s="14">
        <f t="shared" si="219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8">
        <f t="shared" si="217"/>
        <v>97.407407407407405</v>
      </c>
      <c r="Q2368" t="str">
        <f t="shared" si="220"/>
        <v>technology</v>
      </c>
      <c r="R2368" s="11" t="str">
        <f t="shared" si="221"/>
        <v>web</v>
      </c>
      <c r="S2368" s="14">
        <f t="shared" si="218"/>
        <v>42268.323298611103</v>
      </c>
      <c r="T2368" s="14">
        <f t="shared" si="219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8">
        <f t="shared" si="217"/>
        <v>47.857142857142854</v>
      </c>
      <c r="Q2369" t="str">
        <f t="shared" si="220"/>
        <v>technology</v>
      </c>
      <c r="R2369" s="11" t="str">
        <f t="shared" si="221"/>
        <v>web</v>
      </c>
      <c r="S2369" s="14">
        <f t="shared" si="218"/>
        <v>42425.761759259258</v>
      </c>
      <c r="T2369" s="14">
        <f t="shared" si="219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8">
        <f t="shared" si="217"/>
        <v>50</v>
      </c>
      <c r="Q2370" t="str">
        <f t="shared" si="220"/>
        <v>technology</v>
      </c>
      <c r="R2370" s="11" t="str">
        <f t="shared" si="221"/>
        <v>web</v>
      </c>
      <c r="S2370" s="14">
        <f t="shared" si="218"/>
        <v>42063.513483796291</v>
      </c>
      <c r="T2370" s="14">
        <f t="shared" si="219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(E2371/D2371)*100</f>
        <v>0</v>
      </c>
      <c r="P2371" s="8">
        <f t="shared" ref="P2371:P2434" si="223">IFERROR(E2371/L2371, 0)</f>
        <v>0</v>
      </c>
      <c r="Q2371" t="str">
        <f t="shared" si="220"/>
        <v>technology</v>
      </c>
      <c r="R2371" s="11" t="str">
        <f t="shared" si="221"/>
        <v>web</v>
      </c>
      <c r="S2371" s="14">
        <f t="shared" ref="S2371:S2434" si="224">(((J2371/60)/60)/24)+DATE(1970,1,1)+(-5/24)</f>
        <v>42380.60429398148</v>
      </c>
      <c r="T2371" s="14">
        <f t="shared" ref="T2371:T2434" si="225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8">
        <f t="shared" si="223"/>
        <v>20.5</v>
      </c>
      <c r="Q2372" t="str">
        <f t="shared" ref="Q2372:Q2435" si="226">LEFT(N2372,(FIND("/",N2372)-1))</f>
        <v>technology</v>
      </c>
      <c r="R2372" s="11" t="str">
        <f t="shared" ref="R2372:R2435" si="227">RIGHT(N2372,(LEN(N2372)-FIND("/",N2372)))</f>
        <v>web</v>
      </c>
      <c r="S2372" s="14">
        <f t="shared" si="224"/>
        <v>41960.980798611105</v>
      </c>
      <c r="T2372" s="14">
        <f t="shared" si="225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8">
        <f t="shared" si="223"/>
        <v>0</v>
      </c>
      <c r="Q2373" t="str">
        <f t="shared" si="226"/>
        <v>technology</v>
      </c>
      <c r="R2373" s="11" t="str">
        <f t="shared" si="227"/>
        <v>web</v>
      </c>
      <c r="S2373" s="14">
        <f t="shared" si="224"/>
        <v>42150.569398148145</v>
      </c>
      <c r="T2373" s="14">
        <f t="shared" si="225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8">
        <f t="shared" si="223"/>
        <v>30</v>
      </c>
      <c r="Q2374" t="str">
        <f t="shared" si="226"/>
        <v>technology</v>
      </c>
      <c r="R2374" s="11" t="str">
        <f t="shared" si="227"/>
        <v>web</v>
      </c>
      <c r="S2374" s="14">
        <f t="shared" si="224"/>
        <v>42087.860775462956</v>
      </c>
      <c r="T2374" s="14">
        <f t="shared" si="225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8">
        <f t="shared" si="223"/>
        <v>50</v>
      </c>
      <c r="Q2375" t="str">
        <f t="shared" si="226"/>
        <v>technology</v>
      </c>
      <c r="R2375" s="11" t="str">
        <f t="shared" si="227"/>
        <v>web</v>
      </c>
      <c r="S2375" s="14">
        <f t="shared" si="224"/>
        <v>42215.453981481485</v>
      </c>
      <c r="T2375" s="14">
        <f t="shared" si="225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8">
        <f t="shared" si="223"/>
        <v>10</v>
      </c>
      <c r="Q2376" t="str">
        <f t="shared" si="226"/>
        <v>technology</v>
      </c>
      <c r="R2376" s="11" t="str">
        <f t="shared" si="227"/>
        <v>web</v>
      </c>
      <c r="S2376" s="14">
        <f t="shared" si="224"/>
        <v>42017.634953703695</v>
      </c>
      <c r="T2376" s="14">
        <f t="shared" si="225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8">
        <f t="shared" si="223"/>
        <v>0</v>
      </c>
      <c r="Q2377" t="str">
        <f t="shared" si="226"/>
        <v>technology</v>
      </c>
      <c r="R2377" s="11" t="str">
        <f t="shared" si="227"/>
        <v>web</v>
      </c>
      <c r="S2377" s="14">
        <f t="shared" si="224"/>
        <v>42592.627743055556</v>
      </c>
      <c r="T2377" s="14">
        <f t="shared" si="225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8">
        <f t="shared" si="223"/>
        <v>81.582499999999996</v>
      </c>
      <c r="Q2378" t="str">
        <f t="shared" si="226"/>
        <v>technology</v>
      </c>
      <c r="R2378" s="11" t="str">
        <f t="shared" si="227"/>
        <v>web</v>
      </c>
      <c r="S2378" s="14">
        <f t="shared" si="224"/>
        <v>42318.717199074068</v>
      </c>
      <c r="T2378" s="14">
        <f t="shared" si="225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8">
        <f t="shared" si="223"/>
        <v>0</v>
      </c>
      <c r="Q2379" t="str">
        <f t="shared" si="226"/>
        <v>technology</v>
      </c>
      <c r="R2379" s="11" t="str">
        <f t="shared" si="227"/>
        <v>web</v>
      </c>
      <c r="S2379" s="14">
        <f t="shared" si="224"/>
        <v>42669.661840277775</v>
      </c>
      <c r="T2379" s="14">
        <f t="shared" si="225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8">
        <f t="shared" si="223"/>
        <v>0</v>
      </c>
      <c r="Q2380" t="str">
        <f t="shared" si="226"/>
        <v>technology</v>
      </c>
      <c r="R2380" s="11" t="str">
        <f t="shared" si="227"/>
        <v>web</v>
      </c>
      <c r="S2380" s="14">
        <f t="shared" si="224"/>
        <v>42212.804745370369</v>
      </c>
      <c r="T2380" s="14">
        <f t="shared" si="225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8">
        <f t="shared" si="223"/>
        <v>0</v>
      </c>
      <c r="Q2381" t="str">
        <f t="shared" si="226"/>
        <v>technology</v>
      </c>
      <c r="R2381" s="11" t="str">
        <f t="shared" si="227"/>
        <v>web</v>
      </c>
      <c r="S2381" s="14">
        <f t="shared" si="224"/>
        <v>42236.808055555557</v>
      </c>
      <c r="T2381" s="14">
        <f t="shared" si="225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8">
        <f t="shared" si="223"/>
        <v>18.333333333333332</v>
      </c>
      <c r="Q2382" t="str">
        <f t="shared" si="226"/>
        <v>technology</v>
      </c>
      <c r="R2382" s="11" t="str">
        <f t="shared" si="227"/>
        <v>web</v>
      </c>
      <c r="S2382" s="14">
        <f t="shared" si="224"/>
        <v>42248.584976851846</v>
      </c>
      <c r="T2382" s="14">
        <f t="shared" si="225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8">
        <f t="shared" si="223"/>
        <v>224.42857142857142</v>
      </c>
      <c r="Q2383" t="str">
        <f t="shared" si="226"/>
        <v>technology</v>
      </c>
      <c r="R2383" s="11" t="str">
        <f t="shared" si="227"/>
        <v>web</v>
      </c>
      <c r="S2383" s="14">
        <f t="shared" si="224"/>
        <v>42074.727407407401</v>
      </c>
      <c r="T2383" s="14">
        <f t="shared" si="225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8">
        <f t="shared" si="223"/>
        <v>37.5</v>
      </c>
      <c r="Q2384" t="str">
        <f t="shared" si="226"/>
        <v>technology</v>
      </c>
      <c r="R2384" s="11" t="str">
        <f t="shared" si="227"/>
        <v>web</v>
      </c>
      <c r="S2384" s="14">
        <f t="shared" si="224"/>
        <v>42194.979201388887</v>
      </c>
      <c r="T2384" s="14">
        <f t="shared" si="225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8">
        <f t="shared" si="223"/>
        <v>145</v>
      </c>
      <c r="Q2385" t="str">
        <f t="shared" si="226"/>
        <v>technology</v>
      </c>
      <c r="R2385" s="11" t="str">
        <f t="shared" si="227"/>
        <v>web</v>
      </c>
      <c r="S2385" s="14">
        <f t="shared" si="224"/>
        <v>42026.848460648143</v>
      </c>
      <c r="T2385" s="14">
        <f t="shared" si="225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8">
        <f t="shared" si="223"/>
        <v>1</v>
      </c>
      <c r="Q2386" t="str">
        <f t="shared" si="226"/>
        <v>technology</v>
      </c>
      <c r="R2386" s="11" t="str">
        <f t="shared" si="227"/>
        <v>web</v>
      </c>
      <c r="S2386" s="14">
        <f t="shared" si="224"/>
        <v>41926.859293981477</v>
      </c>
      <c r="T2386" s="14">
        <f t="shared" si="225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8">
        <f t="shared" si="223"/>
        <v>112.57142857142857</v>
      </c>
      <c r="Q2387" t="str">
        <f t="shared" si="226"/>
        <v>technology</v>
      </c>
      <c r="R2387" s="11" t="str">
        <f t="shared" si="227"/>
        <v>web</v>
      </c>
      <c r="S2387" s="14">
        <f t="shared" si="224"/>
        <v>42191.493425925924</v>
      </c>
      <c r="T2387" s="14">
        <f t="shared" si="225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8">
        <f t="shared" si="223"/>
        <v>0</v>
      </c>
      <c r="Q2388" t="str">
        <f t="shared" si="226"/>
        <v>technology</v>
      </c>
      <c r="R2388" s="11" t="str">
        <f t="shared" si="227"/>
        <v>web</v>
      </c>
      <c r="S2388" s="14">
        <f t="shared" si="224"/>
        <v>41954.629907407405</v>
      </c>
      <c r="T2388" s="14">
        <f t="shared" si="225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8">
        <f t="shared" si="223"/>
        <v>342</v>
      </c>
      <c r="Q2389" t="str">
        <f t="shared" si="226"/>
        <v>technology</v>
      </c>
      <c r="R2389" s="11" t="str">
        <f t="shared" si="227"/>
        <v>web</v>
      </c>
      <c r="S2389" s="14">
        <f t="shared" si="224"/>
        <v>42528.418287037035</v>
      </c>
      <c r="T2389" s="14">
        <f t="shared" si="225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8">
        <f t="shared" si="223"/>
        <v>57.875</v>
      </c>
      <c r="Q2390" t="str">
        <f t="shared" si="226"/>
        <v>technology</v>
      </c>
      <c r="R2390" s="11" t="str">
        <f t="shared" si="227"/>
        <v>web</v>
      </c>
      <c r="S2390" s="14">
        <f t="shared" si="224"/>
        <v>41989.645358796297</v>
      </c>
      <c r="T2390" s="14">
        <f t="shared" si="225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8">
        <f t="shared" si="223"/>
        <v>30</v>
      </c>
      <c r="Q2391" t="str">
        <f t="shared" si="226"/>
        <v>technology</v>
      </c>
      <c r="R2391" s="11" t="str">
        <f t="shared" si="227"/>
        <v>web</v>
      </c>
      <c r="S2391" s="14">
        <f t="shared" si="224"/>
        <v>42179.445046296292</v>
      </c>
      <c r="T2391" s="14">
        <f t="shared" si="225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8">
        <f t="shared" si="223"/>
        <v>0</v>
      </c>
      <c r="Q2392" t="str">
        <f t="shared" si="226"/>
        <v>technology</v>
      </c>
      <c r="R2392" s="11" t="str">
        <f t="shared" si="227"/>
        <v>web</v>
      </c>
      <c r="S2392" s="14">
        <f t="shared" si="224"/>
        <v>41968.053981481477</v>
      </c>
      <c r="T2392" s="14">
        <f t="shared" si="225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8">
        <f t="shared" si="223"/>
        <v>25</v>
      </c>
      <c r="Q2393" t="str">
        <f t="shared" si="226"/>
        <v>technology</v>
      </c>
      <c r="R2393" s="11" t="str">
        <f t="shared" si="227"/>
        <v>web</v>
      </c>
      <c r="S2393" s="14">
        <f t="shared" si="224"/>
        <v>42064.586157407401</v>
      </c>
      <c r="T2393" s="14">
        <f t="shared" si="225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8">
        <f t="shared" si="223"/>
        <v>0</v>
      </c>
      <c r="Q2394" t="str">
        <f t="shared" si="226"/>
        <v>technology</v>
      </c>
      <c r="R2394" s="11" t="str">
        <f t="shared" si="227"/>
        <v>web</v>
      </c>
      <c r="S2394" s="14">
        <f t="shared" si="224"/>
        <v>42275.912303240737</v>
      </c>
      <c r="T2394" s="14">
        <f t="shared" si="225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8">
        <f t="shared" si="223"/>
        <v>50</v>
      </c>
      <c r="Q2395" t="str">
        <f t="shared" si="226"/>
        <v>technology</v>
      </c>
      <c r="R2395" s="11" t="str">
        <f t="shared" si="227"/>
        <v>web</v>
      </c>
      <c r="S2395" s="14">
        <f t="shared" si="224"/>
        <v>42194.440011574072</v>
      </c>
      <c r="T2395" s="14">
        <f t="shared" si="225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8">
        <f t="shared" si="223"/>
        <v>1.5</v>
      </c>
      <c r="Q2396" t="str">
        <f t="shared" si="226"/>
        <v>technology</v>
      </c>
      <c r="R2396" s="11" t="str">
        <f t="shared" si="227"/>
        <v>web</v>
      </c>
      <c r="S2396" s="14">
        <f t="shared" si="224"/>
        <v>42031.15385416666</v>
      </c>
      <c r="T2396" s="14">
        <f t="shared" si="225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8">
        <f t="shared" si="223"/>
        <v>0</v>
      </c>
      <c r="Q2397" t="str">
        <f t="shared" si="226"/>
        <v>technology</v>
      </c>
      <c r="R2397" s="11" t="str">
        <f t="shared" si="227"/>
        <v>web</v>
      </c>
      <c r="S2397" s="14">
        <f t="shared" si="224"/>
        <v>42716.913043981483</v>
      </c>
      <c r="T2397" s="14">
        <f t="shared" si="225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8">
        <f t="shared" si="223"/>
        <v>10</v>
      </c>
      <c r="Q2398" t="str">
        <f t="shared" si="226"/>
        <v>technology</v>
      </c>
      <c r="R2398" s="11" t="str">
        <f t="shared" si="227"/>
        <v>web</v>
      </c>
      <c r="S2398" s="14">
        <f t="shared" si="224"/>
        <v>42262.640717592592</v>
      </c>
      <c r="T2398" s="14">
        <f t="shared" si="225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8">
        <f t="shared" si="223"/>
        <v>0</v>
      </c>
      <c r="Q2399" t="str">
        <f t="shared" si="226"/>
        <v>technology</v>
      </c>
      <c r="R2399" s="11" t="str">
        <f t="shared" si="227"/>
        <v>web</v>
      </c>
      <c r="S2399" s="14">
        <f t="shared" si="224"/>
        <v>41976.676574074074</v>
      </c>
      <c r="T2399" s="14">
        <f t="shared" si="225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8">
        <f t="shared" si="223"/>
        <v>0</v>
      </c>
      <c r="Q2400" t="str">
        <f t="shared" si="226"/>
        <v>technology</v>
      </c>
      <c r="R2400" s="11" t="str">
        <f t="shared" si="227"/>
        <v>web</v>
      </c>
      <c r="S2400" s="14">
        <f t="shared" si="224"/>
        <v>42157.708148148151</v>
      </c>
      <c r="T2400" s="14">
        <f t="shared" si="225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8">
        <f t="shared" si="223"/>
        <v>0</v>
      </c>
      <c r="Q2401" t="str">
        <f t="shared" si="226"/>
        <v>technology</v>
      </c>
      <c r="R2401" s="11" t="str">
        <f t="shared" si="227"/>
        <v>web</v>
      </c>
      <c r="S2401" s="14">
        <f t="shared" si="224"/>
        <v>41956.644745370366</v>
      </c>
      <c r="T2401" s="14">
        <f t="shared" si="225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8">
        <f t="shared" si="223"/>
        <v>0</v>
      </c>
      <c r="Q2402" t="str">
        <f t="shared" si="226"/>
        <v>technology</v>
      </c>
      <c r="R2402" s="11" t="str">
        <f t="shared" si="227"/>
        <v>web</v>
      </c>
      <c r="S2402" s="14">
        <f t="shared" si="224"/>
        <v>42444.059768518513</v>
      </c>
      <c r="T2402" s="14">
        <f t="shared" si="225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8">
        <f t="shared" si="223"/>
        <v>22.333333333333332</v>
      </c>
      <c r="Q2403" t="str">
        <f t="shared" si="226"/>
        <v>food</v>
      </c>
      <c r="R2403" s="11" t="str">
        <f t="shared" si="227"/>
        <v>food trucks</v>
      </c>
      <c r="S2403" s="14">
        <f t="shared" si="224"/>
        <v>42374.614537037036</v>
      </c>
      <c r="T2403" s="14">
        <f t="shared" si="225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8">
        <f t="shared" si="223"/>
        <v>52</v>
      </c>
      <c r="Q2404" t="str">
        <f t="shared" si="226"/>
        <v>food</v>
      </c>
      <c r="R2404" s="11" t="str">
        <f t="shared" si="227"/>
        <v>food trucks</v>
      </c>
      <c r="S2404" s="14">
        <f t="shared" si="224"/>
        <v>42107.47142361111</v>
      </c>
      <c r="T2404" s="14">
        <f t="shared" si="225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8">
        <f t="shared" si="223"/>
        <v>16.833333333333332</v>
      </c>
      <c r="Q2405" t="str">
        <f t="shared" si="226"/>
        <v>food</v>
      </c>
      <c r="R2405" s="11" t="str">
        <f t="shared" si="227"/>
        <v>food trucks</v>
      </c>
      <c r="S2405" s="14">
        <f t="shared" si="224"/>
        <v>42399.674282407403</v>
      </c>
      <c r="T2405" s="14">
        <f t="shared" si="225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8">
        <f t="shared" si="223"/>
        <v>0</v>
      </c>
      <c r="Q2406" t="str">
        <f t="shared" si="226"/>
        <v>food</v>
      </c>
      <c r="R2406" s="11" t="str">
        <f t="shared" si="227"/>
        <v>food trucks</v>
      </c>
      <c r="S2406" s="14">
        <f t="shared" si="224"/>
        <v>42341.831099537034</v>
      </c>
      <c r="T2406" s="14">
        <f t="shared" si="225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8">
        <f t="shared" si="223"/>
        <v>56.3</v>
      </c>
      <c r="Q2407" t="str">
        <f t="shared" si="226"/>
        <v>food</v>
      </c>
      <c r="R2407" s="11" t="str">
        <f t="shared" si="227"/>
        <v>food trucks</v>
      </c>
      <c r="S2407" s="14">
        <f t="shared" si="224"/>
        <v>42595.377025462956</v>
      </c>
      <c r="T2407" s="14">
        <f t="shared" si="225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8">
        <f t="shared" si="223"/>
        <v>84.0625</v>
      </c>
      <c r="Q2408" t="str">
        <f t="shared" si="226"/>
        <v>food</v>
      </c>
      <c r="R2408" s="11" t="str">
        <f t="shared" si="227"/>
        <v>food trucks</v>
      </c>
      <c r="S2408" s="14">
        <f t="shared" si="224"/>
        <v>41982.902662037035</v>
      </c>
      <c r="T2408" s="14">
        <f t="shared" si="225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8">
        <f t="shared" si="223"/>
        <v>168.39393939393941</v>
      </c>
      <c r="Q2409" t="str">
        <f t="shared" si="226"/>
        <v>food</v>
      </c>
      <c r="R2409" s="11" t="str">
        <f t="shared" si="227"/>
        <v>food trucks</v>
      </c>
      <c r="S2409" s="14">
        <f t="shared" si="224"/>
        <v>42082.367222222216</v>
      </c>
      <c r="T2409" s="14">
        <f t="shared" si="225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8">
        <f t="shared" si="223"/>
        <v>15</v>
      </c>
      <c r="Q2410" t="str">
        <f t="shared" si="226"/>
        <v>food</v>
      </c>
      <c r="R2410" s="11" t="str">
        <f t="shared" si="227"/>
        <v>food trucks</v>
      </c>
      <c r="S2410" s="14">
        <f t="shared" si="224"/>
        <v>41918.93237268518</v>
      </c>
      <c r="T2410" s="14">
        <f t="shared" si="225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8">
        <f t="shared" si="223"/>
        <v>76.666666666666671</v>
      </c>
      <c r="Q2411" t="str">
        <f t="shared" si="226"/>
        <v>food</v>
      </c>
      <c r="R2411" s="11" t="str">
        <f t="shared" si="227"/>
        <v>food trucks</v>
      </c>
      <c r="S2411" s="14">
        <f t="shared" si="224"/>
        <v>42204.667534722219</v>
      </c>
      <c r="T2411" s="14">
        <f t="shared" si="225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8">
        <f t="shared" si="223"/>
        <v>0</v>
      </c>
      <c r="Q2412" t="str">
        <f t="shared" si="226"/>
        <v>food</v>
      </c>
      <c r="R2412" s="11" t="str">
        <f t="shared" si="227"/>
        <v>food trucks</v>
      </c>
      <c r="S2412" s="14">
        <f t="shared" si="224"/>
        <v>42224.199942129628</v>
      </c>
      <c r="T2412" s="14">
        <f t="shared" si="225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8">
        <f t="shared" si="223"/>
        <v>50.333333333333336</v>
      </c>
      <c r="Q2413" t="str">
        <f t="shared" si="226"/>
        <v>food</v>
      </c>
      <c r="R2413" s="11" t="str">
        <f t="shared" si="227"/>
        <v>food trucks</v>
      </c>
      <c r="S2413" s="14">
        <f t="shared" si="224"/>
        <v>42211.524097222216</v>
      </c>
      <c r="T2413" s="14">
        <f t="shared" si="225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8">
        <f t="shared" si="223"/>
        <v>0</v>
      </c>
      <c r="Q2414" t="str">
        <f t="shared" si="226"/>
        <v>food</v>
      </c>
      <c r="R2414" s="11" t="str">
        <f t="shared" si="227"/>
        <v>food trucks</v>
      </c>
      <c r="S2414" s="14">
        <f t="shared" si="224"/>
        <v>42655.528622685182</v>
      </c>
      <c r="T2414" s="14">
        <f t="shared" si="225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8">
        <f t="shared" si="223"/>
        <v>8.3333333333333339</v>
      </c>
      <c r="Q2415" t="str">
        <f t="shared" si="226"/>
        <v>food</v>
      </c>
      <c r="R2415" s="11" t="str">
        <f t="shared" si="227"/>
        <v>food trucks</v>
      </c>
      <c r="S2415" s="14">
        <f t="shared" si="224"/>
        <v>41759.901412037034</v>
      </c>
      <c r="T2415" s="14">
        <f t="shared" si="225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8">
        <f t="shared" si="223"/>
        <v>35.384615384615387</v>
      </c>
      <c r="Q2416" t="str">
        <f t="shared" si="226"/>
        <v>food</v>
      </c>
      <c r="R2416" s="11" t="str">
        <f t="shared" si="227"/>
        <v>food trucks</v>
      </c>
      <c r="S2416" s="14">
        <f t="shared" si="224"/>
        <v>42198.486805555549</v>
      </c>
      <c r="T2416" s="14">
        <f t="shared" si="225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8">
        <f t="shared" si="223"/>
        <v>55.833333333333336</v>
      </c>
      <c r="Q2417" t="str">
        <f t="shared" si="226"/>
        <v>food</v>
      </c>
      <c r="R2417" s="11" t="str">
        <f t="shared" si="227"/>
        <v>food trucks</v>
      </c>
      <c r="S2417" s="14">
        <f t="shared" si="224"/>
        <v>42536.654467592591</v>
      </c>
      <c r="T2417" s="14">
        <f t="shared" si="225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8">
        <f t="shared" si="223"/>
        <v>5</v>
      </c>
      <c r="Q2418" t="str">
        <f t="shared" si="226"/>
        <v>food</v>
      </c>
      <c r="R2418" s="11" t="str">
        <f t="shared" si="227"/>
        <v>food trucks</v>
      </c>
      <c r="S2418" s="14">
        <f t="shared" si="224"/>
        <v>42019.529432870368</v>
      </c>
      <c r="T2418" s="14">
        <f t="shared" si="225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8">
        <f t="shared" si="223"/>
        <v>0</v>
      </c>
      <c r="Q2419" t="str">
        <f t="shared" si="226"/>
        <v>food</v>
      </c>
      <c r="R2419" s="11" t="str">
        <f t="shared" si="227"/>
        <v>food trucks</v>
      </c>
      <c r="S2419" s="14">
        <f t="shared" si="224"/>
        <v>41831.675775462958</v>
      </c>
      <c r="T2419" s="14">
        <f t="shared" si="225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8">
        <f t="shared" si="223"/>
        <v>1</v>
      </c>
      <c r="Q2420" t="str">
        <f t="shared" si="226"/>
        <v>food</v>
      </c>
      <c r="R2420" s="11" t="str">
        <f t="shared" si="227"/>
        <v>food trucks</v>
      </c>
      <c r="S2420" s="14">
        <f t="shared" si="224"/>
        <v>42027.648657407401</v>
      </c>
      <c r="T2420" s="14">
        <f t="shared" si="225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8">
        <f t="shared" si="223"/>
        <v>0</v>
      </c>
      <c r="Q2421" t="str">
        <f t="shared" si="226"/>
        <v>food</v>
      </c>
      <c r="R2421" s="11" t="str">
        <f t="shared" si="227"/>
        <v>food trucks</v>
      </c>
      <c r="S2421" s="14">
        <f t="shared" si="224"/>
        <v>41993.529965277768</v>
      </c>
      <c r="T2421" s="14">
        <f t="shared" si="225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8">
        <f t="shared" si="223"/>
        <v>69.472222222222229</v>
      </c>
      <c r="Q2422" t="str">
        <f t="shared" si="226"/>
        <v>food</v>
      </c>
      <c r="R2422" s="11" t="str">
        <f t="shared" si="227"/>
        <v>food trucks</v>
      </c>
      <c r="S2422" s="14">
        <f t="shared" si="224"/>
        <v>41892.820543981477</v>
      </c>
      <c r="T2422" s="14">
        <f t="shared" si="225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8">
        <f t="shared" si="223"/>
        <v>1</v>
      </c>
      <c r="Q2423" t="str">
        <f t="shared" si="226"/>
        <v>food</v>
      </c>
      <c r="R2423" s="11" t="str">
        <f t="shared" si="227"/>
        <v>food trucks</v>
      </c>
      <c r="S2423" s="14">
        <f t="shared" si="224"/>
        <v>42026.479120370372</v>
      </c>
      <c r="T2423" s="14">
        <f t="shared" si="225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8">
        <f t="shared" si="223"/>
        <v>1</v>
      </c>
      <c r="Q2424" t="str">
        <f t="shared" si="226"/>
        <v>food</v>
      </c>
      <c r="R2424" s="11" t="str">
        <f t="shared" si="227"/>
        <v>food trucks</v>
      </c>
      <c r="S2424" s="14">
        <f t="shared" si="224"/>
        <v>42044.516620370363</v>
      </c>
      <c r="T2424" s="14">
        <f t="shared" si="225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8">
        <f t="shared" si="223"/>
        <v>8</v>
      </c>
      <c r="Q2425" t="str">
        <f t="shared" si="226"/>
        <v>food</v>
      </c>
      <c r="R2425" s="11" t="str">
        <f t="shared" si="227"/>
        <v>food trucks</v>
      </c>
      <c r="S2425" s="14">
        <f t="shared" si="224"/>
        <v>41974.496412037035</v>
      </c>
      <c r="T2425" s="14">
        <f t="shared" si="225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8">
        <f t="shared" si="223"/>
        <v>34.444444444444443</v>
      </c>
      <c r="Q2426" t="str">
        <f t="shared" si="226"/>
        <v>food</v>
      </c>
      <c r="R2426" s="11" t="str">
        <f t="shared" si="227"/>
        <v>food trucks</v>
      </c>
      <c r="S2426" s="14">
        <f t="shared" si="224"/>
        <v>41909.684120370366</v>
      </c>
      <c r="T2426" s="14">
        <f t="shared" si="225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8">
        <f t="shared" si="223"/>
        <v>1</v>
      </c>
      <c r="Q2427" t="str">
        <f t="shared" si="226"/>
        <v>food</v>
      </c>
      <c r="R2427" s="11" t="str">
        <f t="shared" si="227"/>
        <v>food trucks</v>
      </c>
      <c r="S2427" s="14">
        <f t="shared" si="224"/>
        <v>42502.705428240741</v>
      </c>
      <c r="T2427" s="14">
        <f t="shared" si="225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8">
        <f t="shared" si="223"/>
        <v>0</v>
      </c>
      <c r="Q2428" t="str">
        <f t="shared" si="226"/>
        <v>food</v>
      </c>
      <c r="R2428" s="11" t="str">
        <f t="shared" si="227"/>
        <v>food trucks</v>
      </c>
      <c r="S2428" s="14">
        <f t="shared" si="224"/>
        <v>42163.961712962955</v>
      </c>
      <c r="T2428" s="14">
        <f t="shared" si="225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8">
        <f t="shared" si="223"/>
        <v>1</v>
      </c>
      <c r="Q2429" t="str">
        <f t="shared" si="226"/>
        <v>food</v>
      </c>
      <c r="R2429" s="11" t="str">
        <f t="shared" si="227"/>
        <v>food trucks</v>
      </c>
      <c r="S2429" s="14">
        <f t="shared" si="224"/>
        <v>42412.11033564814</v>
      </c>
      <c r="T2429" s="14">
        <f t="shared" si="225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8">
        <f t="shared" si="223"/>
        <v>1</v>
      </c>
      <c r="Q2430" t="str">
        <f t="shared" si="226"/>
        <v>food</v>
      </c>
      <c r="R2430" s="11" t="str">
        <f t="shared" si="227"/>
        <v>food trucks</v>
      </c>
      <c r="S2430" s="14">
        <f t="shared" si="224"/>
        <v>42045.575821759259</v>
      </c>
      <c r="T2430" s="14">
        <f t="shared" si="225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8">
        <f t="shared" si="223"/>
        <v>501.25</v>
      </c>
      <c r="Q2431" t="str">
        <f t="shared" si="226"/>
        <v>food</v>
      </c>
      <c r="R2431" s="11" t="str">
        <f t="shared" si="227"/>
        <v>food trucks</v>
      </c>
      <c r="S2431" s="14">
        <f t="shared" si="224"/>
        <v>42734.670902777776</v>
      </c>
      <c r="T2431" s="14">
        <f t="shared" si="225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8">
        <f t="shared" si="223"/>
        <v>10.5</v>
      </c>
      <c r="Q2432" t="str">
        <f t="shared" si="226"/>
        <v>food</v>
      </c>
      <c r="R2432" s="11" t="str">
        <f t="shared" si="227"/>
        <v>food trucks</v>
      </c>
      <c r="S2432" s="14">
        <f t="shared" si="224"/>
        <v>42381.922499999993</v>
      </c>
      <c r="T2432" s="14">
        <f t="shared" si="225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8">
        <f t="shared" si="223"/>
        <v>1</v>
      </c>
      <c r="Q2433" t="str">
        <f t="shared" si="226"/>
        <v>food</v>
      </c>
      <c r="R2433" s="11" t="str">
        <f t="shared" si="227"/>
        <v>food trucks</v>
      </c>
      <c r="S2433" s="14">
        <f t="shared" si="224"/>
        <v>42488.891354166662</v>
      </c>
      <c r="T2433" s="14">
        <f t="shared" si="225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8">
        <f t="shared" si="223"/>
        <v>1</v>
      </c>
      <c r="Q2434" t="str">
        <f t="shared" si="226"/>
        <v>food</v>
      </c>
      <c r="R2434" s="11" t="str">
        <f t="shared" si="227"/>
        <v>food trucks</v>
      </c>
      <c r="S2434" s="14">
        <f t="shared" si="224"/>
        <v>42041.010381944441</v>
      </c>
      <c r="T2434" s="14">
        <f t="shared" si="225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(E2435/D2435)*100</f>
        <v>0</v>
      </c>
      <c r="P2435" s="8">
        <f t="shared" ref="P2435:P2498" si="229">IFERROR(E2435/L2435, 0)</f>
        <v>0</v>
      </c>
      <c r="Q2435" t="str">
        <f t="shared" si="226"/>
        <v>food</v>
      </c>
      <c r="R2435" s="11" t="str">
        <f t="shared" si="227"/>
        <v>food trucks</v>
      </c>
      <c r="S2435" s="14">
        <f t="shared" ref="S2435:S2498" si="230">(((J2435/60)/60)/24)+DATE(1970,1,1)+(-5/24)</f>
        <v>42397.691469907404</v>
      </c>
      <c r="T2435" s="14">
        <f t="shared" ref="T2435:T2498" si="231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8">
        <f t="shared" si="229"/>
        <v>13</v>
      </c>
      <c r="Q2436" t="str">
        <f t="shared" ref="Q2436:Q2499" si="232">LEFT(N2436,(FIND("/",N2436)-1))</f>
        <v>food</v>
      </c>
      <c r="R2436" s="11" t="str">
        <f t="shared" ref="R2436:R2499" si="233">RIGHT(N2436,(LEN(N2436)-FIND("/",N2436)))</f>
        <v>food trucks</v>
      </c>
      <c r="S2436" s="14">
        <f t="shared" si="230"/>
        <v>42179.977708333325</v>
      </c>
      <c r="T2436" s="14">
        <f t="shared" si="231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8">
        <f t="shared" si="229"/>
        <v>306</v>
      </c>
      <c r="Q2437" t="str">
        <f t="shared" si="232"/>
        <v>food</v>
      </c>
      <c r="R2437" s="11" t="str">
        <f t="shared" si="233"/>
        <v>food trucks</v>
      </c>
      <c r="S2437" s="14">
        <f t="shared" si="230"/>
        <v>42252.069282407399</v>
      </c>
      <c r="T2437" s="14">
        <f t="shared" si="231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8">
        <f t="shared" si="229"/>
        <v>22.5</v>
      </c>
      <c r="Q2438" t="str">
        <f t="shared" si="232"/>
        <v>food</v>
      </c>
      <c r="R2438" s="11" t="str">
        <f t="shared" si="233"/>
        <v>food trucks</v>
      </c>
      <c r="S2438" s="14">
        <f t="shared" si="230"/>
        <v>42338.407060185178</v>
      </c>
      <c r="T2438" s="14">
        <f t="shared" si="231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8">
        <f t="shared" si="229"/>
        <v>0</v>
      </c>
      <c r="Q2439" t="str">
        <f t="shared" si="232"/>
        <v>food</v>
      </c>
      <c r="R2439" s="11" t="str">
        <f t="shared" si="233"/>
        <v>food trucks</v>
      </c>
      <c r="S2439" s="14">
        <f t="shared" si="230"/>
        <v>42031.756805555553</v>
      </c>
      <c r="T2439" s="14">
        <f t="shared" si="231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8">
        <f t="shared" si="229"/>
        <v>50</v>
      </c>
      <c r="Q2440" t="str">
        <f t="shared" si="232"/>
        <v>food</v>
      </c>
      <c r="R2440" s="11" t="str">
        <f t="shared" si="233"/>
        <v>food trucks</v>
      </c>
      <c r="S2440" s="14">
        <f t="shared" si="230"/>
        <v>42285.706736111104</v>
      </c>
      <c r="T2440" s="14">
        <f t="shared" si="231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8">
        <f t="shared" si="229"/>
        <v>0</v>
      </c>
      <c r="Q2441" t="str">
        <f t="shared" si="232"/>
        <v>food</v>
      </c>
      <c r="R2441" s="11" t="str">
        <f t="shared" si="233"/>
        <v>food trucks</v>
      </c>
      <c r="S2441" s="14">
        <f t="shared" si="230"/>
        <v>42265.610289351847</v>
      </c>
      <c r="T2441" s="14">
        <f t="shared" si="231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8">
        <f t="shared" si="229"/>
        <v>5</v>
      </c>
      <c r="Q2442" t="str">
        <f t="shared" si="232"/>
        <v>food</v>
      </c>
      <c r="R2442" s="11" t="str">
        <f t="shared" si="233"/>
        <v>food trucks</v>
      </c>
      <c r="S2442" s="14">
        <f t="shared" si="230"/>
        <v>42383.691122685181</v>
      </c>
      <c r="T2442" s="14">
        <f t="shared" si="231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8">
        <f t="shared" si="229"/>
        <v>74.22935779816514</v>
      </c>
      <c r="Q2443" t="str">
        <f t="shared" si="232"/>
        <v>food</v>
      </c>
      <c r="R2443" s="11" t="str">
        <f t="shared" si="233"/>
        <v>small batch</v>
      </c>
      <c r="S2443" s="14">
        <f t="shared" si="230"/>
        <v>42186.917291666665</v>
      </c>
      <c r="T2443" s="14">
        <f t="shared" si="231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8">
        <f t="shared" si="229"/>
        <v>81.252688172043008</v>
      </c>
      <c r="Q2444" t="str">
        <f t="shared" si="232"/>
        <v>food</v>
      </c>
      <c r="R2444" s="11" t="str">
        <f t="shared" si="233"/>
        <v>small batch</v>
      </c>
      <c r="S2444" s="14">
        <f t="shared" si="230"/>
        <v>42052.458657407398</v>
      </c>
      <c r="T2444" s="14">
        <f t="shared" si="231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8">
        <f t="shared" si="229"/>
        <v>130.23469453376205</v>
      </c>
      <c r="Q2445" t="str">
        <f t="shared" si="232"/>
        <v>food</v>
      </c>
      <c r="R2445" s="11" t="str">
        <f t="shared" si="233"/>
        <v>small batch</v>
      </c>
      <c r="S2445" s="14">
        <f t="shared" si="230"/>
        <v>41836.416921296295</v>
      </c>
      <c r="T2445" s="14">
        <f t="shared" si="231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8">
        <f t="shared" si="229"/>
        <v>53.409836065573771</v>
      </c>
      <c r="Q2446" t="str">
        <f t="shared" si="232"/>
        <v>food</v>
      </c>
      <c r="R2446" s="11" t="str">
        <f t="shared" si="233"/>
        <v>small batch</v>
      </c>
      <c r="S2446" s="14">
        <f t="shared" si="230"/>
        <v>42485.54619212963</v>
      </c>
      <c r="T2446" s="14">
        <f t="shared" si="231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8">
        <f t="shared" si="229"/>
        <v>75.130434782608702</v>
      </c>
      <c r="Q2447" t="str">
        <f t="shared" si="232"/>
        <v>food</v>
      </c>
      <c r="R2447" s="11" t="str">
        <f t="shared" si="233"/>
        <v>small batch</v>
      </c>
      <c r="S2447" s="14">
        <f t="shared" si="230"/>
        <v>42242.981724537036</v>
      </c>
      <c r="T2447" s="14">
        <f t="shared" si="231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8">
        <f t="shared" si="229"/>
        <v>75.666666666666671</v>
      </c>
      <c r="Q2448" t="str">
        <f t="shared" si="232"/>
        <v>food</v>
      </c>
      <c r="R2448" s="11" t="str">
        <f t="shared" si="233"/>
        <v>small batch</v>
      </c>
      <c r="S2448" s="14">
        <f t="shared" si="230"/>
        <v>42670.394340277773</v>
      </c>
      <c r="T2448" s="14">
        <f t="shared" si="231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8">
        <f t="shared" si="229"/>
        <v>31.691394658753708</v>
      </c>
      <c r="Q2449" t="str">
        <f t="shared" si="232"/>
        <v>food</v>
      </c>
      <c r="R2449" s="11" t="str">
        <f t="shared" si="233"/>
        <v>small batch</v>
      </c>
      <c r="S2449" s="14">
        <f t="shared" si="230"/>
        <v>42654.26149305555</v>
      </c>
      <c r="T2449" s="14">
        <f t="shared" si="231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8">
        <f t="shared" si="229"/>
        <v>47.777777777777779</v>
      </c>
      <c r="Q2450" t="str">
        <f t="shared" si="232"/>
        <v>food</v>
      </c>
      <c r="R2450" s="11" t="str">
        <f t="shared" si="233"/>
        <v>small batch</v>
      </c>
      <c r="S2450" s="14">
        <f t="shared" si="230"/>
        <v>42607.107789351845</v>
      </c>
      <c r="T2450" s="14">
        <f t="shared" si="231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8">
        <f t="shared" si="229"/>
        <v>90</v>
      </c>
      <c r="Q2451" t="str">
        <f t="shared" si="232"/>
        <v>food</v>
      </c>
      <c r="R2451" s="11" t="str">
        <f t="shared" si="233"/>
        <v>small batch</v>
      </c>
      <c r="S2451" s="14">
        <f t="shared" si="230"/>
        <v>41942.934201388889</v>
      </c>
      <c r="T2451" s="14">
        <f t="shared" si="231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8">
        <f t="shared" si="229"/>
        <v>149.31401960784314</v>
      </c>
      <c r="Q2452" t="str">
        <f t="shared" si="232"/>
        <v>food</v>
      </c>
      <c r="R2452" s="11" t="str">
        <f t="shared" si="233"/>
        <v>small batch</v>
      </c>
      <c r="S2452" s="14">
        <f t="shared" si="230"/>
        <v>41901.864074074074</v>
      </c>
      <c r="T2452" s="14">
        <f t="shared" si="231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8">
        <f t="shared" si="229"/>
        <v>62.06989247311828</v>
      </c>
      <c r="Q2453" t="str">
        <f t="shared" si="232"/>
        <v>food</v>
      </c>
      <c r="R2453" s="11" t="str">
        <f t="shared" si="233"/>
        <v>small batch</v>
      </c>
      <c r="S2453" s="14">
        <f t="shared" si="230"/>
        <v>42779.700115740743</v>
      </c>
      <c r="T2453" s="14">
        <f t="shared" si="231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8">
        <f t="shared" si="229"/>
        <v>53.4</v>
      </c>
      <c r="Q2454" t="str">
        <f t="shared" si="232"/>
        <v>food</v>
      </c>
      <c r="R2454" s="11" t="str">
        <f t="shared" si="233"/>
        <v>small batch</v>
      </c>
      <c r="S2454" s="14">
        <f t="shared" si="230"/>
        <v>42338.635416666664</v>
      </c>
      <c r="T2454" s="14">
        <f t="shared" si="231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8">
        <f t="shared" si="229"/>
        <v>69.268656716417908</v>
      </c>
      <c r="Q2455" t="str">
        <f t="shared" si="232"/>
        <v>food</v>
      </c>
      <c r="R2455" s="11" t="str">
        <f t="shared" si="233"/>
        <v>small batch</v>
      </c>
      <c r="S2455" s="14">
        <f t="shared" si="230"/>
        <v>42738.483900462961</v>
      </c>
      <c r="T2455" s="14">
        <f t="shared" si="231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8">
        <f t="shared" si="229"/>
        <v>271.50769230769231</v>
      </c>
      <c r="Q2456" t="str">
        <f t="shared" si="232"/>
        <v>food</v>
      </c>
      <c r="R2456" s="11" t="str">
        <f t="shared" si="233"/>
        <v>small batch</v>
      </c>
      <c r="S2456" s="14">
        <f t="shared" si="230"/>
        <v>42769.99314814814</v>
      </c>
      <c r="T2456" s="14">
        <f t="shared" si="231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8">
        <f t="shared" si="229"/>
        <v>34.125</v>
      </c>
      <c r="Q2457" t="str">
        <f t="shared" si="232"/>
        <v>food</v>
      </c>
      <c r="R2457" s="11" t="str">
        <f t="shared" si="233"/>
        <v>small batch</v>
      </c>
      <c r="S2457" s="14">
        <f t="shared" si="230"/>
        <v>42452.573495370372</v>
      </c>
      <c r="T2457" s="14">
        <f t="shared" si="231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8">
        <f t="shared" si="229"/>
        <v>40.492537313432834</v>
      </c>
      <c r="Q2458" t="str">
        <f t="shared" si="232"/>
        <v>food</v>
      </c>
      <c r="R2458" s="11" t="str">
        <f t="shared" si="233"/>
        <v>small batch</v>
      </c>
      <c r="S2458" s="14">
        <f t="shared" si="230"/>
        <v>42761.752766203703</v>
      </c>
      <c r="T2458" s="14">
        <f t="shared" si="231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8">
        <f t="shared" si="229"/>
        <v>189.75806451612902</v>
      </c>
      <c r="Q2459" t="str">
        <f t="shared" si="232"/>
        <v>food</v>
      </c>
      <c r="R2459" s="11" t="str">
        <f t="shared" si="233"/>
        <v>small batch</v>
      </c>
      <c r="S2459" s="14">
        <f t="shared" si="230"/>
        <v>42423.394166666665</v>
      </c>
      <c r="T2459" s="14">
        <f t="shared" si="231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8">
        <f t="shared" si="229"/>
        <v>68.862499999999997</v>
      </c>
      <c r="Q2460" t="str">
        <f t="shared" si="232"/>
        <v>food</v>
      </c>
      <c r="R2460" s="11" t="str">
        <f t="shared" si="233"/>
        <v>small batch</v>
      </c>
      <c r="S2460" s="14">
        <f t="shared" si="230"/>
        <v>42495.663402777776</v>
      </c>
      <c r="T2460" s="14">
        <f t="shared" si="231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8">
        <f t="shared" si="229"/>
        <v>108.77659574468085</v>
      </c>
      <c r="Q2461" t="str">
        <f t="shared" si="232"/>
        <v>food</v>
      </c>
      <c r="R2461" s="11" t="str">
        <f t="shared" si="233"/>
        <v>small batch</v>
      </c>
      <c r="S2461" s="14">
        <f t="shared" si="230"/>
        <v>42407.429224537038</v>
      </c>
      <c r="T2461" s="14">
        <f t="shared" si="231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8">
        <f t="shared" si="229"/>
        <v>125.98529411764706</v>
      </c>
      <c r="Q2462" t="str">
        <f t="shared" si="232"/>
        <v>food</v>
      </c>
      <c r="R2462" s="11" t="str">
        <f t="shared" si="233"/>
        <v>small batch</v>
      </c>
      <c r="S2462" s="14">
        <f t="shared" si="230"/>
        <v>42703.978784722225</v>
      </c>
      <c r="T2462" s="14">
        <f t="shared" si="231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8">
        <f t="shared" si="229"/>
        <v>90.523255813953483</v>
      </c>
      <c r="Q2463" t="str">
        <f t="shared" si="232"/>
        <v>music</v>
      </c>
      <c r="R2463" s="11" t="str">
        <f t="shared" si="233"/>
        <v>indie rock</v>
      </c>
      <c r="S2463" s="14">
        <f t="shared" si="230"/>
        <v>40783.804363425923</v>
      </c>
      <c r="T2463" s="14">
        <f t="shared" si="231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8">
        <f t="shared" si="229"/>
        <v>28.880434782608695</v>
      </c>
      <c r="Q2464" t="str">
        <f t="shared" si="232"/>
        <v>music</v>
      </c>
      <c r="R2464" s="11" t="str">
        <f t="shared" si="233"/>
        <v>indie rock</v>
      </c>
      <c r="S2464" s="14">
        <f t="shared" si="230"/>
        <v>41088.977962962963</v>
      </c>
      <c r="T2464" s="14">
        <f t="shared" si="231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8">
        <f t="shared" si="229"/>
        <v>31</v>
      </c>
      <c r="Q2465" t="str">
        <f t="shared" si="232"/>
        <v>music</v>
      </c>
      <c r="R2465" s="11" t="str">
        <f t="shared" si="233"/>
        <v>indie rock</v>
      </c>
      <c r="S2465" s="14">
        <f t="shared" si="230"/>
        <v>41340.903067129628</v>
      </c>
      <c r="T2465" s="14">
        <f t="shared" si="231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8">
        <f t="shared" si="229"/>
        <v>51.674418604651166</v>
      </c>
      <c r="Q2466" t="str">
        <f t="shared" si="232"/>
        <v>music</v>
      </c>
      <c r="R2466" s="11" t="str">
        <f t="shared" si="233"/>
        <v>indie rock</v>
      </c>
      <c r="S2466" s="14">
        <f t="shared" si="230"/>
        <v>42248.692094907405</v>
      </c>
      <c r="T2466" s="14">
        <f t="shared" si="231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8">
        <f t="shared" si="229"/>
        <v>26.270833333333332</v>
      </c>
      <c r="Q2467" t="str">
        <f t="shared" si="232"/>
        <v>music</v>
      </c>
      <c r="R2467" s="11" t="str">
        <f t="shared" si="233"/>
        <v>indie rock</v>
      </c>
      <c r="S2467" s="14">
        <f t="shared" si="230"/>
        <v>41145.510972222219</v>
      </c>
      <c r="T2467" s="14">
        <f t="shared" si="231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8">
        <f t="shared" si="229"/>
        <v>48.07692307692308</v>
      </c>
      <c r="Q2468" t="str">
        <f t="shared" si="232"/>
        <v>music</v>
      </c>
      <c r="R2468" s="11" t="str">
        <f t="shared" si="233"/>
        <v>indie rock</v>
      </c>
      <c r="S2468" s="14">
        <f t="shared" si="230"/>
        <v>41372.894131944442</v>
      </c>
      <c r="T2468" s="14">
        <f t="shared" si="231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8">
        <f t="shared" si="229"/>
        <v>27.558139534883722</v>
      </c>
      <c r="Q2469" t="str">
        <f t="shared" si="232"/>
        <v>music</v>
      </c>
      <c r="R2469" s="11" t="str">
        <f t="shared" si="233"/>
        <v>indie rock</v>
      </c>
      <c r="S2469" s="14">
        <f t="shared" si="230"/>
        <v>41025.665868055556</v>
      </c>
      <c r="T2469" s="14">
        <f t="shared" si="231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8">
        <f t="shared" si="229"/>
        <v>36.97137931034483</v>
      </c>
      <c r="Q2470" t="str">
        <f t="shared" si="232"/>
        <v>music</v>
      </c>
      <c r="R2470" s="11" t="str">
        <f t="shared" si="233"/>
        <v>indie rock</v>
      </c>
      <c r="S2470" s="14">
        <f t="shared" si="230"/>
        <v>41173.945844907401</v>
      </c>
      <c r="T2470" s="14">
        <f t="shared" si="231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8">
        <f t="shared" si="229"/>
        <v>29.021276595744681</v>
      </c>
      <c r="Q2471" t="str">
        <f t="shared" si="232"/>
        <v>music</v>
      </c>
      <c r="R2471" s="11" t="str">
        <f t="shared" si="233"/>
        <v>indie rock</v>
      </c>
      <c r="S2471" s="14">
        <f t="shared" si="230"/>
        <v>40557.221400462957</v>
      </c>
      <c r="T2471" s="14">
        <f t="shared" si="231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8">
        <f t="shared" si="229"/>
        <v>28.65666666666667</v>
      </c>
      <c r="Q2472" t="str">
        <f t="shared" si="232"/>
        <v>music</v>
      </c>
      <c r="R2472" s="11" t="str">
        <f t="shared" si="233"/>
        <v>indie rock</v>
      </c>
      <c r="S2472" s="14">
        <f t="shared" si="230"/>
        <v>41022.866377314815</v>
      </c>
      <c r="T2472" s="14">
        <f t="shared" si="231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8">
        <f t="shared" si="229"/>
        <v>37.647058823529413</v>
      </c>
      <c r="Q2473" t="str">
        <f t="shared" si="232"/>
        <v>music</v>
      </c>
      <c r="R2473" s="11" t="str">
        <f t="shared" si="233"/>
        <v>indie rock</v>
      </c>
      <c r="S2473" s="14">
        <f t="shared" si="230"/>
        <v>40893.784629629627</v>
      </c>
      <c r="T2473" s="14">
        <f t="shared" si="231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8">
        <f t="shared" si="229"/>
        <v>97.904038461538462</v>
      </c>
      <c r="Q2474" t="str">
        <f t="shared" si="232"/>
        <v>music</v>
      </c>
      <c r="R2474" s="11" t="str">
        <f t="shared" si="233"/>
        <v>indie rock</v>
      </c>
      <c r="S2474" s="14">
        <f t="shared" si="230"/>
        <v>40353.907175925924</v>
      </c>
      <c r="T2474" s="14">
        <f t="shared" si="231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8">
        <f t="shared" si="229"/>
        <v>42.553191489361701</v>
      </c>
      <c r="Q2475" t="str">
        <f t="shared" si="232"/>
        <v>music</v>
      </c>
      <c r="R2475" s="11" t="str">
        <f t="shared" si="233"/>
        <v>indie rock</v>
      </c>
      <c r="S2475" s="14">
        <f t="shared" si="230"/>
        <v>41193.540150462963</v>
      </c>
      <c r="T2475" s="14">
        <f t="shared" si="231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8">
        <f t="shared" si="229"/>
        <v>131.58368421052631</v>
      </c>
      <c r="Q2476" t="str">
        <f t="shared" si="232"/>
        <v>music</v>
      </c>
      <c r="R2476" s="11" t="str">
        <f t="shared" si="233"/>
        <v>indie rock</v>
      </c>
      <c r="S2476" s="14">
        <f t="shared" si="230"/>
        <v>40416.80296296296</v>
      </c>
      <c r="T2476" s="14">
        <f t="shared" si="231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8">
        <f t="shared" si="229"/>
        <v>32.320987654320987</v>
      </c>
      <c r="Q2477" t="str">
        <f t="shared" si="232"/>
        <v>music</v>
      </c>
      <c r="R2477" s="11" t="str">
        <f t="shared" si="233"/>
        <v>indie rock</v>
      </c>
      <c r="S2477" s="14">
        <f t="shared" si="230"/>
        <v>40310.079340277778</v>
      </c>
      <c r="T2477" s="14">
        <f t="shared" si="231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8">
        <f t="shared" si="229"/>
        <v>61.103999999999999</v>
      </c>
      <c r="Q2478" t="str">
        <f t="shared" si="232"/>
        <v>music</v>
      </c>
      <c r="R2478" s="11" t="str">
        <f t="shared" si="233"/>
        <v>indie rock</v>
      </c>
      <c r="S2478" s="14">
        <f t="shared" si="230"/>
        <v>41913.120023148142</v>
      </c>
      <c r="T2478" s="14">
        <f t="shared" si="231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8">
        <f t="shared" si="229"/>
        <v>31.341463414634145</v>
      </c>
      <c r="Q2479" t="str">
        <f t="shared" si="232"/>
        <v>music</v>
      </c>
      <c r="R2479" s="11" t="str">
        <f t="shared" si="233"/>
        <v>indie rock</v>
      </c>
      <c r="S2479" s="14">
        <f t="shared" si="230"/>
        <v>41088.483159722222</v>
      </c>
      <c r="T2479" s="14">
        <f t="shared" si="231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8">
        <f t="shared" si="229"/>
        <v>129.1139240506329</v>
      </c>
      <c r="Q2480" t="str">
        <f t="shared" si="232"/>
        <v>music</v>
      </c>
      <c r="R2480" s="11" t="str">
        <f t="shared" si="233"/>
        <v>indie rock</v>
      </c>
      <c r="S2480" s="14">
        <f t="shared" si="230"/>
        <v>41257.742048611108</v>
      </c>
      <c r="T2480" s="14">
        <f t="shared" si="231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8">
        <f t="shared" si="229"/>
        <v>25.020624999999999</v>
      </c>
      <c r="Q2481" t="str">
        <f t="shared" si="232"/>
        <v>music</v>
      </c>
      <c r="R2481" s="11" t="str">
        <f t="shared" si="233"/>
        <v>indie rock</v>
      </c>
      <c r="S2481" s="14">
        <f t="shared" si="230"/>
        <v>41107.518449074072</v>
      </c>
      <c r="T2481" s="14">
        <f t="shared" si="231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8">
        <f t="shared" si="229"/>
        <v>250</v>
      </c>
      <c r="Q2482" t="str">
        <f t="shared" si="232"/>
        <v>music</v>
      </c>
      <c r="R2482" s="11" t="str">
        <f t="shared" si="233"/>
        <v>indie rock</v>
      </c>
      <c r="S2482" s="14">
        <f t="shared" si="230"/>
        <v>42227.727824074071</v>
      </c>
      <c r="T2482" s="14">
        <f t="shared" si="231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8">
        <f t="shared" si="229"/>
        <v>47.541473684210523</v>
      </c>
      <c r="Q2483" t="str">
        <f t="shared" si="232"/>
        <v>music</v>
      </c>
      <c r="R2483" s="11" t="str">
        <f t="shared" si="233"/>
        <v>indie rock</v>
      </c>
      <c r="S2483" s="14">
        <f t="shared" si="230"/>
        <v>40999.437592592592</v>
      </c>
      <c r="T2483" s="14">
        <f t="shared" si="231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8">
        <f t="shared" si="229"/>
        <v>40.04</v>
      </c>
      <c r="Q2484" t="str">
        <f t="shared" si="232"/>
        <v>music</v>
      </c>
      <c r="R2484" s="11" t="str">
        <f t="shared" si="233"/>
        <v>indie rock</v>
      </c>
      <c r="S2484" s="14">
        <f t="shared" si="230"/>
        <v>40711.573877314811</v>
      </c>
      <c r="T2484" s="14">
        <f t="shared" si="231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8">
        <f t="shared" si="229"/>
        <v>65.84210526315789</v>
      </c>
      <c r="Q2485" t="str">
        <f t="shared" si="232"/>
        <v>music</v>
      </c>
      <c r="R2485" s="11" t="str">
        <f t="shared" si="233"/>
        <v>indie rock</v>
      </c>
      <c r="S2485" s="14">
        <f t="shared" si="230"/>
        <v>40970.541701388887</v>
      </c>
      <c r="T2485" s="14">
        <f t="shared" si="231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8">
        <f t="shared" si="229"/>
        <v>46.401222222222216</v>
      </c>
      <c r="Q2486" t="str">
        <f t="shared" si="232"/>
        <v>music</v>
      </c>
      <c r="R2486" s="11" t="str">
        <f t="shared" si="233"/>
        <v>indie rock</v>
      </c>
      <c r="S2486" s="14">
        <f t="shared" si="230"/>
        <v>40771.708368055552</v>
      </c>
      <c r="T2486" s="14">
        <f t="shared" si="231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8">
        <f t="shared" si="229"/>
        <v>50.365853658536587</v>
      </c>
      <c r="Q2487" t="str">
        <f t="shared" si="232"/>
        <v>music</v>
      </c>
      <c r="R2487" s="11" t="str">
        <f t="shared" si="233"/>
        <v>indie rock</v>
      </c>
      <c r="S2487" s="14">
        <f t="shared" si="230"/>
        <v>40793.790266203701</v>
      </c>
      <c r="T2487" s="14">
        <f t="shared" si="231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8">
        <f t="shared" si="229"/>
        <v>26.566666666666666</v>
      </c>
      <c r="Q2488" t="str">
        <f t="shared" si="232"/>
        <v>music</v>
      </c>
      <c r="R2488" s="11" t="str">
        <f t="shared" si="233"/>
        <v>indie rock</v>
      </c>
      <c r="S2488" s="14">
        <f t="shared" si="230"/>
        <v>40991.499722222223</v>
      </c>
      <c r="T2488" s="14">
        <f t="shared" si="231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8">
        <f t="shared" si="229"/>
        <v>39.493684210526318</v>
      </c>
      <c r="Q2489" t="str">
        <f t="shared" si="232"/>
        <v>music</v>
      </c>
      <c r="R2489" s="11" t="str">
        <f t="shared" si="233"/>
        <v>indie rock</v>
      </c>
      <c r="S2489" s="14">
        <f t="shared" si="230"/>
        <v>41025.874965277777</v>
      </c>
      <c r="T2489" s="14">
        <f t="shared" si="231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8">
        <f t="shared" si="229"/>
        <v>49.246153846153845</v>
      </c>
      <c r="Q2490" t="str">
        <f t="shared" si="232"/>
        <v>music</v>
      </c>
      <c r="R2490" s="11" t="str">
        <f t="shared" si="233"/>
        <v>indie rock</v>
      </c>
      <c r="S2490" s="14">
        <f t="shared" si="230"/>
        <v>40833.424861111111</v>
      </c>
      <c r="T2490" s="14">
        <f t="shared" si="231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8">
        <f t="shared" si="229"/>
        <v>62.38</v>
      </c>
      <c r="Q2491" t="str">
        <f t="shared" si="232"/>
        <v>music</v>
      </c>
      <c r="R2491" s="11" t="str">
        <f t="shared" si="233"/>
        <v>indie rock</v>
      </c>
      <c r="S2491" s="14">
        <f t="shared" si="230"/>
        <v>41373.481932870367</v>
      </c>
      <c r="T2491" s="14">
        <f t="shared" si="231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8">
        <f t="shared" si="229"/>
        <v>37.9375</v>
      </c>
      <c r="Q2492" t="str">
        <f t="shared" si="232"/>
        <v>music</v>
      </c>
      <c r="R2492" s="11" t="str">
        <f t="shared" si="233"/>
        <v>indie rock</v>
      </c>
      <c r="S2492" s="14">
        <f t="shared" si="230"/>
        <v>41023.019398148142</v>
      </c>
      <c r="T2492" s="14">
        <f t="shared" si="231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8">
        <f t="shared" si="229"/>
        <v>51.6</v>
      </c>
      <c r="Q2493" t="str">
        <f t="shared" si="232"/>
        <v>music</v>
      </c>
      <c r="R2493" s="11" t="str">
        <f t="shared" si="233"/>
        <v>indie rock</v>
      </c>
      <c r="S2493" s="14">
        <f t="shared" si="230"/>
        <v>40542.630949074075</v>
      </c>
      <c r="T2493" s="14">
        <f t="shared" si="231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8">
        <f t="shared" si="229"/>
        <v>27.777777777777779</v>
      </c>
      <c r="Q2494" t="str">
        <f t="shared" si="232"/>
        <v>music</v>
      </c>
      <c r="R2494" s="11" t="str">
        <f t="shared" si="233"/>
        <v>indie rock</v>
      </c>
      <c r="S2494" s="14">
        <f t="shared" si="230"/>
        <v>41024.777638888889</v>
      </c>
      <c r="T2494" s="14">
        <f t="shared" si="231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8">
        <f t="shared" si="229"/>
        <v>99.382239382239376</v>
      </c>
      <c r="Q2495" t="str">
        <f t="shared" si="232"/>
        <v>music</v>
      </c>
      <c r="R2495" s="11" t="str">
        <f t="shared" si="233"/>
        <v>indie rock</v>
      </c>
      <c r="S2495" s="14">
        <f t="shared" si="230"/>
        <v>41347.959953703699</v>
      </c>
      <c r="T2495" s="14">
        <f t="shared" si="231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8">
        <f t="shared" si="229"/>
        <v>38.848205128205123</v>
      </c>
      <c r="Q2496" t="str">
        <f t="shared" si="232"/>
        <v>music</v>
      </c>
      <c r="R2496" s="11" t="str">
        <f t="shared" si="233"/>
        <v>indie rock</v>
      </c>
      <c r="S2496" s="14">
        <f t="shared" si="230"/>
        <v>41022.436851851846</v>
      </c>
      <c r="T2496" s="14">
        <f t="shared" si="231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8">
        <f t="shared" si="229"/>
        <v>45.548809523809524</v>
      </c>
      <c r="Q2497" t="str">
        <f t="shared" si="232"/>
        <v>music</v>
      </c>
      <c r="R2497" s="11" t="str">
        <f t="shared" si="233"/>
        <v>indie rock</v>
      </c>
      <c r="S2497" s="14">
        <f t="shared" si="230"/>
        <v>41036.738136574073</v>
      </c>
      <c r="T2497" s="14">
        <f t="shared" si="231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8">
        <f t="shared" si="229"/>
        <v>600</v>
      </c>
      <c r="Q2498" t="str">
        <f t="shared" si="232"/>
        <v>music</v>
      </c>
      <c r="R2498" s="11" t="str">
        <f t="shared" si="233"/>
        <v>indie rock</v>
      </c>
      <c r="S2498" s="14">
        <f t="shared" si="230"/>
        <v>41327.788101851853</v>
      </c>
      <c r="T2498" s="14">
        <f t="shared" si="231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(E2499/D2499)*100</f>
        <v>112.7715</v>
      </c>
      <c r="P2499" s="8">
        <f t="shared" ref="P2499:P2562" si="235">IFERROR(E2499/L2499, 0)</f>
        <v>80.551071428571419</v>
      </c>
      <c r="Q2499" t="str">
        <f t="shared" si="232"/>
        <v>music</v>
      </c>
      <c r="R2499" s="11" t="str">
        <f t="shared" si="233"/>
        <v>indie rock</v>
      </c>
      <c r="S2499" s="14">
        <f t="shared" ref="S2499:S2562" si="236">(((J2499/60)/60)/24)+DATE(1970,1,1)+(-5/24)</f>
        <v>40730.670578703699</v>
      </c>
      <c r="T2499" s="14">
        <f t="shared" ref="T2499:T2562" si="237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8">
        <f t="shared" si="235"/>
        <v>52.8</v>
      </c>
      <c r="Q2500" t="str">
        <f t="shared" ref="Q2500:Q2563" si="238">LEFT(N2500,(FIND("/",N2500)-1))</f>
        <v>music</v>
      </c>
      <c r="R2500" s="11" t="str">
        <f t="shared" ref="R2500:R2563" si="239">RIGHT(N2500,(LEN(N2500)-FIND("/",N2500)))</f>
        <v>indie rock</v>
      </c>
      <c r="S2500" s="14">
        <f t="shared" si="236"/>
        <v>42017.759108796294</v>
      </c>
      <c r="T2500" s="14">
        <f t="shared" si="237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8">
        <f t="shared" si="235"/>
        <v>47.676470588235297</v>
      </c>
      <c r="Q2501" t="str">
        <f t="shared" si="238"/>
        <v>music</v>
      </c>
      <c r="R2501" s="11" t="str">
        <f t="shared" si="239"/>
        <v>indie rock</v>
      </c>
      <c r="S2501" s="14">
        <f t="shared" si="236"/>
        <v>41226.440243055549</v>
      </c>
      <c r="T2501" s="14">
        <f t="shared" si="237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8">
        <f t="shared" si="235"/>
        <v>23.448275862068964</v>
      </c>
      <c r="Q2502" t="str">
        <f t="shared" si="238"/>
        <v>music</v>
      </c>
      <c r="R2502" s="11" t="str">
        <f t="shared" si="239"/>
        <v>indie rock</v>
      </c>
      <c r="S2502" s="14">
        <f t="shared" si="236"/>
        <v>41053.564525462964</v>
      </c>
      <c r="T2502" s="14">
        <f t="shared" si="237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8">
        <f t="shared" si="235"/>
        <v>40.142857142857146</v>
      </c>
      <c r="Q2503" t="str">
        <f t="shared" si="238"/>
        <v>food</v>
      </c>
      <c r="R2503" s="11" t="str">
        <f t="shared" si="239"/>
        <v>restaurants</v>
      </c>
      <c r="S2503" s="14">
        <f t="shared" si="236"/>
        <v>42244.568333333329</v>
      </c>
      <c r="T2503" s="14">
        <f t="shared" si="237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8">
        <f t="shared" si="235"/>
        <v>17.2</v>
      </c>
      <c r="Q2504" t="str">
        <f t="shared" si="238"/>
        <v>food</v>
      </c>
      <c r="R2504" s="11" t="str">
        <f t="shared" si="239"/>
        <v>restaurants</v>
      </c>
      <c r="S2504" s="14">
        <f t="shared" si="236"/>
        <v>41858.617106481477</v>
      </c>
      <c r="T2504" s="14">
        <f t="shared" si="237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8">
        <f t="shared" si="235"/>
        <v>0</v>
      </c>
      <c r="Q2505" t="str">
        <f t="shared" si="238"/>
        <v>food</v>
      </c>
      <c r="R2505" s="11" t="str">
        <f t="shared" si="239"/>
        <v>restaurants</v>
      </c>
      <c r="S2505" s="14">
        <f t="shared" si="236"/>
        <v>42498.691064814811</v>
      </c>
      <c r="T2505" s="14">
        <f t="shared" si="237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8">
        <f t="shared" si="235"/>
        <v>0</v>
      </c>
      <c r="Q2506" t="str">
        <f t="shared" si="238"/>
        <v>food</v>
      </c>
      <c r="R2506" s="11" t="str">
        <f t="shared" si="239"/>
        <v>restaurants</v>
      </c>
      <c r="S2506" s="14">
        <f t="shared" si="236"/>
        <v>41927.807106481479</v>
      </c>
      <c r="T2506" s="14">
        <f t="shared" si="237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8">
        <f t="shared" si="235"/>
        <v>0</v>
      </c>
      <c r="Q2507" t="str">
        <f t="shared" si="238"/>
        <v>food</v>
      </c>
      <c r="R2507" s="11" t="str">
        <f t="shared" si="239"/>
        <v>restaurants</v>
      </c>
      <c r="S2507" s="14">
        <f t="shared" si="236"/>
        <v>42046.847407407404</v>
      </c>
      <c r="T2507" s="14">
        <f t="shared" si="237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8">
        <f t="shared" si="235"/>
        <v>15</v>
      </c>
      <c r="Q2508" t="str">
        <f t="shared" si="238"/>
        <v>food</v>
      </c>
      <c r="R2508" s="11" t="str">
        <f t="shared" si="239"/>
        <v>restaurants</v>
      </c>
      <c r="S2508" s="14">
        <f t="shared" si="236"/>
        <v>42258.088761574072</v>
      </c>
      <c r="T2508" s="14">
        <f t="shared" si="237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8">
        <f t="shared" si="235"/>
        <v>0</v>
      </c>
      <c r="Q2509" t="str">
        <f t="shared" si="238"/>
        <v>food</v>
      </c>
      <c r="R2509" s="11" t="str">
        <f t="shared" si="239"/>
        <v>restaurants</v>
      </c>
      <c r="S2509" s="14">
        <f t="shared" si="236"/>
        <v>42104.864629629628</v>
      </c>
      <c r="T2509" s="14">
        <f t="shared" si="237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8">
        <f t="shared" si="235"/>
        <v>0</v>
      </c>
      <c r="Q2510" t="str">
        <f t="shared" si="238"/>
        <v>food</v>
      </c>
      <c r="R2510" s="11" t="str">
        <f t="shared" si="239"/>
        <v>restaurants</v>
      </c>
      <c r="S2510" s="14">
        <f t="shared" si="236"/>
        <v>41835.743449074071</v>
      </c>
      <c r="T2510" s="14">
        <f t="shared" si="237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8">
        <f t="shared" si="235"/>
        <v>35.714285714285715</v>
      </c>
      <c r="Q2511" t="str">
        <f t="shared" si="238"/>
        <v>food</v>
      </c>
      <c r="R2511" s="11" t="str">
        <f t="shared" si="239"/>
        <v>restaurants</v>
      </c>
      <c r="S2511" s="14">
        <f t="shared" si="236"/>
        <v>42058.601261574069</v>
      </c>
      <c r="T2511" s="14">
        <f t="shared" si="237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8">
        <f t="shared" si="235"/>
        <v>37.5</v>
      </c>
      <c r="Q2512" t="str">
        <f t="shared" si="238"/>
        <v>food</v>
      </c>
      <c r="R2512" s="11" t="str">
        <f t="shared" si="239"/>
        <v>restaurants</v>
      </c>
      <c r="S2512" s="14">
        <f t="shared" si="236"/>
        <v>42078.78902777777</v>
      </c>
      <c r="T2512" s="14">
        <f t="shared" si="237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8">
        <f t="shared" si="235"/>
        <v>0</v>
      </c>
      <c r="Q2513" t="str">
        <f t="shared" si="238"/>
        <v>food</v>
      </c>
      <c r="R2513" s="11" t="str">
        <f t="shared" si="239"/>
        <v>restaurants</v>
      </c>
      <c r="S2513" s="14">
        <f t="shared" si="236"/>
        <v>42371.238576388881</v>
      </c>
      <c r="T2513" s="14">
        <f t="shared" si="237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8">
        <f t="shared" si="235"/>
        <v>0</v>
      </c>
      <c r="Q2514" t="str">
        <f t="shared" si="238"/>
        <v>food</v>
      </c>
      <c r="R2514" s="11" t="str">
        <f t="shared" si="239"/>
        <v>restaurants</v>
      </c>
      <c r="S2514" s="14">
        <f t="shared" si="236"/>
        <v>41971.668530092589</v>
      </c>
      <c r="T2514" s="14">
        <f t="shared" si="237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8">
        <f t="shared" si="235"/>
        <v>0</v>
      </c>
      <c r="Q2515" t="str">
        <f t="shared" si="238"/>
        <v>food</v>
      </c>
      <c r="R2515" s="11" t="str">
        <f t="shared" si="239"/>
        <v>restaurants</v>
      </c>
      <c r="S2515" s="14">
        <f t="shared" si="236"/>
        <v>42731.798483796294</v>
      </c>
      <c r="T2515" s="14">
        <f t="shared" si="237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8">
        <f t="shared" si="235"/>
        <v>52.5</v>
      </c>
      <c r="Q2516" t="str">
        <f t="shared" si="238"/>
        <v>food</v>
      </c>
      <c r="R2516" s="11" t="str">
        <f t="shared" si="239"/>
        <v>restaurants</v>
      </c>
      <c r="S2516" s="14">
        <f t="shared" si="236"/>
        <v>41854.181446759256</v>
      </c>
      <c r="T2516" s="14">
        <f t="shared" si="237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8">
        <f t="shared" si="235"/>
        <v>77.5</v>
      </c>
      <c r="Q2517" t="str">
        <f t="shared" si="238"/>
        <v>food</v>
      </c>
      <c r="R2517" s="11" t="str">
        <f t="shared" si="239"/>
        <v>restaurants</v>
      </c>
      <c r="S2517" s="14">
        <f t="shared" si="236"/>
        <v>42027.63140046296</v>
      </c>
      <c r="T2517" s="14">
        <f t="shared" si="237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8">
        <f t="shared" si="235"/>
        <v>0</v>
      </c>
      <c r="Q2518" t="str">
        <f t="shared" si="238"/>
        <v>food</v>
      </c>
      <c r="R2518" s="11" t="str">
        <f t="shared" si="239"/>
        <v>restaurants</v>
      </c>
      <c r="S2518" s="14">
        <f t="shared" si="236"/>
        <v>41942.445046296292</v>
      </c>
      <c r="T2518" s="14">
        <f t="shared" si="237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8">
        <f t="shared" si="235"/>
        <v>53.545454545454547</v>
      </c>
      <c r="Q2519" t="str">
        <f t="shared" si="238"/>
        <v>food</v>
      </c>
      <c r="R2519" s="11" t="str">
        <f t="shared" si="239"/>
        <v>restaurants</v>
      </c>
      <c r="S2519" s="14">
        <f t="shared" si="236"/>
        <v>42052.594097222223</v>
      </c>
      <c r="T2519" s="14">
        <f t="shared" si="237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8">
        <f t="shared" si="235"/>
        <v>0</v>
      </c>
      <c r="Q2520" t="str">
        <f t="shared" si="238"/>
        <v>food</v>
      </c>
      <c r="R2520" s="11" t="str">
        <f t="shared" si="239"/>
        <v>restaurants</v>
      </c>
      <c r="S2520" s="14">
        <f t="shared" si="236"/>
        <v>41926.472546296296</v>
      </c>
      <c r="T2520" s="14">
        <f t="shared" si="237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8">
        <f t="shared" si="235"/>
        <v>16.25</v>
      </c>
      <c r="Q2521" t="str">
        <f t="shared" si="238"/>
        <v>food</v>
      </c>
      <c r="R2521" s="11" t="str">
        <f t="shared" si="239"/>
        <v>restaurants</v>
      </c>
      <c r="S2521" s="14">
        <f t="shared" si="236"/>
        <v>41808.946805555555</v>
      </c>
      <c r="T2521" s="14">
        <f t="shared" si="237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8">
        <f t="shared" si="235"/>
        <v>0</v>
      </c>
      <c r="Q2522" t="str">
        <f t="shared" si="238"/>
        <v>food</v>
      </c>
      <c r="R2522" s="11" t="str">
        <f t="shared" si="239"/>
        <v>restaurants</v>
      </c>
      <c r="S2522" s="14">
        <f t="shared" si="236"/>
        <v>42612.392187500001</v>
      </c>
      <c r="T2522" s="14">
        <f t="shared" si="237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8">
        <f t="shared" si="235"/>
        <v>103.68174242424243</v>
      </c>
      <c r="Q2523" t="str">
        <f t="shared" si="238"/>
        <v>music</v>
      </c>
      <c r="R2523" s="11" t="str">
        <f t="shared" si="239"/>
        <v>classical music</v>
      </c>
      <c r="S2523" s="14">
        <f t="shared" si="236"/>
        <v>42269.75950231481</v>
      </c>
      <c r="T2523" s="14">
        <f t="shared" si="237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8">
        <f t="shared" si="235"/>
        <v>185.18518518518519</v>
      </c>
      <c r="Q2524" t="str">
        <f t="shared" si="238"/>
        <v>music</v>
      </c>
      <c r="R2524" s="11" t="str">
        <f t="shared" si="239"/>
        <v>classical music</v>
      </c>
      <c r="S2524" s="14">
        <f t="shared" si="236"/>
        <v>42460.365277777775</v>
      </c>
      <c r="T2524" s="14">
        <f t="shared" si="237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8">
        <f t="shared" si="235"/>
        <v>54.153846153846153</v>
      </c>
      <c r="Q2525" t="str">
        <f t="shared" si="238"/>
        <v>music</v>
      </c>
      <c r="R2525" s="11" t="str">
        <f t="shared" si="239"/>
        <v>classical music</v>
      </c>
      <c r="S2525" s="14">
        <f t="shared" si="236"/>
        <v>41930.767268518517</v>
      </c>
      <c r="T2525" s="14">
        <f t="shared" si="237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8">
        <f t="shared" si="235"/>
        <v>177.2093023255814</v>
      </c>
      <c r="Q2526" t="str">
        <f t="shared" si="238"/>
        <v>music</v>
      </c>
      <c r="R2526" s="11" t="str">
        <f t="shared" si="239"/>
        <v>classical music</v>
      </c>
      <c r="S2526" s="14">
        <f t="shared" si="236"/>
        <v>41961.599039351851</v>
      </c>
      <c r="T2526" s="14">
        <f t="shared" si="237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8">
        <f t="shared" si="235"/>
        <v>100.325</v>
      </c>
      <c r="Q2527" t="str">
        <f t="shared" si="238"/>
        <v>music</v>
      </c>
      <c r="R2527" s="11" t="str">
        <f t="shared" si="239"/>
        <v>classical music</v>
      </c>
      <c r="S2527" s="14">
        <f t="shared" si="236"/>
        <v>41058.636238425926</v>
      </c>
      <c r="T2527" s="14">
        <f t="shared" si="237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8">
        <f t="shared" si="235"/>
        <v>136.90909090909091</v>
      </c>
      <c r="Q2528" t="str">
        <f t="shared" si="238"/>
        <v>music</v>
      </c>
      <c r="R2528" s="11" t="str">
        <f t="shared" si="239"/>
        <v>classical music</v>
      </c>
      <c r="S2528" s="14">
        <f t="shared" si="236"/>
        <v>41952.882800925923</v>
      </c>
      <c r="T2528" s="14">
        <f t="shared" si="237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8">
        <f t="shared" si="235"/>
        <v>57.535211267605632</v>
      </c>
      <c r="Q2529" t="str">
        <f t="shared" si="238"/>
        <v>music</v>
      </c>
      <c r="R2529" s="11" t="str">
        <f t="shared" si="239"/>
        <v>classical music</v>
      </c>
      <c r="S2529" s="14">
        <f t="shared" si="236"/>
        <v>41546.542719907404</v>
      </c>
      <c r="T2529" s="14">
        <f t="shared" si="237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8">
        <f t="shared" si="235"/>
        <v>52.962839506172834</v>
      </c>
      <c r="Q2530" t="str">
        <f t="shared" si="238"/>
        <v>music</v>
      </c>
      <c r="R2530" s="11" t="str">
        <f t="shared" si="239"/>
        <v>classical music</v>
      </c>
      <c r="S2530" s="14">
        <f t="shared" si="236"/>
        <v>42217.626192129632</v>
      </c>
      <c r="T2530" s="14">
        <f t="shared" si="237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8">
        <f t="shared" si="235"/>
        <v>82.328947368421055</v>
      </c>
      <c r="Q2531" t="str">
        <f t="shared" si="238"/>
        <v>music</v>
      </c>
      <c r="R2531" s="11" t="str">
        <f t="shared" si="239"/>
        <v>classical music</v>
      </c>
      <c r="S2531" s="14">
        <f t="shared" si="236"/>
        <v>40947.872395833328</v>
      </c>
      <c r="T2531" s="14">
        <f t="shared" si="237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8">
        <f t="shared" si="235"/>
        <v>135.41666666666666</v>
      </c>
      <c r="Q2532" t="str">
        <f t="shared" si="238"/>
        <v>music</v>
      </c>
      <c r="R2532" s="11" t="str">
        <f t="shared" si="239"/>
        <v>classical music</v>
      </c>
      <c r="S2532" s="14">
        <f t="shared" si="236"/>
        <v>42081.656307870369</v>
      </c>
      <c r="T2532" s="14">
        <f t="shared" si="237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8">
        <f t="shared" si="235"/>
        <v>74.06557377049181</v>
      </c>
      <c r="Q2533" t="str">
        <f t="shared" si="238"/>
        <v>music</v>
      </c>
      <c r="R2533" s="11" t="str">
        <f t="shared" si="239"/>
        <v>classical music</v>
      </c>
      <c r="S2533" s="14">
        <f t="shared" si="236"/>
        <v>42208.471689814811</v>
      </c>
      <c r="T2533" s="14">
        <f t="shared" si="237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8">
        <f t="shared" si="235"/>
        <v>84.083333333333329</v>
      </c>
      <c r="Q2534" t="str">
        <f t="shared" si="238"/>
        <v>music</v>
      </c>
      <c r="R2534" s="11" t="str">
        <f t="shared" si="239"/>
        <v>classical music</v>
      </c>
      <c r="S2534" s="14">
        <f t="shared" si="236"/>
        <v>41107.640810185185</v>
      </c>
      <c r="T2534" s="14">
        <f t="shared" si="237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8">
        <f t="shared" si="235"/>
        <v>61.029411764705884</v>
      </c>
      <c r="Q2535" t="str">
        <f t="shared" si="238"/>
        <v>music</v>
      </c>
      <c r="R2535" s="11" t="str">
        <f t="shared" si="239"/>
        <v>classical music</v>
      </c>
      <c r="S2535" s="14">
        <f t="shared" si="236"/>
        <v>41304.542951388888</v>
      </c>
      <c r="T2535" s="14">
        <f t="shared" si="237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8">
        <f t="shared" si="235"/>
        <v>150</v>
      </c>
      <c r="Q2536" t="str">
        <f t="shared" si="238"/>
        <v>music</v>
      </c>
      <c r="R2536" s="11" t="str">
        <f t="shared" si="239"/>
        <v>classical music</v>
      </c>
      <c r="S2536" s="14">
        <f t="shared" si="236"/>
        <v>40127.492037037038</v>
      </c>
      <c r="T2536" s="14">
        <f t="shared" si="237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8">
        <f t="shared" si="235"/>
        <v>266.08974358974359</v>
      </c>
      <c r="Q2537" t="str">
        <f t="shared" si="238"/>
        <v>music</v>
      </c>
      <c r="R2537" s="11" t="str">
        <f t="shared" si="239"/>
        <v>classical music</v>
      </c>
      <c r="S2537" s="14">
        <f t="shared" si="236"/>
        <v>41943.582696759258</v>
      </c>
      <c r="T2537" s="14">
        <f t="shared" si="237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8">
        <f t="shared" si="235"/>
        <v>7.25</v>
      </c>
      <c r="Q2538" t="str">
        <f t="shared" si="238"/>
        <v>music</v>
      </c>
      <c r="R2538" s="11" t="str">
        <f t="shared" si="239"/>
        <v>classical music</v>
      </c>
      <c r="S2538" s="14">
        <f t="shared" si="236"/>
        <v>41463.89775462963</v>
      </c>
      <c r="T2538" s="14">
        <f t="shared" si="237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8">
        <f t="shared" si="235"/>
        <v>100</v>
      </c>
      <c r="Q2539" t="str">
        <f t="shared" si="238"/>
        <v>music</v>
      </c>
      <c r="R2539" s="11" t="str">
        <f t="shared" si="239"/>
        <v>classical music</v>
      </c>
      <c r="S2539" s="14">
        <f t="shared" si="236"/>
        <v>40696.440451388888</v>
      </c>
      <c r="T2539" s="14">
        <f t="shared" si="237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8">
        <f t="shared" si="235"/>
        <v>109.96308108108107</v>
      </c>
      <c r="Q2540" t="str">
        <f t="shared" si="238"/>
        <v>music</v>
      </c>
      <c r="R2540" s="11" t="str">
        <f t="shared" si="239"/>
        <v>classical music</v>
      </c>
      <c r="S2540" s="14">
        <f t="shared" si="236"/>
        <v>41298.301631944443</v>
      </c>
      <c r="T2540" s="14">
        <f t="shared" si="237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8">
        <f t="shared" si="235"/>
        <v>169.91525423728814</v>
      </c>
      <c r="Q2541" t="str">
        <f t="shared" si="238"/>
        <v>music</v>
      </c>
      <c r="R2541" s="11" t="str">
        <f t="shared" si="239"/>
        <v>classical music</v>
      </c>
      <c r="S2541" s="14">
        <f t="shared" si="236"/>
        <v>41977.693888888891</v>
      </c>
      <c r="T2541" s="14">
        <f t="shared" si="237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8">
        <f t="shared" si="235"/>
        <v>95.740740740740748</v>
      </c>
      <c r="Q2542" t="str">
        <f t="shared" si="238"/>
        <v>music</v>
      </c>
      <c r="R2542" s="11" t="str">
        <f t="shared" si="239"/>
        <v>classical music</v>
      </c>
      <c r="S2542" s="14">
        <f t="shared" si="236"/>
        <v>40785.466678240737</v>
      </c>
      <c r="T2542" s="14">
        <f t="shared" si="237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8">
        <f t="shared" si="235"/>
        <v>59.460317460317462</v>
      </c>
      <c r="Q2543" t="str">
        <f t="shared" si="238"/>
        <v>music</v>
      </c>
      <c r="R2543" s="11" t="str">
        <f t="shared" si="239"/>
        <v>classical music</v>
      </c>
      <c r="S2543" s="14">
        <f t="shared" si="236"/>
        <v>41483.240949074068</v>
      </c>
      <c r="T2543" s="14">
        <f t="shared" si="237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8">
        <f t="shared" si="235"/>
        <v>55.769230769230766</v>
      </c>
      <c r="Q2544" t="str">
        <f t="shared" si="238"/>
        <v>music</v>
      </c>
      <c r="R2544" s="11" t="str">
        <f t="shared" si="239"/>
        <v>classical music</v>
      </c>
      <c r="S2544" s="14">
        <f t="shared" si="236"/>
        <v>41509.218252314815</v>
      </c>
      <c r="T2544" s="14">
        <f t="shared" si="237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8">
        <f t="shared" si="235"/>
        <v>30.076923076923077</v>
      </c>
      <c r="Q2545" t="str">
        <f t="shared" si="238"/>
        <v>music</v>
      </c>
      <c r="R2545" s="11" t="str">
        <f t="shared" si="239"/>
        <v>classical music</v>
      </c>
      <c r="S2545" s="14">
        <f t="shared" si="236"/>
        <v>40513.899282407401</v>
      </c>
      <c r="T2545" s="14">
        <f t="shared" si="237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8">
        <f t="shared" si="235"/>
        <v>88.438596491228068</v>
      </c>
      <c r="Q2546" t="str">
        <f t="shared" si="238"/>
        <v>music</v>
      </c>
      <c r="R2546" s="11" t="str">
        <f t="shared" si="239"/>
        <v>classical music</v>
      </c>
      <c r="S2546" s="14">
        <f t="shared" si="236"/>
        <v>41068.3121412037</v>
      </c>
      <c r="T2546" s="14">
        <f t="shared" si="237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8">
        <f t="shared" si="235"/>
        <v>64.032786885245898</v>
      </c>
      <c r="Q2547" t="str">
        <f t="shared" si="238"/>
        <v>music</v>
      </c>
      <c r="R2547" s="11" t="str">
        <f t="shared" si="239"/>
        <v>classical music</v>
      </c>
      <c r="S2547" s="14">
        <f t="shared" si="236"/>
        <v>42026.929837962954</v>
      </c>
      <c r="T2547" s="14">
        <f t="shared" si="237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8">
        <f t="shared" si="235"/>
        <v>60.153846153846153</v>
      </c>
      <c r="Q2548" t="str">
        <f t="shared" si="238"/>
        <v>music</v>
      </c>
      <c r="R2548" s="11" t="str">
        <f t="shared" si="239"/>
        <v>classical music</v>
      </c>
      <c r="S2548" s="14">
        <f t="shared" si="236"/>
        <v>41524.650219907402</v>
      </c>
      <c r="T2548" s="14">
        <f t="shared" si="237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8">
        <f t="shared" si="235"/>
        <v>49.194029850746269</v>
      </c>
      <c r="Q2549" t="str">
        <f t="shared" si="238"/>
        <v>music</v>
      </c>
      <c r="R2549" s="11" t="str">
        <f t="shared" si="239"/>
        <v>classical music</v>
      </c>
      <c r="S2549" s="14">
        <f t="shared" si="236"/>
        <v>40973.564849537033</v>
      </c>
      <c r="T2549" s="14">
        <f t="shared" si="237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8">
        <f t="shared" si="235"/>
        <v>165.16216216216216</v>
      </c>
      <c r="Q2550" t="str">
        <f t="shared" si="238"/>
        <v>music</v>
      </c>
      <c r="R2550" s="11" t="str">
        <f t="shared" si="239"/>
        <v>classical music</v>
      </c>
      <c r="S2550" s="14">
        <f t="shared" si="236"/>
        <v>42618.417094907411</v>
      </c>
      <c r="T2550" s="14">
        <f t="shared" si="237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8">
        <f t="shared" si="235"/>
        <v>43.621621621621621</v>
      </c>
      <c r="Q2551" t="str">
        <f t="shared" si="238"/>
        <v>music</v>
      </c>
      <c r="R2551" s="11" t="str">
        <f t="shared" si="239"/>
        <v>classical music</v>
      </c>
      <c r="S2551" s="14">
        <f t="shared" si="236"/>
        <v>41390.549421296295</v>
      </c>
      <c r="T2551" s="14">
        <f t="shared" si="237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8">
        <f t="shared" si="235"/>
        <v>43.7</v>
      </c>
      <c r="Q2552" t="str">
        <f t="shared" si="238"/>
        <v>music</v>
      </c>
      <c r="R2552" s="11" t="str">
        <f t="shared" si="239"/>
        <v>classical music</v>
      </c>
      <c r="S2552" s="14">
        <f t="shared" si="236"/>
        <v>42228.425995370366</v>
      </c>
      <c r="T2552" s="14">
        <f t="shared" si="237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8">
        <f t="shared" si="235"/>
        <v>67.419642857142861</v>
      </c>
      <c r="Q2553" t="str">
        <f t="shared" si="238"/>
        <v>music</v>
      </c>
      <c r="R2553" s="11" t="str">
        <f t="shared" si="239"/>
        <v>classical music</v>
      </c>
      <c r="S2553" s="14">
        <f t="shared" si="236"/>
        <v>40961.043807870366</v>
      </c>
      <c r="T2553" s="14">
        <f t="shared" si="237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8">
        <f t="shared" si="235"/>
        <v>177.5</v>
      </c>
      <c r="Q2554" t="str">
        <f t="shared" si="238"/>
        <v>music</v>
      </c>
      <c r="R2554" s="11" t="str">
        <f t="shared" si="239"/>
        <v>classical music</v>
      </c>
      <c r="S2554" s="14">
        <f t="shared" si="236"/>
        <v>42769.601631944439</v>
      </c>
      <c r="T2554" s="14">
        <f t="shared" si="237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8">
        <f t="shared" si="235"/>
        <v>38.883333333333333</v>
      </c>
      <c r="Q2555" t="str">
        <f t="shared" si="238"/>
        <v>music</v>
      </c>
      <c r="R2555" s="11" t="str">
        <f t="shared" si="239"/>
        <v>classical music</v>
      </c>
      <c r="S2555" s="14">
        <f t="shared" si="236"/>
        <v>41112.99082175926</v>
      </c>
      <c r="T2555" s="14">
        <f t="shared" si="237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8">
        <f t="shared" si="235"/>
        <v>54.985074626865675</v>
      </c>
      <c r="Q2556" t="str">
        <f t="shared" si="238"/>
        <v>music</v>
      </c>
      <c r="R2556" s="11" t="str">
        <f t="shared" si="239"/>
        <v>classical music</v>
      </c>
      <c r="S2556" s="14">
        <f t="shared" si="236"/>
        <v>42124.869942129626</v>
      </c>
      <c r="T2556" s="14">
        <f t="shared" si="237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8">
        <f t="shared" si="235"/>
        <v>61.342857142857142</v>
      </c>
      <c r="Q2557" t="str">
        <f t="shared" si="238"/>
        <v>music</v>
      </c>
      <c r="R2557" s="11" t="str">
        <f t="shared" si="239"/>
        <v>classical music</v>
      </c>
      <c r="S2557" s="14">
        <f t="shared" si="236"/>
        <v>41026.44667824074</v>
      </c>
      <c r="T2557" s="14">
        <f t="shared" si="237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8">
        <f t="shared" si="235"/>
        <v>23.117647058823529</v>
      </c>
      <c r="Q2558" t="str">
        <f t="shared" si="238"/>
        <v>music</v>
      </c>
      <c r="R2558" s="11" t="str">
        <f t="shared" si="239"/>
        <v>classical music</v>
      </c>
      <c r="S2558" s="14">
        <f t="shared" si="236"/>
        <v>41222.783067129625</v>
      </c>
      <c r="T2558" s="14">
        <f t="shared" si="237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8">
        <f t="shared" si="235"/>
        <v>29.611111111111111</v>
      </c>
      <c r="Q2559" t="str">
        <f t="shared" si="238"/>
        <v>music</v>
      </c>
      <c r="R2559" s="11" t="str">
        <f t="shared" si="239"/>
        <v>classical music</v>
      </c>
      <c r="S2559" s="14">
        <f t="shared" si="236"/>
        <v>41744.536874999998</v>
      </c>
      <c r="T2559" s="14">
        <f t="shared" si="237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8">
        <f t="shared" si="235"/>
        <v>75.611111111111114</v>
      </c>
      <c r="Q2560" t="str">
        <f t="shared" si="238"/>
        <v>music</v>
      </c>
      <c r="R2560" s="11" t="str">
        <f t="shared" si="239"/>
        <v>classical music</v>
      </c>
      <c r="S2560" s="14">
        <f t="shared" si="236"/>
        <v>42093.651689814818</v>
      </c>
      <c r="T2560" s="14">
        <f t="shared" si="237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8">
        <f t="shared" si="235"/>
        <v>35.6</v>
      </c>
      <c r="Q2561" t="str">
        <f t="shared" si="238"/>
        <v>music</v>
      </c>
      <c r="R2561" s="11" t="str">
        <f t="shared" si="239"/>
        <v>classical music</v>
      </c>
      <c r="S2561" s="14">
        <f t="shared" si="236"/>
        <v>40829.665324074071</v>
      </c>
      <c r="T2561" s="14">
        <f t="shared" si="237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8">
        <f t="shared" si="235"/>
        <v>143</v>
      </c>
      <c r="Q2562" t="str">
        <f t="shared" si="238"/>
        <v>music</v>
      </c>
      <c r="R2562" s="11" t="str">
        <f t="shared" si="239"/>
        <v>classical music</v>
      </c>
      <c r="S2562" s="14">
        <f t="shared" si="236"/>
        <v>42039.742754629631</v>
      </c>
      <c r="T2562" s="14">
        <f t="shared" si="237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(E2563/D2563)*100</f>
        <v>0</v>
      </c>
      <c r="P2563" s="8">
        <f t="shared" ref="P2563:P2626" si="241">IFERROR(E2563/L2563, 0)</f>
        <v>0</v>
      </c>
      <c r="Q2563" t="str">
        <f t="shared" si="238"/>
        <v>food</v>
      </c>
      <c r="R2563" s="11" t="str">
        <f t="shared" si="239"/>
        <v>food trucks</v>
      </c>
      <c r="S2563" s="14">
        <f t="shared" ref="S2563:S2626" si="242">(((J2563/60)/60)/24)+DATE(1970,1,1)+(-5/24)</f>
        <v>42260.320474537039</v>
      </c>
      <c r="T2563" s="14">
        <f t="shared" ref="T2563:T2626" si="24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8">
        <f t="shared" si="241"/>
        <v>25</v>
      </c>
      <c r="Q2564" t="str">
        <f t="shared" ref="Q2564:Q2627" si="244">LEFT(N2564,(FIND("/",N2564)-1))</f>
        <v>food</v>
      </c>
      <c r="R2564" s="11" t="str">
        <f t="shared" ref="R2564:R2627" si="245">RIGHT(N2564,(LEN(N2564)-FIND("/",N2564)))</f>
        <v>food trucks</v>
      </c>
      <c r="S2564" s="14">
        <f t="shared" si="242"/>
        <v>42594.316423611112</v>
      </c>
      <c r="T2564" s="14">
        <f t="shared" si="24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8">
        <f t="shared" si="241"/>
        <v>0</v>
      </c>
      <c r="Q2565" t="str">
        <f t="shared" si="244"/>
        <v>food</v>
      </c>
      <c r="R2565" s="11" t="str">
        <f t="shared" si="245"/>
        <v>food trucks</v>
      </c>
      <c r="S2565" s="14">
        <f t="shared" si="242"/>
        <v>42154.931145833332</v>
      </c>
      <c r="T2565" s="14">
        <f t="shared" si="24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8">
        <f t="shared" si="241"/>
        <v>0</v>
      </c>
      <c r="Q2566" t="str">
        <f t="shared" si="244"/>
        <v>food</v>
      </c>
      <c r="R2566" s="11" t="str">
        <f t="shared" si="245"/>
        <v>food trucks</v>
      </c>
      <c r="S2566" s="14">
        <f t="shared" si="242"/>
        <v>41821.83216435185</v>
      </c>
      <c r="T2566" s="14">
        <f t="shared" si="24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8">
        <f t="shared" si="241"/>
        <v>100</v>
      </c>
      <c r="Q2567" t="str">
        <f t="shared" si="244"/>
        <v>food</v>
      </c>
      <c r="R2567" s="11" t="str">
        <f t="shared" si="245"/>
        <v>food trucks</v>
      </c>
      <c r="S2567" s="14">
        <f t="shared" si="242"/>
        <v>42440.442002314812</v>
      </c>
      <c r="T2567" s="14">
        <f t="shared" si="24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8">
        <f t="shared" si="241"/>
        <v>0</v>
      </c>
      <c r="Q2568" t="str">
        <f t="shared" si="244"/>
        <v>food</v>
      </c>
      <c r="R2568" s="11" t="str">
        <f t="shared" si="245"/>
        <v>food trucks</v>
      </c>
      <c r="S2568" s="14">
        <f t="shared" si="242"/>
        <v>41842.772546296292</v>
      </c>
      <c r="T2568" s="14">
        <f t="shared" si="24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8">
        <f t="shared" si="241"/>
        <v>60</v>
      </c>
      <c r="Q2569" t="str">
        <f t="shared" si="244"/>
        <v>food</v>
      </c>
      <c r="R2569" s="11" t="str">
        <f t="shared" si="245"/>
        <v>food trucks</v>
      </c>
      <c r="S2569" s="14">
        <f t="shared" si="242"/>
        <v>42087.670578703699</v>
      </c>
      <c r="T2569" s="14">
        <f t="shared" si="24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8">
        <f t="shared" si="241"/>
        <v>50</v>
      </c>
      <c r="Q2570" t="str">
        <f t="shared" si="244"/>
        <v>food</v>
      </c>
      <c r="R2570" s="11" t="str">
        <f t="shared" si="245"/>
        <v>food trucks</v>
      </c>
      <c r="S2570" s="14">
        <f t="shared" si="242"/>
        <v>42584.45826388889</v>
      </c>
      <c r="T2570" s="14">
        <f t="shared" si="24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8">
        <f t="shared" si="241"/>
        <v>72.5</v>
      </c>
      <c r="Q2571" t="str">
        <f t="shared" si="244"/>
        <v>food</v>
      </c>
      <c r="R2571" s="11" t="str">
        <f t="shared" si="245"/>
        <v>food trucks</v>
      </c>
      <c r="S2571" s="14">
        <f t="shared" si="242"/>
        <v>42233.897129629629</v>
      </c>
      <c r="T2571" s="14">
        <f t="shared" si="24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8">
        <f t="shared" si="241"/>
        <v>29.5</v>
      </c>
      <c r="Q2572" t="str">
        <f t="shared" si="244"/>
        <v>food</v>
      </c>
      <c r="R2572" s="11" t="str">
        <f t="shared" si="245"/>
        <v>food trucks</v>
      </c>
      <c r="S2572" s="14">
        <f t="shared" si="242"/>
        <v>42744.694849537038</v>
      </c>
      <c r="T2572" s="14">
        <f t="shared" si="24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8">
        <f t="shared" si="241"/>
        <v>62.5</v>
      </c>
      <c r="Q2573" t="str">
        <f t="shared" si="244"/>
        <v>food</v>
      </c>
      <c r="R2573" s="11" t="str">
        <f t="shared" si="245"/>
        <v>food trucks</v>
      </c>
      <c r="S2573" s="14">
        <f t="shared" si="242"/>
        <v>42449.133344907408</v>
      </c>
      <c r="T2573" s="14">
        <f t="shared" si="24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8">
        <f t="shared" si="241"/>
        <v>0</v>
      </c>
      <c r="Q2574" t="str">
        <f t="shared" si="244"/>
        <v>food</v>
      </c>
      <c r="R2574" s="11" t="str">
        <f t="shared" si="245"/>
        <v>food trucks</v>
      </c>
      <c r="S2574" s="14">
        <f t="shared" si="242"/>
        <v>42076.911076388882</v>
      </c>
      <c r="T2574" s="14">
        <f t="shared" si="24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8">
        <f t="shared" si="241"/>
        <v>0</v>
      </c>
      <c r="Q2575" t="str">
        <f t="shared" si="244"/>
        <v>food</v>
      </c>
      <c r="R2575" s="11" t="str">
        <f t="shared" si="245"/>
        <v>food trucks</v>
      </c>
      <c r="S2575" s="14">
        <f t="shared" si="242"/>
        <v>41829.383668981478</v>
      </c>
      <c r="T2575" s="14">
        <f t="shared" si="24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8">
        <f t="shared" si="241"/>
        <v>0</v>
      </c>
      <c r="Q2576" t="str">
        <f t="shared" si="244"/>
        <v>food</v>
      </c>
      <c r="R2576" s="11" t="str">
        <f t="shared" si="245"/>
        <v>food trucks</v>
      </c>
      <c r="S2576" s="14">
        <f t="shared" si="242"/>
        <v>42487.617418981477</v>
      </c>
      <c r="T2576" s="14">
        <f t="shared" si="24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8">
        <f t="shared" si="241"/>
        <v>0</v>
      </c>
      <c r="Q2577" t="str">
        <f t="shared" si="244"/>
        <v>food</v>
      </c>
      <c r="R2577" s="11" t="str">
        <f t="shared" si="245"/>
        <v>food trucks</v>
      </c>
      <c r="S2577" s="14">
        <f t="shared" si="242"/>
        <v>41985.90039351851</v>
      </c>
      <c r="T2577" s="14">
        <f t="shared" si="24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8">
        <f t="shared" si="241"/>
        <v>0</v>
      </c>
      <c r="Q2578" t="str">
        <f t="shared" si="244"/>
        <v>food</v>
      </c>
      <c r="R2578" s="11" t="str">
        <f t="shared" si="245"/>
        <v>food trucks</v>
      </c>
      <c r="S2578" s="14">
        <f t="shared" si="242"/>
        <v>42059.801469907405</v>
      </c>
      <c r="T2578" s="14">
        <f t="shared" si="24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8">
        <f t="shared" si="241"/>
        <v>0</v>
      </c>
      <c r="Q2579" t="str">
        <f t="shared" si="244"/>
        <v>food</v>
      </c>
      <c r="R2579" s="11" t="str">
        <f t="shared" si="245"/>
        <v>food trucks</v>
      </c>
      <c r="S2579" s="14">
        <f t="shared" si="242"/>
        <v>41830.612233796295</v>
      </c>
      <c r="T2579" s="14">
        <f t="shared" si="24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8">
        <f t="shared" si="241"/>
        <v>0</v>
      </c>
      <c r="Q2580" t="str">
        <f t="shared" si="244"/>
        <v>food</v>
      </c>
      <c r="R2580" s="11" t="str">
        <f t="shared" si="245"/>
        <v>food trucks</v>
      </c>
      <c r="S2580" s="14">
        <f t="shared" si="242"/>
        <v>42237.814571759263</v>
      </c>
      <c r="T2580" s="14">
        <f t="shared" si="24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8">
        <f t="shared" si="241"/>
        <v>23.083333333333332</v>
      </c>
      <c r="Q2581" t="str">
        <f t="shared" si="244"/>
        <v>food</v>
      </c>
      <c r="R2581" s="11" t="str">
        <f t="shared" si="245"/>
        <v>food trucks</v>
      </c>
      <c r="S2581" s="14">
        <f t="shared" si="242"/>
        <v>41837.621562499997</v>
      </c>
      <c r="T2581" s="14">
        <f t="shared" si="24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8">
        <f t="shared" si="241"/>
        <v>25.5</v>
      </c>
      <c r="Q2582" t="str">
        <f t="shared" si="244"/>
        <v>food</v>
      </c>
      <c r="R2582" s="11" t="str">
        <f t="shared" si="245"/>
        <v>food trucks</v>
      </c>
      <c r="S2582" s="14">
        <f t="shared" si="242"/>
        <v>42110.118090277778</v>
      </c>
      <c r="T2582" s="14">
        <f t="shared" si="24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8">
        <f t="shared" si="241"/>
        <v>48.18181818181818</v>
      </c>
      <c r="Q2583" t="str">
        <f t="shared" si="244"/>
        <v>food</v>
      </c>
      <c r="R2583" s="11" t="str">
        <f t="shared" si="245"/>
        <v>food trucks</v>
      </c>
      <c r="S2583" s="14">
        <f t="shared" si="242"/>
        <v>42294.420115740737</v>
      </c>
      <c r="T2583" s="14">
        <f t="shared" si="24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8">
        <f t="shared" si="241"/>
        <v>1</v>
      </c>
      <c r="Q2584" t="str">
        <f t="shared" si="244"/>
        <v>food</v>
      </c>
      <c r="R2584" s="11" t="str">
        <f t="shared" si="245"/>
        <v>food trucks</v>
      </c>
      <c r="S2584" s="14">
        <f t="shared" si="242"/>
        <v>42642.780486111107</v>
      </c>
      <c r="T2584" s="14">
        <f t="shared" si="24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8">
        <f t="shared" si="241"/>
        <v>1</v>
      </c>
      <c r="Q2585" t="str">
        <f t="shared" si="244"/>
        <v>food</v>
      </c>
      <c r="R2585" s="11" t="str">
        <f t="shared" si="245"/>
        <v>food trucks</v>
      </c>
      <c r="S2585" s="14">
        <f t="shared" si="242"/>
        <v>42019.561111111114</v>
      </c>
      <c r="T2585" s="14">
        <f t="shared" si="24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8">
        <f t="shared" si="241"/>
        <v>0</v>
      </c>
      <c r="Q2586" t="str">
        <f t="shared" si="244"/>
        <v>food</v>
      </c>
      <c r="R2586" s="11" t="str">
        <f t="shared" si="245"/>
        <v>food trucks</v>
      </c>
      <c r="S2586" s="14">
        <f t="shared" si="242"/>
        <v>42139.964918981481</v>
      </c>
      <c r="T2586" s="14">
        <f t="shared" si="24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8">
        <f t="shared" si="241"/>
        <v>50</v>
      </c>
      <c r="Q2587" t="str">
        <f t="shared" si="244"/>
        <v>food</v>
      </c>
      <c r="R2587" s="11" t="str">
        <f t="shared" si="245"/>
        <v>food trucks</v>
      </c>
      <c r="S2587" s="14">
        <f t="shared" si="242"/>
        <v>41795.754999999997</v>
      </c>
      <c r="T2587" s="14">
        <f t="shared" si="24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8">
        <f t="shared" si="241"/>
        <v>5</v>
      </c>
      <c r="Q2588" t="str">
        <f t="shared" si="244"/>
        <v>food</v>
      </c>
      <c r="R2588" s="11" t="str">
        <f t="shared" si="245"/>
        <v>food trucks</v>
      </c>
      <c r="S2588" s="14">
        <f t="shared" si="242"/>
        <v>42333.121944444443</v>
      </c>
      <c r="T2588" s="14">
        <f t="shared" si="24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8">
        <f t="shared" si="241"/>
        <v>202.83333333333334</v>
      </c>
      <c r="Q2589" t="str">
        <f t="shared" si="244"/>
        <v>food</v>
      </c>
      <c r="R2589" s="11" t="str">
        <f t="shared" si="245"/>
        <v>food trucks</v>
      </c>
      <c r="S2589" s="14">
        <f t="shared" si="242"/>
        <v>42338.467048611106</v>
      </c>
      <c r="T2589" s="14">
        <f t="shared" si="24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8">
        <f t="shared" si="241"/>
        <v>29.125</v>
      </c>
      <c r="Q2590" t="str">
        <f t="shared" si="244"/>
        <v>food</v>
      </c>
      <c r="R2590" s="11" t="str">
        <f t="shared" si="245"/>
        <v>food trucks</v>
      </c>
      <c r="S2590" s="14">
        <f t="shared" si="242"/>
        <v>42042.467893518515</v>
      </c>
      <c r="T2590" s="14">
        <f t="shared" si="24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8">
        <f t="shared" si="241"/>
        <v>5</v>
      </c>
      <c r="Q2591" t="str">
        <f t="shared" si="244"/>
        <v>food</v>
      </c>
      <c r="R2591" s="11" t="str">
        <f t="shared" si="245"/>
        <v>food trucks</v>
      </c>
      <c r="S2591" s="14">
        <f t="shared" si="242"/>
        <v>42422.327858796292</v>
      </c>
      <c r="T2591" s="14">
        <f t="shared" si="24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8">
        <f t="shared" si="241"/>
        <v>0</v>
      </c>
      <c r="Q2592" t="str">
        <f t="shared" si="244"/>
        <v>food</v>
      </c>
      <c r="R2592" s="11" t="str">
        <f t="shared" si="245"/>
        <v>food trucks</v>
      </c>
      <c r="S2592" s="14">
        <f t="shared" si="242"/>
        <v>42388.380752314813</v>
      </c>
      <c r="T2592" s="14">
        <f t="shared" si="24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8">
        <f t="shared" si="241"/>
        <v>13</v>
      </c>
      <c r="Q2593" t="str">
        <f t="shared" si="244"/>
        <v>food</v>
      </c>
      <c r="R2593" s="11" t="str">
        <f t="shared" si="245"/>
        <v>food trucks</v>
      </c>
      <c r="S2593" s="14">
        <f t="shared" si="242"/>
        <v>42382.698194444441</v>
      </c>
      <c r="T2593" s="14">
        <f t="shared" si="24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8">
        <f t="shared" si="241"/>
        <v>50</v>
      </c>
      <c r="Q2594" t="str">
        <f t="shared" si="244"/>
        <v>food</v>
      </c>
      <c r="R2594" s="11" t="str">
        <f t="shared" si="245"/>
        <v>food trucks</v>
      </c>
      <c r="S2594" s="14">
        <f t="shared" si="242"/>
        <v>41887.592835648145</v>
      </c>
      <c r="T2594" s="14">
        <f t="shared" si="24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8">
        <f t="shared" si="241"/>
        <v>0</v>
      </c>
      <c r="Q2595" t="str">
        <f t="shared" si="244"/>
        <v>food</v>
      </c>
      <c r="R2595" s="11" t="str">
        <f t="shared" si="245"/>
        <v>food trucks</v>
      </c>
      <c r="S2595" s="14">
        <f t="shared" si="242"/>
        <v>42089.636875000004</v>
      </c>
      <c r="T2595" s="14">
        <f t="shared" si="24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8">
        <f t="shared" si="241"/>
        <v>1</v>
      </c>
      <c r="Q2596" t="str">
        <f t="shared" si="244"/>
        <v>food</v>
      </c>
      <c r="R2596" s="11" t="str">
        <f t="shared" si="245"/>
        <v>food trucks</v>
      </c>
      <c r="S2596" s="14">
        <f t="shared" si="242"/>
        <v>41828.759583333333</v>
      </c>
      <c r="T2596" s="14">
        <f t="shared" si="24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8">
        <f t="shared" si="241"/>
        <v>96.05263157894737</v>
      </c>
      <c r="Q2597" t="str">
        <f t="shared" si="244"/>
        <v>food</v>
      </c>
      <c r="R2597" s="11" t="str">
        <f t="shared" si="245"/>
        <v>food trucks</v>
      </c>
      <c r="S2597" s="14">
        <f t="shared" si="242"/>
        <v>42760.035879629628</v>
      </c>
      <c r="T2597" s="14">
        <f t="shared" si="24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8">
        <f t="shared" si="241"/>
        <v>305.77777777777777</v>
      </c>
      <c r="Q2598" t="str">
        <f t="shared" si="244"/>
        <v>food</v>
      </c>
      <c r="R2598" s="11" t="str">
        <f t="shared" si="245"/>
        <v>food trucks</v>
      </c>
      <c r="S2598" s="14">
        <f t="shared" si="242"/>
        <v>41828.45612268518</v>
      </c>
      <c r="T2598" s="14">
        <f t="shared" si="24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8">
        <f t="shared" si="241"/>
        <v>12.142857142857142</v>
      </c>
      <c r="Q2599" t="str">
        <f t="shared" si="244"/>
        <v>food</v>
      </c>
      <c r="R2599" s="11" t="str">
        <f t="shared" si="245"/>
        <v>food trucks</v>
      </c>
      <c r="S2599" s="14">
        <f t="shared" si="242"/>
        <v>42510.133298611108</v>
      </c>
      <c r="T2599" s="14">
        <f t="shared" si="24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8">
        <f t="shared" si="241"/>
        <v>83.571428571428569</v>
      </c>
      <c r="Q2600" t="str">
        <f t="shared" si="244"/>
        <v>food</v>
      </c>
      <c r="R2600" s="11" t="str">
        <f t="shared" si="245"/>
        <v>food trucks</v>
      </c>
      <c r="S2600" s="14">
        <f t="shared" si="242"/>
        <v>42240.631956018515</v>
      </c>
      <c r="T2600" s="14">
        <f t="shared" si="24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8">
        <f t="shared" si="241"/>
        <v>18</v>
      </c>
      <c r="Q2601" t="str">
        <f t="shared" si="244"/>
        <v>food</v>
      </c>
      <c r="R2601" s="11" t="str">
        <f t="shared" si="245"/>
        <v>food trucks</v>
      </c>
      <c r="S2601" s="14">
        <f t="shared" si="242"/>
        <v>41809.545682870368</v>
      </c>
      <c r="T2601" s="14">
        <f t="shared" si="24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8">
        <f t="shared" si="241"/>
        <v>115.53333333333333</v>
      </c>
      <c r="Q2602" t="str">
        <f t="shared" si="244"/>
        <v>food</v>
      </c>
      <c r="R2602" s="11" t="str">
        <f t="shared" si="245"/>
        <v>food trucks</v>
      </c>
      <c r="S2602" s="14">
        <f t="shared" si="242"/>
        <v>42394.692129629628</v>
      </c>
      <c r="T2602" s="14">
        <f t="shared" si="24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8">
        <f t="shared" si="241"/>
        <v>21.900662251655628</v>
      </c>
      <c r="Q2603" t="str">
        <f t="shared" si="244"/>
        <v>technology</v>
      </c>
      <c r="R2603" s="11" t="str">
        <f t="shared" si="245"/>
        <v>space exploration</v>
      </c>
      <c r="S2603" s="14">
        <f t="shared" si="242"/>
        <v>41150.69385416666</v>
      </c>
      <c r="T2603" s="14">
        <f t="shared" si="24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8">
        <f t="shared" si="241"/>
        <v>80.022494887525568</v>
      </c>
      <c r="Q2604" t="str">
        <f t="shared" si="244"/>
        <v>technology</v>
      </c>
      <c r="R2604" s="11" t="str">
        <f t="shared" si="245"/>
        <v>space exploration</v>
      </c>
      <c r="S2604" s="14">
        <f t="shared" si="242"/>
        <v>41915.538981481477</v>
      </c>
      <c r="T2604" s="14">
        <f t="shared" si="24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8">
        <f t="shared" si="241"/>
        <v>35.520000000000003</v>
      </c>
      <c r="Q2605" t="str">
        <f t="shared" si="244"/>
        <v>technology</v>
      </c>
      <c r="R2605" s="11" t="str">
        <f t="shared" si="245"/>
        <v>space exploration</v>
      </c>
      <c r="S2605" s="14">
        <f t="shared" si="242"/>
        <v>41617.704328703701</v>
      </c>
      <c r="T2605" s="14">
        <f t="shared" si="24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8">
        <f t="shared" si="241"/>
        <v>64.933333333333323</v>
      </c>
      <c r="Q2606" t="str">
        <f t="shared" si="244"/>
        <v>technology</v>
      </c>
      <c r="R2606" s="11" t="str">
        <f t="shared" si="245"/>
        <v>space exploration</v>
      </c>
      <c r="S2606" s="14">
        <f t="shared" si="242"/>
        <v>40997.842858796292</v>
      </c>
      <c r="T2606" s="14">
        <f t="shared" si="24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8">
        <f t="shared" si="241"/>
        <v>60.965703745743475</v>
      </c>
      <c r="Q2607" t="str">
        <f t="shared" si="244"/>
        <v>technology</v>
      </c>
      <c r="R2607" s="11" t="str">
        <f t="shared" si="245"/>
        <v>space exploration</v>
      </c>
      <c r="S2607" s="14">
        <f t="shared" si="242"/>
        <v>42508.33321759259</v>
      </c>
      <c r="T2607" s="14">
        <f t="shared" si="24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8">
        <f t="shared" si="241"/>
        <v>31.444155844155844</v>
      </c>
      <c r="Q2608" t="str">
        <f t="shared" si="244"/>
        <v>technology</v>
      </c>
      <c r="R2608" s="11" t="str">
        <f t="shared" si="245"/>
        <v>space exploration</v>
      </c>
      <c r="S2608" s="14">
        <f t="shared" si="242"/>
        <v>41726.504421296297</v>
      </c>
      <c r="T2608" s="14">
        <f t="shared" si="24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8">
        <f t="shared" si="241"/>
        <v>81.949748743718587</v>
      </c>
      <c r="Q2609" t="str">
        <f t="shared" si="244"/>
        <v>technology</v>
      </c>
      <c r="R2609" s="11" t="str">
        <f t="shared" si="245"/>
        <v>space exploration</v>
      </c>
      <c r="S2609" s="14">
        <f t="shared" si="242"/>
        <v>42184.666342592587</v>
      </c>
      <c r="T2609" s="14">
        <f t="shared" si="24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8">
        <f t="shared" si="241"/>
        <v>58.92763157894737</v>
      </c>
      <c r="Q2610" t="str">
        <f t="shared" si="244"/>
        <v>technology</v>
      </c>
      <c r="R2610" s="11" t="str">
        <f t="shared" si="245"/>
        <v>space exploration</v>
      </c>
      <c r="S2610" s="14">
        <f t="shared" si="242"/>
        <v>42767.593379629623</v>
      </c>
      <c r="T2610" s="14">
        <f t="shared" si="24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8">
        <f t="shared" si="241"/>
        <v>157.29347633136095</v>
      </c>
      <c r="Q2611" t="str">
        <f t="shared" si="244"/>
        <v>technology</v>
      </c>
      <c r="R2611" s="11" t="str">
        <f t="shared" si="245"/>
        <v>space exploration</v>
      </c>
      <c r="S2611" s="14">
        <f t="shared" si="242"/>
        <v>41075.02952546296</v>
      </c>
      <c r="T2611" s="14">
        <f t="shared" si="24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8">
        <f t="shared" si="241"/>
        <v>55.758509532062391</v>
      </c>
      <c r="Q2612" t="str">
        <f t="shared" si="244"/>
        <v>technology</v>
      </c>
      <c r="R2612" s="11" t="str">
        <f t="shared" si="245"/>
        <v>space exploration</v>
      </c>
      <c r="S2612" s="14">
        <f t="shared" si="242"/>
        <v>42564.672743055555</v>
      </c>
      <c r="T2612" s="14">
        <f t="shared" si="24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8">
        <f t="shared" si="241"/>
        <v>83.802893802893806</v>
      </c>
      <c r="Q2613" t="str">
        <f t="shared" si="244"/>
        <v>technology</v>
      </c>
      <c r="R2613" s="11" t="str">
        <f t="shared" si="245"/>
        <v>space exploration</v>
      </c>
      <c r="S2613" s="14">
        <f t="shared" si="242"/>
        <v>42704.127476851849</v>
      </c>
      <c r="T2613" s="14">
        <f t="shared" si="24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8">
        <f t="shared" si="241"/>
        <v>58.422210884353746</v>
      </c>
      <c r="Q2614" t="str">
        <f t="shared" si="244"/>
        <v>technology</v>
      </c>
      <c r="R2614" s="11" t="str">
        <f t="shared" si="245"/>
        <v>space exploration</v>
      </c>
      <c r="S2614" s="14">
        <f t="shared" si="242"/>
        <v>41981.934837962959</v>
      </c>
      <c r="T2614" s="14">
        <f t="shared" si="24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8">
        <f t="shared" si="241"/>
        <v>270.57142857142856</v>
      </c>
      <c r="Q2615" t="str">
        <f t="shared" si="244"/>
        <v>technology</v>
      </c>
      <c r="R2615" s="11" t="str">
        <f t="shared" si="245"/>
        <v>space exploration</v>
      </c>
      <c r="S2615" s="14">
        <f t="shared" si="242"/>
        <v>41143.609884259255</v>
      </c>
      <c r="T2615" s="14">
        <f t="shared" si="24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8">
        <f t="shared" si="241"/>
        <v>107.1</v>
      </c>
      <c r="Q2616" t="str">
        <f t="shared" si="244"/>
        <v>technology</v>
      </c>
      <c r="R2616" s="11" t="str">
        <f t="shared" si="245"/>
        <v>space exploration</v>
      </c>
      <c r="S2616" s="14">
        <f t="shared" si="242"/>
        <v>41730.500138888885</v>
      </c>
      <c r="T2616" s="14">
        <f t="shared" si="24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8">
        <f t="shared" si="241"/>
        <v>47.180555555555557</v>
      </c>
      <c r="Q2617" t="str">
        <f t="shared" si="244"/>
        <v>technology</v>
      </c>
      <c r="R2617" s="11" t="str">
        <f t="shared" si="245"/>
        <v>space exploration</v>
      </c>
      <c r="S2617" s="14">
        <f t="shared" si="242"/>
        <v>42453.288935185185</v>
      </c>
      <c r="T2617" s="14">
        <f t="shared" si="24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8">
        <f t="shared" si="241"/>
        <v>120.30882352941177</v>
      </c>
      <c r="Q2618" t="str">
        <f t="shared" si="244"/>
        <v>technology</v>
      </c>
      <c r="R2618" s="11" t="str">
        <f t="shared" si="245"/>
        <v>space exploration</v>
      </c>
      <c r="S2618" s="14">
        <f t="shared" si="242"/>
        <v>42211.786215277774</v>
      </c>
      <c r="T2618" s="14">
        <f t="shared" si="24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8">
        <f t="shared" si="241"/>
        <v>27.59748427672956</v>
      </c>
      <c r="Q2619" t="str">
        <f t="shared" si="244"/>
        <v>technology</v>
      </c>
      <c r="R2619" s="11" t="str">
        <f t="shared" si="245"/>
        <v>space exploration</v>
      </c>
      <c r="S2619" s="14">
        <f t="shared" si="242"/>
        <v>41902.666099537033</v>
      </c>
      <c r="T2619" s="14">
        <f t="shared" si="24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8">
        <f t="shared" si="241"/>
        <v>205.2987012987013</v>
      </c>
      <c r="Q2620" t="str">
        <f t="shared" si="244"/>
        <v>technology</v>
      </c>
      <c r="R2620" s="11" t="str">
        <f t="shared" si="245"/>
        <v>space exploration</v>
      </c>
      <c r="S2620" s="14">
        <f t="shared" si="242"/>
        <v>42279.584039351852</v>
      </c>
      <c r="T2620" s="14">
        <f t="shared" si="24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8">
        <f t="shared" si="241"/>
        <v>35.547169811320757</v>
      </c>
      <c r="Q2621" t="str">
        <f t="shared" si="244"/>
        <v>technology</v>
      </c>
      <c r="R2621" s="11" t="str">
        <f t="shared" si="245"/>
        <v>space exploration</v>
      </c>
      <c r="S2621" s="14">
        <f t="shared" si="242"/>
        <v>42273.67597222222</v>
      </c>
      <c r="T2621" s="14">
        <f t="shared" si="24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8">
        <f t="shared" si="241"/>
        <v>74.639488409272587</v>
      </c>
      <c r="Q2622" t="str">
        <f t="shared" si="244"/>
        <v>technology</v>
      </c>
      <c r="R2622" s="11" t="str">
        <f t="shared" si="245"/>
        <v>space exploration</v>
      </c>
      <c r="S2622" s="14">
        <f t="shared" si="242"/>
        <v>42250.958819444444</v>
      </c>
      <c r="T2622" s="14">
        <f t="shared" si="24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8">
        <f t="shared" si="241"/>
        <v>47.058064516129029</v>
      </c>
      <c r="Q2623" t="str">
        <f t="shared" si="244"/>
        <v>technology</v>
      </c>
      <c r="R2623" s="11" t="str">
        <f t="shared" si="245"/>
        <v>space exploration</v>
      </c>
      <c r="S2623" s="14">
        <f t="shared" si="242"/>
        <v>42115.539212962954</v>
      </c>
      <c r="T2623" s="14">
        <f t="shared" si="24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8">
        <f t="shared" si="241"/>
        <v>26.591351351351353</v>
      </c>
      <c r="Q2624" t="str">
        <f t="shared" si="244"/>
        <v>technology</v>
      </c>
      <c r="R2624" s="11" t="str">
        <f t="shared" si="245"/>
        <v>space exploration</v>
      </c>
      <c r="S2624" s="14">
        <f t="shared" si="242"/>
        <v>42689.534907407404</v>
      </c>
      <c r="T2624" s="14">
        <f t="shared" si="24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8">
        <f t="shared" si="241"/>
        <v>36.774193548387096</v>
      </c>
      <c r="Q2625" t="str">
        <f t="shared" si="244"/>
        <v>technology</v>
      </c>
      <c r="R2625" s="11" t="str">
        <f t="shared" si="245"/>
        <v>space exploration</v>
      </c>
      <c r="S2625" s="14">
        <f t="shared" si="242"/>
        <v>42692.048217592594</v>
      </c>
      <c r="T2625" s="14">
        <f t="shared" si="24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8">
        <f t="shared" si="241"/>
        <v>31.820544982698959</v>
      </c>
      <c r="Q2626" t="str">
        <f t="shared" si="244"/>
        <v>technology</v>
      </c>
      <c r="R2626" s="11" t="str">
        <f t="shared" si="245"/>
        <v>space exploration</v>
      </c>
      <c r="S2626" s="14">
        <f t="shared" si="242"/>
        <v>41144.213217592594</v>
      </c>
      <c r="T2626" s="14">
        <f t="shared" si="24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(E2627/D2627)*100</f>
        <v>956</v>
      </c>
      <c r="P2627" s="8">
        <f t="shared" ref="P2627:P2690" si="247">IFERROR(E2627/L2627, 0)</f>
        <v>27.576923076923077</v>
      </c>
      <c r="Q2627" t="str">
        <f t="shared" si="244"/>
        <v>technology</v>
      </c>
      <c r="R2627" s="11" t="str">
        <f t="shared" si="245"/>
        <v>space exploration</v>
      </c>
      <c r="S2627" s="14">
        <f t="shared" ref="S2627:S2690" si="248">(((J2627/60)/60)/24)+DATE(1970,1,1)+(-5/24)</f>
        <v>42658.601944444446</v>
      </c>
      <c r="T2627" s="14">
        <f t="shared" ref="T2627:T2690" si="249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8">
        <f t="shared" si="247"/>
        <v>56</v>
      </c>
      <c r="Q2628" t="str">
        <f t="shared" ref="Q2628:Q2691" si="250">LEFT(N2628,(FIND("/",N2628)-1))</f>
        <v>technology</v>
      </c>
      <c r="R2628" s="11" t="str">
        <f t="shared" ref="R2628:R2691" si="251">RIGHT(N2628,(LEN(N2628)-FIND("/",N2628)))</f>
        <v>space exploration</v>
      </c>
      <c r="S2628" s="14">
        <f t="shared" si="248"/>
        <v>42128.41978009259</v>
      </c>
      <c r="T2628" s="14">
        <f t="shared" si="249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8">
        <f t="shared" si="247"/>
        <v>21.555555555555557</v>
      </c>
      <c r="Q2629" t="str">
        <f t="shared" si="250"/>
        <v>technology</v>
      </c>
      <c r="R2629" s="11" t="str">
        <f t="shared" si="251"/>
        <v>space exploration</v>
      </c>
      <c r="S2629" s="14">
        <f t="shared" si="248"/>
        <v>42304.621076388888</v>
      </c>
      <c r="T2629" s="14">
        <f t="shared" si="249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8">
        <f t="shared" si="247"/>
        <v>44.095238095238095</v>
      </c>
      <c r="Q2630" t="str">
        <f t="shared" si="250"/>
        <v>technology</v>
      </c>
      <c r="R2630" s="11" t="str">
        <f t="shared" si="251"/>
        <v>space exploration</v>
      </c>
      <c r="S2630" s="14">
        <f t="shared" si="248"/>
        <v>41953.757719907408</v>
      </c>
      <c r="T2630" s="14">
        <f t="shared" si="249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8">
        <f t="shared" si="247"/>
        <v>63.87</v>
      </c>
      <c r="Q2631" t="str">
        <f t="shared" si="250"/>
        <v>technology</v>
      </c>
      <c r="R2631" s="11" t="str">
        <f t="shared" si="251"/>
        <v>space exploration</v>
      </c>
      <c r="S2631" s="14">
        <f t="shared" si="248"/>
        <v>42108.330115740733</v>
      </c>
      <c r="T2631" s="14">
        <f t="shared" si="249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8">
        <f t="shared" si="247"/>
        <v>38.987654320987652</v>
      </c>
      <c r="Q2632" t="str">
        <f t="shared" si="250"/>
        <v>technology</v>
      </c>
      <c r="R2632" s="11" t="str">
        <f t="shared" si="251"/>
        <v>space exploration</v>
      </c>
      <c r="S2632" s="14">
        <f t="shared" si="248"/>
        <v>42523.897129629629</v>
      </c>
      <c r="T2632" s="14">
        <f t="shared" si="249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8">
        <f t="shared" si="247"/>
        <v>80.185489510489504</v>
      </c>
      <c r="Q2633" t="str">
        <f t="shared" si="250"/>
        <v>technology</v>
      </c>
      <c r="R2633" s="11" t="str">
        <f t="shared" si="251"/>
        <v>space exploration</v>
      </c>
      <c r="S2633" s="14">
        <f t="shared" si="248"/>
        <v>42217.960960648146</v>
      </c>
      <c r="T2633" s="14">
        <f t="shared" si="249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8">
        <f t="shared" si="247"/>
        <v>34.904761904761905</v>
      </c>
      <c r="Q2634" t="str">
        <f t="shared" si="250"/>
        <v>technology</v>
      </c>
      <c r="R2634" s="11" t="str">
        <f t="shared" si="251"/>
        <v>space exploration</v>
      </c>
      <c r="S2634" s="14">
        <f t="shared" si="248"/>
        <v>42493.853460648148</v>
      </c>
      <c r="T2634" s="14">
        <f t="shared" si="249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8">
        <f t="shared" si="247"/>
        <v>89.100502512562812</v>
      </c>
      <c r="Q2635" t="str">
        <f t="shared" si="250"/>
        <v>technology</v>
      </c>
      <c r="R2635" s="11" t="str">
        <f t="shared" si="251"/>
        <v>space exploration</v>
      </c>
      <c r="S2635" s="14">
        <f t="shared" si="248"/>
        <v>41667.614953703705</v>
      </c>
      <c r="T2635" s="14">
        <f t="shared" si="249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8">
        <f t="shared" si="247"/>
        <v>39.44</v>
      </c>
      <c r="Q2636" t="str">
        <f t="shared" si="250"/>
        <v>technology</v>
      </c>
      <c r="R2636" s="11" t="str">
        <f t="shared" si="251"/>
        <v>space exploration</v>
      </c>
      <c r="S2636" s="14">
        <f t="shared" si="248"/>
        <v>42612.448159722226</v>
      </c>
      <c r="T2636" s="14">
        <f t="shared" si="249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8">
        <f t="shared" si="247"/>
        <v>136.9047619047619</v>
      </c>
      <c r="Q2637" t="str">
        <f t="shared" si="250"/>
        <v>technology</v>
      </c>
      <c r="R2637" s="11" t="str">
        <f t="shared" si="251"/>
        <v>space exploration</v>
      </c>
      <c r="S2637" s="14">
        <f t="shared" si="248"/>
        <v>42037.742604166669</v>
      </c>
      <c r="T2637" s="14">
        <f t="shared" si="249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8">
        <f t="shared" si="247"/>
        <v>37.46</v>
      </c>
      <c r="Q2638" t="str">
        <f t="shared" si="250"/>
        <v>technology</v>
      </c>
      <c r="R2638" s="11" t="str">
        <f t="shared" si="251"/>
        <v>space exploration</v>
      </c>
      <c r="S2638" s="14">
        <f t="shared" si="248"/>
        <v>42636.406412037039</v>
      </c>
      <c r="T2638" s="14">
        <f t="shared" si="249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8">
        <f t="shared" si="247"/>
        <v>31.96153846153846</v>
      </c>
      <c r="Q2639" t="str">
        <f t="shared" si="250"/>
        <v>technology</v>
      </c>
      <c r="R2639" s="11" t="str">
        <f t="shared" si="251"/>
        <v>space exploration</v>
      </c>
      <c r="S2639" s="14">
        <f t="shared" si="248"/>
        <v>42639.341145833336</v>
      </c>
      <c r="T2639" s="14">
        <f t="shared" si="249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8">
        <f t="shared" si="247"/>
        <v>25.214285714285715</v>
      </c>
      <c r="Q2640" t="str">
        <f t="shared" si="250"/>
        <v>technology</v>
      </c>
      <c r="R2640" s="11" t="str">
        <f t="shared" si="251"/>
        <v>space exploration</v>
      </c>
      <c r="S2640" s="14">
        <f t="shared" si="248"/>
        <v>41989.70480324074</v>
      </c>
      <c r="T2640" s="14">
        <f t="shared" si="249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8">
        <f t="shared" si="247"/>
        <v>10.040816326530612</v>
      </c>
      <c r="Q2641" t="str">
        <f t="shared" si="250"/>
        <v>technology</v>
      </c>
      <c r="R2641" s="11" t="str">
        <f t="shared" si="251"/>
        <v>space exploration</v>
      </c>
      <c r="S2641" s="14">
        <f t="shared" si="248"/>
        <v>42024.656805555554</v>
      </c>
      <c r="T2641" s="14">
        <f t="shared" si="249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8">
        <f t="shared" si="247"/>
        <v>45.94202898550725</v>
      </c>
      <c r="Q2642" t="str">
        <f t="shared" si="250"/>
        <v>technology</v>
      </c>
      <c r="R2642" s="11" t="str">
        <f t="shared" si="251"/>
        <v>space exploration</v>
      </c>
      <c r="S2642" s="14">
        <f t="shared" si="248"/>
        <v>42102.952245370368</v>
      </c>
      <c r="T2642" s="14">
        <f t="shared" si="249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8">
        <f t="shared" si="247"/>
        <v>15</v>
      </c>
      <c r="Q2643" t="str">
        <f t="shared" si="250"/>
        <v>technology</v>
      </c>
      <c r="R2643" s="11" t="str">
        <f t="shared" si="251"/>
        <v>space exploration</v>
      </c>
      <c r="S2643" s="14">
        <f t="shared" si="248"/>
        <v>41880.618784722217</v>
      </c>
      <c r="T2643" s="14">
        <f t="shared" si="249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8">
        <f t="shared" si="247"/>
        <v>0</v>
      </c>
      <c r="Q2644" t="str">
        <f t="shared" si="250"/>
        <v>technology</v>
      </c>
      <c r="R2644" s="11" t="str">
        <f t="shared" si="251"/>
        <v>space exploration</v>
      </c>
      <c r="S2644" s="14">
        <f t="shared" si="248"/>
        <v>42536.03828703703</v>
      </c>
      <c r="T2644" s="14">
        <f t="shared" si="249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8">
        <f t="shared" si="247"/>
        <v>223.58248500999335</v>
      </c>
      <c r="Q2645" t="str">
        <f t="shared" si="250"/>
        <v>technology</v>
      </c>
      <c r="R2645" s="11" t="str">
        <f t="shared" si="251"/>
        <v>space exploration</v>
      </c>
      <c r="S2645" s="14">
        <f t="shared" si="248"/>
        <v>42689.374016203699</v>
      </c>
      <c r="T2645" s="14">
        <f t="shared" si="249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8">
        <f t="shared" si="247"/>
        <v>39.480769230769234</v>
      </c>
      <c r="Q2646" t="str">
        <f t="shared" si="250"/>
        <v>technology</v>
      </c>
      <c r="R2646" s="11" t="str">
        <f t="shared" si="251"/>
        <v>space exploration</v>
      </c>
      <c r="S2646" s="14">
        <f t="shared" si="248"/>
        <v>42774.583738425928</v>
      </c>
      <c r="T2646" s="14">
        <f t="shared" si="249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8">
        <f t="shared" si="247"/>
        <v>91.304347826086953</v>
      </c>
      <c r="Q2647" t="str">
        <f t="shared" si="250"/>
        <v>technology</v>
      </c>
      <c r="R2647" s="11" t="str">
        <f t="shared" si="251"/>
        <v>space exploration</v>
      </c>
      <c r="S2647" s="14">
        <f t="shared" si="248"/>
        <v>41921.634293981479</v>
      </c>
      <c r="T2647" s="14">
        <f t="shared" si="249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8">
        <f t="shared" si="247"/>
        <v>78.666205607476627</v>
      </c>
      <c r="Q2648" t="str">
        <f t="shared" si="250"/>
        <v>technology</v>
      </c>
      <c r="R2648" s="11" t="str">
        <f t="shared" si="251"/>
        <v>space exploration</v>
      </c>
      <c r="S2648" s="14">
        <f t="shared" si="248"/>
        <v>42226.10496527778</v>
      </c>
      <c r="T2648" s="14">
        <f t="shared" si="249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8">
        <f t="shared" si="247"/>
        <v>12</v>
      </c>
      <c r="Q2649" t="str">
        <f t="shared" si="250"/>
        <v>technology</v>
      </c>
      <c r="R2649" s="11" t="str">
        <f t="shared" si="251"/>
        <v>space exploration</v>
      </c>
      <c r="S2649" s="14">
        <f t="shared" si="248"/>
        <v>42200.053460648145</v>
      </c>
      <c r="T2649" s="14">
        <f t="shared" si="249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8">
        <f t="shared" si="247"/>
        <v>17.666666666666668</v>
      </c>
      <c r="Q2650" t="str">
        <f t="shared" si="250"/>
        <v>technology</v>
      </c>
      <c r="R2650" s="11" t="str">
        <f t="shared" si="251"/>
        <v>space exploration</v>
      </c>
      <c r="S2650" s="14">
        <f t="shared" si="248"/>
        <v>42408.506481481476</v>
      </c>
      <c r="T2650" s="14">
        <f t="shared" si="249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8">
        <f t="shared" si="247"/>
        <v>41.333333333333336</v>
      </c>
      <c r="Q2651" t="str">
        <f t="shared" si="250"/>
        <v>technology</v>
      </c>
      <c r="R2651" s="11" t="str">
        <f t="shared" si="251"/>
        <v>space exploration</v>
      </c>
      <c r="S2651" s="14">
        <f t="shared" si="248"/>
        <v>42341.788668981484</v>
      </c>
      <c r="T2651" s="14">
        <f t="shared" si="249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8">
        <f t="shared" si="247"/>
        <v>71.599999999999994</v>
      </c>
      <c r="Q2652" t="str">
        <f t="shared" si="250"/>
        <v>technology</v>
      </c>
      <c r="R2652" s="11" t="str">
        <f t="shared" si="251"/>
        <v>space exploration</v>
      </c>
      <c r="S2652" s="14">
        <f t="shared" si="248"/>
        <v>42695.416006944441</v>
      </c>
      <c r="T2652" s="14">
        <f t="shared" si="249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8">
        <f t="shared" si="247"/>
        <v>307.8235294117647</v>
      </c>
      <c r="Q2653" t="str">
        <f t="shared" si="250"/>
        <v>technology</v>
      </c>
      <c r="R2653" s="11" t="str">
        <f t="shared" si="251"/>
        <v>space exploration</v>
      </c>
      <c r="S2653" s="14">
        <f t="shared" si="248"/>
        <v>42327.597326388881</v>
      </c>
      <c r="T2653" s="14">
        <f t="shared" si="249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8">
        <f t="shared" si="247"/>
        <v>80.454545454545453</v>
      </c>
      <c r="Q2654" t="str">
        <f t="shared" si="250"/>
        <v>technology</v>
      </c>
      <c r="R2654" s="11" t="str">
        <f t="shared" si="251"/>
        <v>space exploration</v>
      </c>
      <c r="S2654" s="14">
        <f t="shared" si="248"/>
        <v>41952.950520833336</v>
      </c>
      <c r="T2654" s="14">
        <f t="shared" si="249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8">
        <f t="shared" si="247"/>
        <v>83.942857142857136</v>
      </c>
      <c r="Q2655" t="str">
        <f t="shared" si="250"/>
        <v>technology</v>
      </c>
      <c r="R2655" s="11" t="str">
        <f t="shared" si="251"/>
        <v>space exploration</v>
      </c>
      <c r="S2655" s="14">
        <f t="shared" si="248"/>
        <v>41771.443599537037</v>
      </c>
      <c r="T2655" s="14">
        <f t="shared" si="249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8">
        <f t="shared" si="247"/>
        <v>8.5</v>
      </c>
      <c r="Q2656" t="str">
        <f t="shared" si="250"/>
        <v>technology</v>
      </c>
      <c r="R2656" s="11" t="str">
        <f t="shared" si="251"/>
        <v>space exploration</v>
      </c>
      <c r="S2656" s="14">
        <f t="shared" si="248"/>
        <v>42055.39266203704</v>
      </c>
      <c r="T2656" s="14">
        <f t="shared" si="249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8">
        <f t="shared" si="247"/>
        <v>73.372093023255815</v>
      </c>
      <c r="Q2657" t="str">
        <f t="shared" si="250"/>
        <v>technology</v>
      </c>
      <c r="R2657" s="11" t="str">
        <f t="shared" si="251"/>
        <v>space exploration</v>
      </c>
      <c r="S2657" s="14">
        <f t="shared" si="248"/>
        <v>42381.657951388886</v>
      </c>
      <c r="T2657" s="14">
        <f t="shared" si="249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8">
        <f t="shared" si="247"/>
        <v>112.86184210526316</v>
      </c>
      <c r="Q2658" t="str">
        <f t="shared" si="250"/>
        <v>technology</v>
      </c>
      <c r="R2658" s="11" t="str">
        <f t="shared" si="251"/>
        <v>space exploration</v>
      </c>
      <c r="S2658" s="14">
        <f t="shared" si="248"/>
        <v>42767.480185185181</v>
      </c>
      <c r="T2658" s="14">
        <f t="shared" si="249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8">
        <f t="shared" si="247"/>
        <v>95.277627118644077</v>
      </c>
      <c r="Q2659" t="str">
        <f t="shared" si="250"/>
        <v>technology</v>
      </c>
      <c r="R2659" s="11" t="str">
        <f t="shared" si="251"/>
        <v>space exploration</v>
      </c>
      <c r="S2659" s="14">
        <f t="shared" si="248"/>
        <v>42551.720520833333</v>
      </c>
      <c r="T2659" s="14">
        <f t="shared" si="249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8">
        <f t="shared" si="247"/>
        <v>22.75</v>
      </c>
      <c r="Q2660" t="str">
        <f t="shared" si="250"/>
        <v>technology</v>
      </c>
      <c r="R2660" s="11" t="str">
        <f t="shared" si="251"/>
        <v>space exploration</v>
      </c>
      <c r="S2660" s="14">
        <f t="shared" si="248"/>
        <v>42551.675856481481</v>
      </c>
      <c r="T2660" s="14">
        <f t="shared" si="249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8">
        <f t="shared" si="247"/>
        <v>133.30000000000001</v>
      </c>
      <c r="Q2661" t="str">
        <f t="shared" si="250"/>
        <v>technology</v>
      </c>
      <c r="R2661" s="11" t="str">
        <f t="shared" si="251"/>
        <v>space exploration</v>
      </c>
      <c r="S2661" s="14">
        <f t="shared" si="248"/>
        <v>42081.861226851855</v>
      </c>
      <c r="T2661" s="14">
        <f t="shared" si="249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8">
        <f t="shared" si="247"/>
        <v>3.8</v>
      </c>
      <c r="Q2662" t="str">
        <f t="shared" si="250"/>
        <v>technology</v>
      </c>
      <c r="R2662" s="11" t="str">
        <f t="shared" si="251"/>
        <v>space exploration</v>
      </c>
      <c r="S2662" s="14">
        <f t="shared" si="248"/>
        <v>42272.504837962959</v>
      </c>
      <c r="T2662" s="14">
        <f t="shared" si="249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8">
        <f t="shared" si="247"/>
        <v>85.75</v>
      </c>
      <c r="Q2663" t="str">
        <f t="shared" si="250"/>
        <v>technology</v>
      </c>
      <c r="R2663" s="11" t="str">
        <f t="shared" si="251"/>
        <v>makerspaces</v>
      </c>
      <c r="S2663" s="14">
        <f t="shared" si="248"/>
        <v>41542.750115740739</v>
      </c>
      <c r="T2663" s="14">
        <f t="shared" si="249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8">
        <f t="shared" si="247"/>
        <v>267</v>
      </c>
      <c r="Q2664" t="str">
        <f t="shared" si="250"/>
        <v>technology</v>
      </c>
      <c r="R2664" s="11" t="str">
        <f t="shared" si="251"/>
        <v>makerspaces</v>
      </c>
      <c r="S2664" s="14">
        <f t="shared" si="248"/>
        <v>42207.538344907407</v>
      </c>
      <c r="T2664" s="14">
        <f t="shared" si="249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8">
        <f t="shared" si="247"/>
        <v>373.55803571428572</v>
      </c>
      <c r="Q2665" t="str">
        <f t="shared" si="250"/>
        <v>technology</v>
      </c>
      <c r="R2665" s="11" t="str">
        <f t="shared" si="251"/>
        <v>makerspaces</v>
      </c>
      <c r="S2665" s="14">
        <f t="shared" si="248"/>
        <v>42222.41443287037</v>
      </c>
      <c r="T2665" s="14">
        <f t="shared" si="249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8">
        <f t="shared" si="247"/>
        <v>174.03846153846155</v>
      </c>
      <c r="Q2666" t="str">
        <f t="shared" si="250"/>
        <v>technology</v>
      </c>
      <c r="R2666" s="11" t="str">
        <f t="shared" si="251"/>
        <v>makerspaces</v>
      </c>
      <c r="S2666" s="14">
        <f t="shared" si="248"/>
        <v>42312.817094907405</v>
      </c>
      <c r="T2666" s="14">
        <f t="shared" si="249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8">
        <f t="shared" si="247"/>
        <v>93.695652173913047</v>
      </c>
      <c r="Q2667" t="str">
        <f t="shared" si="250"/>
        <v>technology</v>
      </c>
      <c r="R2667" s="11" t="str">
        <f t="shared" si="251"/>
        <v>makerspaces</v>
      </c>
      <c r="S2667" s="14">
        <f t="shared" si="248"/>
        <v>42083.687199074069</v>
      </c>
      <c r="T2667" s="14">
        <f t="shared" si="249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8">
        <f t="shared" si="247"/>
        <v>77.327718446601949</v>
      </c>
      <c r="Q2668" t="str">
        <f t="shared" si="250"/>
        <v>technology</v>
      </c>
      <c r="R2668" s="11" t="str">
        <f t="shared" si="251"/>
        <v>makerspaces</v>
      </c>
      <c r="S2668" s="14">
        <f t="shared" si="248"/>
        <v>42235.55600694444</v>
      </c>
      <c r="T2668" s="14">
        <f t="shared" si="249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8">
        <f t="shared" si="247"/>
        <v>92.222222222222229</v>
      </c>
      <c r="Q2669" t="str">
        <f t="shared" si="250"/>
        <v>technology</v>
      </c>
      <c r="R2669" s="11" t="str">
        <f t="shared" si="251"/>
        <v>makerspaces</v>
      </c>
      <c r="S2669" s="14">
        <f t="shared" si="248"/>
        <v>42380.717777777776</v>
      </c>
      <c r="T2669" s="14">
        <f t="shared" si="249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8">
        <f t="shared" si="247"/>
        <v>60.964285714285715</v>
      </c>
      <c r="Q2670" t="str">
        <f t="shared" si="250"/>
        <v>technology</v>
      </c>
      <c r="R2670" s="11" t="str">
        <f t="shared" si="251"/>
        <v>makerspaces</v>
      </c>
      <c r="S2670" s="14">
        <f t="shared" si="248"/>
        <v>42275.380381944437</v>
      </c>
      <c r="T2670" s="14">
        <f t="shared" si="249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8">
        <f t="shared" si="247"/>
        <v>91</v>
      </c>
      <c r="Q2671" t="str">
        <f t="shared" si="250"/>
        <v>technology</v>
      </c>
      <c r="R2671" s="11" t="str">
        <f t="shared" si="251"/>
        <v>makerspaces</v>
      </c>
      <c r="S2671" s="14">
        <f t="shared" si="248"/>
        <v>42318.827499999999</v>
      </c>
      <c r="T2671" s="14">
        <f t="shared" si="249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8">
        <f t="shared" si="247"/>
        <v>41.583333333333336</v>
      </c>
      <c r="Q2672" t="str">
        <f t="shared" si="250"/>
        <v>technology</v>
      </c>
      <c r="R2672" s="11" t="str">
        <f t="shared" si="251"/>
        <v>makerspaces</v>
      </c>
      <c r="S2672" s="14">
        <f t="shared" si="248"/>
        <v>41820.812268518515</v>
      </c>
      <c r="T2672" s="14">
        <f t="shared" si="249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8">
        <f t="shared" si="247"/>
        <v>33.761904761904759</v>
      </c>
      <c r="Q2673" t="str">
        <f t="shared" si="250"/>
        <v>technology</v>
      </c>
      <c r="R2673" s="11" t="str">
        <f t="shared" si="251"/>
        <v>makerspaces</v>
      </c>
      <c r="S2673" s="14">
        <f t="shared" si="248"/>
        <v>41962.540694444448</v>
      </c>
      <c r="T2673" s="14">
        <f t="shared" si="249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8">
        <f t="shared" si="247"/>
        <v>70.61702127659575</v>
      </c>
      <c r="Q2674" t="str">
        <f t="shared" si="250"/>
        <v>technology</v>
      </c>
      <c r="R2674" s="11" t="str">
        <f t="shared" si="251"/>
        <v>makerspaces</v>
      </c>
      <c r="S2674" s="14">
        <f t="shared" si="248"/>
        <v>42344.675810185181</v>
      </c>
      <c r="T2674" s="14">
        <f t="shared" si="249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8">
        <f t="shared" si="247"/>
        <v>167.15151515151516</v>
      </c>
      <c r="Q2675" t="str">
        <f t="shared" si="250"/>
        <v>technology</v>
      </c>
      <c r="R2675" s="11" t="str">
        <f t="shared" si="251"/>
        <v>makerspaces</v>
      </c>
      <c r="S2675" s="14">
        <f t="shared" si="248"/>
        <v>41912.333321759259</v>
      </c>
      <c r="T2675" s="14">
        <f t="shared" si="249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8">
        <f t="shared" si="247"/>
        <v>128.61988304093566</v>
      </c>
      <c r="Q2676" t="str">
        <f t="shared" si="250"/>
        <v>technology</v>
      </c>
      <c r="R2676" s="11" t="str">
        <f t="shared" si="251"/>
        <v>makerspaces</v>
      </c>
      <c r="S2676" s="14">
        <f t="shared" si="248"/>
        <v>42529.424421296295</v>
      </c>
      <c r="T2676" s="14">
        <f t="shared" si="249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8">
        <f t="shared" si="247"/>
        <v>65.41379310344827</v>
      </c>
      <c r="Q2677" t="str">
        <f t="shared" si="250"/>
        <v>technology</v>
      </c>
      <c r="R2677" s="11" t="str">
        <f t="shared" si="251"/>
        <v>makerspaces</v>
      </c>
      <c r="S2677" s="14">
        <f t="shared" si="248"/>
        <v>41923.649178240739</v>
      </c>
      <c r="T2677" s="14">
        <f t="shared" si="249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8">
        <f t="shared" si="247"/>
        <v>117.55555555555556</v>
      </c>
      <c r="Q2678" t="str">
        <f t="shared" si="250"/>
        <v>technology</v>
      </c>
      <c r="R2678" s="11" t="str">
        <f t="shared" si="251"/>
        <v>makerspaces</v>
      </c>
      <c r="S2678" s="14">
        <f t="shared" si="248"/>
        <v>42482.416365740741</v>
      </c>
      <c r="T2678" s="14">
        <f t="shared" si="249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8">
        <f t="shared" si="247"/>
        <v>126.48148148148148</v>
      </c>
      <c r="Q2679" t="str">
        <f t="shared" si="250"/>
        <v>technology</v>
      </c>
      <c r="R2679" s="11" t="str">
        <f t="shared" si="251"/>
        <v>makerspaces</v>
      </c>
      <c r="S2679" s="14">
        <f t="shared" si="248"/>
        <v>41792.821099537032</v>
      </c>
      <c r="T2679" s="14">
        <f t="shared" si="249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8">
        <f t="shared" si="247"/>
        <v>550</v>
      </c>
      <c r="Q2680" t="str">
        <f t="shared" si="250"/>
        <v>technology</v>
      </c>
      <c r="R2680" s="11" t="str">
        <f t="shared" si="251"/>
        <v>makerspaces</v>
      </c>
      <c r="S2680" s="14">
        <f t="shared" si="248"/>
        <v>42241.589872685181</v>
      </c>
      <c r="T2680" s="14">
        <f t="shared" si="249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8">
        <f t="shared" si="247"/>
        <v>44</v>
      </c>
      <c r="Q2681" t="str">
        <f t="shared" si="250"/>
        <v>technology</v>
      </c>
      <c r="R2681" s="11" t="str">
        <f t="shared" si="251"/>
        <v>makerspaces</v>
      </c>
      <c r="S2681" s="14">
        <f t="shared" si="248"/>
        <v>42032.792754629627</v>
      </c>
      <c r="T2681" s="14">
        <f t="shared" si="249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8">
        <f t="shared" si="247"/>
        <v>69</v>
      </c>
      <c r="Q2682" t="str">
        <f t="shared" si="250"/>
        <v>technology</v>
      </c>
      <c r="R2682" s="11" t="str">
        <f t="shared" si="251"/>
        <v>makerspaces</v>
      </c>
      <c r="S2682" s="14">
        <f t="shared" si="248"/>
        <v>42436.003368055557</v>
      </c>
      <c r="T2682" s="14">
        <f t="shared" si="249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8">
        <f t="shared" si="247"/>
        <v>27.5</v>
      </c>
      <c r="Q2683" t="str">
        <f t="shared" si="250"/>
        <v>food</v>
      </c>
      <c r="R2683" s="11" t="str">
        <f t="shared" si="251"/>
        <v>food trucks</v>
      </c>
      <c r="S2683" s="14">
        <f t="shared" si="248"/>
        <v>41805.686921296292</v>
      </c>
      <c r="T2683" s="14">
        <f t="shared" si="249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8">
        <f t="shared" si="247"/>
        <v>84.9</v>
      </c>
      <c r="Q2684" t="str">
        <f t="shared" si="250"/>
        <v>food</v>
      </c>
      <c r="R2684" s="11" t="str">
        <f t="shared" si="251"/>
        <v>food trucks</v>
      </c>
      <c r="S2684" s="14">
        <f t="shared" si="248"/>
        <v>41932.663657407407</v>
      </c>
      <c r="T2684" s="14">
        <f t="shared" si="249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8">
        <f t="shared" si="247"/>
        <v>12</v>
      </c>
      <c r="Q2685" t="str">
        <f t="shared" si="250"/>
        <v>food</v>
      </c>
      <c r="R2685" s="11" t="str">
        <f t="shared" si="251"/>
        <v>food trucks</v>
      </c>
      <c r="S2685" s="14">
        <f t="shared" si="248"/>
        <v>42034.546759259254</v>
      </c>
      <c r="T2685" s="14">
        <f t="shared" si="249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8">
        <f t="shared" si="247"/>
        <v>200</v>
      </c>
      <c r="Q2686" t="str">
        <f t="shared" si="250"/>
        <v>food</v>
      </c>
      <c r="R2686" s="11" t="str">
        <f t="shared" si="251"/>
        <v>food trucks</v>
      </c>
      <c r="S2686" s="14">
        <f t="shared" si="248"/>
        <v>41820.706307870365</v>
      </c>
      <c r="T2686" s="14">
        <f t="shared" si="249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8">
        <f t="shared" si="247"/>
        <v>10</v>
      </c>
      <c r="Q2687" t="str">
        <f t="shared" si="250"/>
        <v>food</v>
      </c>
      <c r="R2687" s="11" t="str">
        <f t="shared" si="251"/>
        <v>food trucks</v>
      </c>
      <c r="S2687" s="14">
        <f t="shared" si="248"/>
        <v>42061.487615740734</v>
      </c>
      <c r="T2687" s="14">
        <f t="shared" si="249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8">
        <f t="shared" si="247"/>
        <v>0</v>
      </c>
      <c r="Q2688" t="str">
        <f t="shared" si="250"/>
        <v>food</v>
      </c>
      <c r="R2688" s="11" t="str">
        <f t="shared" si="251"/>
        <v>food trucks</v>
      </c>
      <c r="S2688" s="14">
        <f t="shared" si="248"/>
        <v>41892.766469907401</v>
      </c>
      <c r="T2688" s="14">
        <f t="shared" si="249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8">
        <f t="shared" si="247"/>
        <v>0</v>
      </c>
      <c r="Q2689" t="str">
        <f t="shared" si="250"/>
        <v>food</v>
      </c>
      <c r="R2689" s="11" t="str">
        <f t="shared" si="251"/>
        <v>food trucks</v>
      </c>
      <c r="S2689" s="14">
        <f t="shared" si="248"/>
        <v>42154.431921296295</v>
      </c>
      <c r="T2689" s="14">
        <f t="shared" si="249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8">
        <f t="shared" si="247"/>
        <v>5.2857142857142856</v>
      </c>
      <c r="Q2690" t="str">
        <f t="shared" si="250"/>
        <v>food</v>
      </c>
      <c r="R2690" s="11" t="str">
        <f t="shared" si="251"/>
        <v>food trucks</v>
      </c>
      <c r="S2690" s="14">
        <f t="shared" si="248"/>
        <v>42027.910532407412</v>
      </c>
      <c r="T2690" s="14">
        <f t="shared" si="249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(E2691/D2691)*100</f>
        <v>2.8571428571428571E-3</v>
      </c>
      <c r="P2691" s="8">
        <f t="shared" ref="P2691:P2754" si="253">IFERROR(E2691/L2691, 0)</f>
        <v>1</v>
      </c>
      <c r="Q2691" t="str">
        <f t="shared" si="250"/>
        <v>food</v>
      </c>
      <c r="R2691" s="11" t="str">
        <f t="shared" si="251"/>
        <v>food trucks</v>
      </c>
      <c r="S2691" s="14">
        <f t="shared" ref="S2691:S2754" si="254">(((J2691/60)/60)/24)+DATE(1970,1,1)+(-5/24)</f>
        <v>42551.753356481473</v>
      </c>
      <c r="T2691" s="14">
        <f t="shared" ref="T2691:T2754" si="255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8">
        <f t="shared" si="253"/>
        <v>72.762711864406782</v>
      </c>
      <c r="Q2692" t="str">
        <f t="shared" ref="Q2692:Q2755" si="256">LEFT(N2692,(FIND("/",N2692)-1))</f>
        <v>food</v>
      </c>
      <c r="R2692" s="11" t="str">
        <f t="shared" ref="R2692:R2755" si="257">RIGHT(N2692,(LEN(N2692)-FIND("/",N2692)))</f>
        <v>food trucks</v>
      </c>
      <c r="S2692" s="14">
        <f t="shared" si="254"/>
        <v>42112.89671296296</v>
      </c>
      <c r="T2692" s="14">
        <f t="shared" si="255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8">
        <f t="shared" si="253"/>
        <v>17.5</v>
      </c>
      <c r="Q2693" t="str">
        <f t="shared" si="256"/>
        <v>food</v>
      </c>
      <c r="R2693" s="11" t="str">
        <f t="shared" si="257"/>
        <v>food trucks</v>
      </c>
      <c r="S2693" s="14">
        <f t="shared" si="254"/>
        <v>42089.515706018516</v>
      </c>
      <c r="T2693" s="14">
        <f t="shared" si="255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8">
        <f t="shared" si="253"/>
        <v>25</v>
      </c>
      <c r="Q2694" t="str">
        <f t="shared" si="256"/>
        <v>food</v>
      </c>
      <c r="R2694" s="11" t="str">
        <f t="shared" si="257"/>
        <v>food trucks</v>
      </c>
      <c r="S2694" s="14">
        <f t="shared" si="254"/>
        <v>42058.125694444439</v>
      </c>
      <c r="T2694" s="14">
        <f t="shared" si="255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8">
        <f t="shared" si="253"/>
        <v>13.333333333333334</v>
      </c>
      <c r="Q2695" t="str">
        <f t="shared" si="256"/>
        <v>food</v>
      </c>
      <c r="R2695" s="11" t="str">
        <f t="shared" si="257"/>
        <v>food trucks</v>
      </c>
      <c r="S2695" s="14">
        <f t="shared" si="254"/>
        <v>41833.930162037032</v>
      </c>
      <c r="T2695" s="14">
        <f t="shared" si="255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8">
        <f t="shared" si="253"/>
        <v>1</v>
      </c>
      <c r="Q2696" t="str">
        <f t="shared" si="256"/>
        <v>food</v>
      </c>
      <c r="R2696" s="11" t="str">
        <f t="shared" si="257"/>
        <v>food trucks</v>
      </c>
      <c r="S2696" s="14">
        <f t="shared" si="254"/>
        <v>41877.932164351849</v>
      </c>
      <c r="T2696" s="14">
        <f t="shared" si="255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8">
        <f t="shared" si="253"/>
        <v>23.666666666666668</v>
      </c>
      <c r="Q2697" t="str">
        <f t="shared" si="256"/>
        <v>food</v>
      </c>
      <c r="R2697" s="11" t="str">
        <f t="shared" si="257"/>
        <v>food trucks</v>
      </c>
      <c r="S2697" s="14">
        <f t="shared" si="254"/>
        <v>42047.973587962959</v>
      </c>
      <c r="T2697" s="14">
        <f t="shared" si="255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8">
        <f t="shared" si="253"/>
        <v>89.21052631578948</v>
      </c>
      <c r="Q2698" t="str">
        <f t="shared" si="256"/>
        <v>food</v>
      </c>
      <c r="R2698" s="11" t="str">
        <f t="shared" si="257"/>
        <v>food trucks</v>
      </c>
      <c r="S2698" s="14">
        <f t="shared" si="254"/>
        <v>41964.636111111111</v>
      </c>
      <c r="T2698" s="14">
        <f t="shared" si="255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8">
        <f t="shared" si="253"/>
        <v>116.55769230769231</v>
      </c>
      <c r="Q2699" t="str">
        <f t="shared" si="256"/>
        <v>food</v>
      </c>
      <c r="R2699" s="11" t="str">
        <f t="shared" si="257"/>
        <v>food trucks</v>
      </c>
      <c r="S2699" s="14">
        <f t="shared" si="254"/>
        <v>42187.731747685182</v>
      </c>
      <c r="T2699" s="14">
        <f t="shared" si="255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8">
        <f t="shared" si="253"/>
        <v>13.005000000000001</v>
      </c>
      <c r="Q2700" t="str">
        <f t="shared" si="256"/>
        <v>food</v>
      </c>
      <c r="R2700" s="11" t="str">
        <f t="shared" si="257"/>
        <v>food trucks</v>
      </c>
      <c r="S2700" s="14">
        <f t="shared" si="254"/>
        <v>41787.689907407403</v>
      </c>
      <c r="T2700" s="14">
        <f t="shared" si="255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8">
        <f t="shared" si="253"/>
        <v>0</v>
      </c>
      <c r="Q2701" t="str">
        <f t="shared" si="256"/>
        <v>food</v>
      </c>
      <c r="R2701" s="11" t="str">
        <f t="shared" si="257"/>
        <v>food trucks</v>
      </c>
      <c r="S2701" s="14">
        <f t="shared" si="254"/>
        <v>41829.688229166662</v>
      </c>
      <c r="T2701" s="14">
        <f t="shared" si="255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8">
        <f t="shared" si="253"/>
        <v>17.5</v>
      </c>
      <c r="Q2702" t="str">
        <f t="shared" si="256"/>
        <v>food</v>
      </c>
      <c r="R2702" s="11" t="str">
        <f t="shared" si="257"/>
        <v>food trucks</v>
      </c>
      <c r="S2702" s="14">
        <f t="shared" si="254"/>
        <v>41870.666342592594</v>
      </c>
      <c r="T2702" s="14">
        <f t="shared" si="255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8">
        <f t="shared" si="253"/>
        <v>34.130434782608695</v>
      </c>
      <c r="Q2703" t="str">
        <f t="shared" si="256"/>
        <v>theater</v>
      </c>
      <c r="R2703" s="11" t="str">
        <f t="shared" si="257"/>
        <v>spaces</v>
      </c>
      <c r="S2703" s="14">
        <f t="shared" si="254"/>
        <v>42801.566365740735</v>
      </c>
      <c r="T2703" s="14">
        <f t="shared" si="255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8">
        <f t="shared" si="253"/>
        <v>132.34615384615384</v>
      </c>
      <c r="Q2704" t="str">
        <f t="shared" si="256"/>
        <v>theater</v>
      </c>
      <c r="R2704" s="11" t="str">
        <f t="shared" si="257"/>
        <v>spaces</v>
      </c>
      <c r="S2704" s="14">
        <f t="shared" si="254"/>
        <v>42800.593483796292</v>
      </c>
      <c r="T2704" s="14">
        <f t="shared" si="255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8">
        <f t="shared" si="253"/>
        <v>922.22222222222217</v>
      </c>
      <c r="Q2705" t="str">
        <f t="shared" si="256"/>
        <v>theater</v>
      </c>
      <c r="R2705" s="11" t="str">
        <f t="shared" si="257"/>
        <v>spaces</v>
      </c>
      <c r="S2705" s="14">
        <f t="shared" si="254"/>
        <v>42756.481828703698</v>
      </c>
      <c r="T2705" s="14">
        <f t="shared" si="255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8">
        <f t="shared" si="253"/>
        <v>163.57142857142858</v>
      </c>
      <c r="Q2706" t="str">
        <f t="shared" si="256"/>
        <v>theater</v>
      </c>
      <c r="R2706" s="11" t="str">
        <f t="shared" si="257"/>
        <v>spaces</v>
      </c>
      <c r="S2706" s="14">
        <f t="shared" si="254"/>
        <v>42787.654097222221</v>
      </c>
      <c r="T2706" s="14">
        <f t="shared" si="255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8">
        <f t="shared" si="253"/>
        <v>217.375</v>
      </c>
      <c r="Q2707" t="str">
        <f t="shared" si="256"/>
        <v>theater</v>
      </c>
      <c r="R2707" s="11" t="str">
        <f t="shared" si="257"/>
        <v>spaces</v>
      </c>
      <c r="S2707" s="14">
        <f t="shared" si="254"/>
        <v>42773.70784722222</v>
      </c>
      <c r="T2707" s="14">
        <f t="shared" si="255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8">
        <f t="shared" si="253"/>
        <v>149.44486692015209</v>
      </c>
      <c r="Q2708" t="str">
        <f t="shared" si="256"/>
        <v>theater</v>
      </c>
      <c r="R2708" s="11" t="str">
        <f t="shared" si="257"/>
        <v>spaces</v>
      </c>
      <c r="S2708" s="14">
        <f t="shared" si="254"/>
        <v>41899.086608796293</v>
      </c>
      <c r="T2708" s="14">
        <f t="shared" si="255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8">
        <f t="shared" si="253"/>
        <v>71.237487309644663</v>
      </c>
      <c r="Q2709" t="str">
        <f t="shared" si="256"/>
        <v>theater</v>
      </c>
      <c r="R2709" s="11" t="str">
        <f t="shared" si="257"/>
        <v>spaces</v>
      </c>
      <c r="S2709" s="14">
        <f t="shared" si="254"/>
        <v>41391.574571759258</v>
      </c>
      <c r="T2709" s="14">
        <f t="shared" si="255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8">
        <f t="shared" si="253"/>
        <v>44.464318398474738</v>
      </c>
      <c r="Q2710" t="str">
        <f t="shared" si="256"/>
        <v>theater</v>
      </c>
      <c r="R2710" s="11" t="str">
        <f t="shared" si="257"/>
        <v>spaces</v>
      </c>
      <c r="S2710" s="14">
        <f t="shared" si="254"/>
        <v>42512.489884259259</v>
      </c>
      <c r="T2710" s="14">
        <f t="shared" si="255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8">
        <f t="shared" si="253"/>
        <v>164.94480519480518</v>
      </c>
      <c r="Q2711" t="str">
        <f t="shared" si="256"/>
        <v>theater</v>
      </c>
      <c r="R2711" s="11" t="str">
        <f t="shared" si="257"/>
        <v>spaces</v>
      </c>
      <c r="S2711" s="14">
        <f t="shared" si="254"/>
        <v>42611.941446759258</v>
      </c>
      <c r="T2711" s="14">
        <f t="shared" si="255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8">
        <f t="shared" si="253"/>
        <v>84.871516544117654</v>
      </c>
      <c r="Q2712" t="str">
        <f t="shared" si="256"/>
        <v>theater</v>
      </c>
      <c r="R2712" s="11" t="str">
        <f t="shared" si="257"/>
        <v>spaces</v>
      </c>
      <c r="S2712" s="14">
        <f t="shared" si="254"/>
        <v>41828.021157407406</v>
      </c>
      <c r="T2712" s="14">
        <f t="shared" si="255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8">
        <f t="shared" si="253"/>
        <v>53.945205479452056</v>
      </c>
      <c r="Q2713" t="str">
        <f t="shared" si="256"/>
        <v>theater</v>
      </c>
      <c r="R2713" s="11" t="str">
        <f t="shared" si="257"/>
        <v>spaces</v>
      </c>
      <c r="S2713" s="14">
        <f t="shared" si="254"/>
        <v>41780.536921296298</v>
      </c>
      <c r="T2713" s="14">
        <f t="shared" si="255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8">
        <f t="shared" si="253"/>
        <v>50.531468531468533</v>
      </c>
      <c r="Q2714" t="str">
        <f t="shared" si="256"/>
        <v>theater</v>
      </c>
      <c r="R2714" s="11" t="str">
        <f t="shared" si="257"/>
        <v>spaces</v>
      </c>
      <c r="S2714" s="14">
        <f t="shared" si="254"/>
        <v>41431.853703703702</v>
      </c>
      <c r="T2714" s="14">
        <f t="shared" si="255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8">
        <f t="shared" si="253"/>
        <v>108.00140845070422</v>
      </c>
      <c r="Q2715" t="str">
        <f t="shared" si="256"/>
        <v>theater</v>
      </c>
      <c r="R2715" s="11" t="str">
        <f t="shared" si="257"/>
        <v>spaces</v>
      </c>
      <c r="S2715" s="14">
        <f t="shared" si="254"/>
        <v>42322.445416666662</v>
      </c>
      <c r="T2715" s="14">
        <f t="shared" si="255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8">
        <f t="shared" si="253"/>
        <v>95.373770491803285</v>
      </c>
      <c r="Q2716" t="str">
        <f t="shared" si="256"/>
        <v>theater</v>
      </c>
      <c r="R2716" s="11" t="str">
        <f t="shared" si="257"/>
        <v>spaces</v>
      </c>
      <c r="S2716" s="14">
        <f t="shared" si="254"/>
        <v>42629.446712962956</v>
      </c>
      <c r="T2716" s="14">
        <f t="shared" si="255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8">
        <f t="shared" si="253"/>
        <v>57.631016333938291</v>
      </c>
      <c r="Q2717" t="str">
        <f t="shared" si="256"/>
        <v>theater</v>
      </c>
      <c r="R2717" s="11" t="str">
        <f t="shared" si="257"/>
        <v>spaces</v>
      </c>
      <c r="S2717" s="14">
        <f t="shared" si="254"/>
        <v>42387.190138888887</v>
      </c>
      <c r="T2717" s="14">
        <f t="shared" si="255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8">
        <f t="shared" si="253"/>
        <v>64.160481283422456</v>
      </c>
      <c r="Q2718" t="str">
        <f t="shared" si="256"/>
        <v>theater</v>
      </c>
      <c r="R2718" s="11" t="str">
        <f t="shared" si="257"/>
        <v>spaces</v>
      </c>
      <c r="S2718" s="14">
        <f t="shared" si="254"/>
        <v>42255.124918981477</v>
      </c>
      <c r="T2718" s="14">
        <f t="shared" si="255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8">
        <f t="shared" si="253"/>
        <v>92.387692307692305</v>
      </c>
      <c r="Q2719" t="str">
        <f t="shared" si="256"/>
        <v>theater</v>
      </c>
      <c r="R2719" s="11" t="str">
        <f t="shared" si="257"/>
        <v>spaces</v>
      </c>
      <c r="S2719" s="14">
        <f t="shared" si="254"/>
        <v>41934.706585648149</v>
      </c>
      <c r="T2719" s="14">
        <f t="shared" si="255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8">
        <f t="shared" si="253"/>
        <v>125.97972972972973</v>
      </c>
      <c r="Q2720" t="str">
        <f t="shared" si="256"/>
        <v>theater</v>
      </c>
      <c r="R2720" s="11" t="str">
        <f t="shared" si="257"/>
        <v>spaces</v>
      </c>
      <c r="S2720" s="14">
        <f t="shared" si="254"/>
        <v>42465.388252314813</v>
      </c>
      <c r="T2720" s="14">
        <f t="shared" si="255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8">
        <f t="shared" si="253"/>
        <v>94.637681159420296</v>
      </c>
      <c r="Q2721" t="str">
        <f t="shared" si="256"/>
        <v>theater</v>
      </c>
      <c r="R2721" s="11" t="str">
        <f t="shared" si="257"/>
        <v>spaces</v>
      </c>
      <c r="S2721" s="14">
        <f t="shared" si="254"/>
        <v>42417.822847222218</v>
      </c>
      <c r="T2721" s="14">
        <f t="shared" si="255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8">
        <f t="shared" si="253"/>
        <v>170.69942196531792</v>
      </c>
      <c r="Q2722" t="str">
        <f t="shared" si="256"/>
        <v>theater</v>
      </c>
      <c r="R2722" s="11" t="str">
        <f t="shared" si="257"/>
        <v>spaces</v>
      </c>
      <c r="S2722" s="14">
        <f t="shared" si="254"/>
        <v>42655.257557870362</v>
      </c>
      <c r="T2722" s="14">
        <f t="shared" si="255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8">
        <f t="shared" si="253"/>
        <v>40.762081784386616</v>
      </c>
      <c r="Q2723" t="str">
        <f t="shared" si="256"/>
        <v>technology</v>
      </c>
      <c r="R2723" s="11" t="str">
        <f t="shared" si="257"/>
        <v>hardware</v>
      </c>
      <c r="S2723" s="14">
        <f t="shared" si="254"/>
        <v>41493.335625</v>
      </c>
      <c r="T2723" s="14">
        <f t="shared" si="255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8">
        <f t="shared" si="253"/>
        <v>68.254054054054052</v>
      </c>
      <c r="Q2724" t="str">
        <f t="shared" si="256"/>
        <v>technology</v>
      </c>
      <c r="R2724" s="11" t="str">
        <f t="shared" si="257"/>
        <v>hardware</v>
      </c>
      <c r="S2724" s="14">
        <f t="shared" si="254"/>
        <v>42704.64876157407</v>
      </c>
      <c r="T2724" s="14">
        <f t="shared" si="255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8">
        <f t="shared" si="253"/>
        <v>95.48863636363636</v>
      </c>
      <c r="Q2725" t="str">
        <f t="shared" si="256"/>
        <v>technology</v>
      </c>
      <c r="R2725" s="11" t="str">
        <f t="shared" si="257"/>
        <v>hardware</v>
      </c>
      <c r="S2725" s="14">
        <f t="shared" si="254"/>
        <v>41944.630648148144</v>
      </c>
      <c r="T2725" s="14">
        <f t="shared" si="255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8">
        <f t="shared" si="253"/>
        <v>7.1902649656526005</v>
      </c>
      <c r="Q2726" t="str">
        <f t="shared" si="256"/>
        <v>technology</v>
      </c>
      <c r="R2726" s="11" t="str">
        <f t="shared" si="257"/>
        <v>hardware</v>
      </c>
      <c r="S2726" s="14">
        <f t="shared" si="254"/>
        <v>42199.118738425925</v>
      </c>
      <c r="T2726" s="14">
        <f t="shared" si="255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8">
        <f t="shared" si="253"/>
        <v>511.65486725663715</v>
      </c>
      <c r="Q2727" t="str">
        <f t="shared" si="256"/>
        <v>technology</v>
      </c>
      <c r="R2727" s="11" t="str">
        <f t="shared" si="257"/>
        <v>hardware</v>
      </c>
      <c r="S2727" s="14">
        <f t="shared" si="254"/>
        <v>42745.53628472222</v>
      </c>
      <c r="T2727" s="14">
        <f t="shared" si="255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8">
        <f t="shared" si="253"/>
        <v>261.74504950495049</v>
      </c>
      <c r="Q2728" t="str">
        <f t="shared" si="256"/>
        <v>technology</v>
      </c>
      <c r="R2728" s="11" t="str">
        <f t="shared" si="257"/>
        <v>hardware</v>
      </c>
      <c r="S2728" s="14">
        <f t="shared" si="254"/>
        <v>42452.371655092589</v>
      </c>
      <c r="T2728" s="14">
        <f t="shared" si="255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8">
        <f t="shared" si="253"/>
        <v>69.760961810466767</v>
      </c>
      <c r="Q2729" t="str">
        <f t="shared" si="256"/>
        <v>technology</v>
      </c>
      <c r="R2729" s="11" t="str">
        <f t="shared" si="257"/>
        <v>hardware</v>
      </c>
      <c r="S2729" s="14">
        <f t="shared" si="254"/>
        <v>42198.468321759261</v>
      </c>
      <c r="T2729" s="14">
        <f t="shared" si="255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8">
        <f t="shared" si="253"/>
        <v>77.229591836734699</v>
      </c>
      <c r="Q2730" t="str">
        <f t="shared" si="256"/>
        <v>technology</v>
      </c>
      <c r="R2730" s="11" t="str">
        <f t="shared" si="257"/>
        <v>hardware</v>
      </c>
      <c r="S2730" s="14">
        <f t="shared" si="254"/>
        <v>42333.391597222224</v>
      </c>
      <c r="T2730" s="14">
        <f t="shared" si="255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8">
        <f t="shared" si="253"/>
        <v>340.56521739130437</v>
      </c>
      <c r="Q2731" t="str">
        <f t="shared" si="256"/>
        <v>technology</v>
      </c>
      <c r="R2731" s="11" t="str">
        <f t="shared" si="257"/>
        <v>hardware</v>
      </c>
      <c r="S2731" s="14">
        <f t="shared" si="254"/>
        <v>42095.032372685186</v>
      </c>
      <c r="T2731" s="14">
        <f t="shared" si="255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8">
        <f t="shared" si="253"/>
        <v>67.417903225806455</v>
      </c>
      <c r="Q2732" t="str">
        <f t="shared" si="256"/>
        <v>technology</v>
      </c>
      <c r="R2732" s="11" t="str">
        <f t="shared" si="257"/>
        <v>hardware</v>
      </c>
      <c r="S2732" s="14">
        <f t="shared" si="254"/>
        <v>41351.333043981482</v>
      </c>
      <c r="T2732" s="14">
        <f t="shared" si="255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8">
        <f t="shared" si="253"/>
        <v>845.70270270270271</v>
      </c>
      <c r="Q2733" t="str">
        <f t="shared" si="256"/>
        <v>technology</v>
      </c>
      <c r="R2733" s="11" t="str">
        <f t="shared" si="257"/>
        <v>hardware</v>
      </c>
      <c r="S2733" s="14">
        <f t="shared" si="254"/>
        <v>41872.317384259259</v>
      </c>
      <c r="T2733" s="14">
        <f t="shared" si="255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8">
        <f t="shared" si="253"/>
        <v>97.191780821917803</v>
      </c>
      <c r="Q2734" t="str">
        <f t="shared" si="256"/>
        <v>technology</v>
      </c>
      <c r="R2734" s="11" t="str">
        <f t="shared" si="257"/>
        <v>hardware</v>
      </c>
      <c r="S2734" s="14">
        <f t="shared" si="254"/>
        <v>41389.599861111106</v>
      </c>
      <c r="T2734" s="14">
        <f t="shared" si="255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8">
        <f t="shared" si="253"/>
        <v>451.84033613445376</v>
      </c>
      <c r="Q2735" t="str">
        <f t="shared" si="256"/>
        <v>technology</v>
      </c>
      <c r="R2735" s="11" t="str">
        <f t="shared" si="257"/>
        <v>hardware</v>
      </c>
      <c r="S2735" s="14">
        <f t="shared" si="254"/>
        <v>42044.064513888887</v>
      </c>
      <c r="T2735" s="14">
        <f t="shared" si="255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8">
        <f t="shared" si="253"/>
        <v>138.66871165644173</v>
      </c>
      <c r="Q2736" t="str">
        <f t="shared" si="256"/>
        <v>technology</v>
      </c>
      <c r="R2736" s="11" t="str">
        <f t="shared" si="257"/>
        <v>hardware</v>
      </c>
      <c r="S2736" s="14">
        <f t="shared" si="254"/>
        <v>42626.460555555554</v>
      </c>
      <c r="T2736" s="14">
        <f t="shared" si="255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8">
        <f t="shared" si="253"/>
        <v>21.640147492625371</v>
      </c>
      <c r="Q2737" t="str">
        <f t="shared" si="256"/>
        <v>technology</v>
      </c>
      <c r="R2737" s="11" t="str">
        <f t="shared" si="257"/>
        <v>hardware</v>
      </c>
      <c r="S2737" s="14">
        <f t="shared" si="254"/>
        <v>41315.912615740737</v>
      </c>
      <c r="T2737" s="14">
        <f t="shared" si="255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8">
        <f t="shared" si="253"/>
        <v>169.51724137931035</v>
      </c>
      <c r="Q2738" t="str">
        <f t="shared" si="256"/>
        <v>technology</v>
      </c>
      <c r="R2738" s="11" t="str">
        <f t="shared" si="257"/>
        <v>hardware</v>
      </c>
      <c r="S2738" s="14">
        <f t="shared" si="254"/>
        <v>41722.458020833328</v>
      </c>
      <c r="T2738" s="14">
        <f t="shared" si="255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8">
        <f t="shared" si="253"/>
        <v>161.88210526315791</v>
      </c>
      <c r="Q2739" t="str">
        <f t="shared" si="256"/>
        <v>technology</v>
      </c>
      <c r="R2739" s="11" t="str">
        <f t="shared" si="257"/>
        <v>hardware</v>
      </c>
      <c r="S2739" s="14">
        <f t="shared" si="254"/>
        <v>41611.709340277775</v>
      </c>
      <c r="T2739" s="14">
        <f t="shared" si="255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8">
        <f t="shared" si="253"/>
        <v>493.13333333333333</v>
      </c>
      <c r="Q2740" t="str">
        <f t="shared" si="256"/>
        <v>technology</v>
      </c>
      <c r="R2740" s="11" t="str">
        <f t="shared" si="257"/>
        <v>hardware</v>
      </c>
      <c r="S2740" s="14">
        <f t="shared" si="254"/>
        <v>42619.935231481482</v>
      </c>
      <c r="T2740" s="14">
        <f t="shared" si="255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8">
        <f t="shared" si="253"/>
        <v>22.120418848167539</v>
      </c>
      <c r="Q2741" t="str">
        <f t="shared" si="256"/>
        <v>technology</v>
      </c>
      <c r="R2741" s="11" t="str">
        <f t="shared" si="257"/>
        <v>hardware</v>
      </c>
      <c r="S2741" s="14">
        <f t="shared" si="254"/>
        <v>41719.679594907408</v>
      </c>
      <c r="T2741" s="14">
        <f t="shared" si="255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8">
        <f t="shared" si="253"/>
        <v>18.235294117647058</v>
      </c>
      <c r="Q2742" t="str">
        <f t="shared" si="256"/>
        <v>technology</v>
      </c>
      <c r="R2742" s="11" t="str">
        <f t="shared" si="257"/>
        <v>hardware</v>
      </c>
      <c r="S2742" s="14">
        <f t="shared" si="254"/>
        <v>42044.823518518511</v>
      </c>
      <c r="T2742" s="14">
        <f t="shared" si="255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8">
        <f t="shared" si="253"/>
        <v>8.75</v>
      </c>
      <c r="Q2743" t="str">
        <f t="shared" si="256"/>
        <v>publishing</v>
      </c>
      <c r="R2743" s="11" t="str">
        <f t="shared" si="257"/>
        <v>children's books</v>
      </c>
      <c r="S2743" s="14">
        <f t="shared" si="254"/>
        <v>41911.449097222219</v>
      </c>
      <c r="T2743" s="14">
        <f t="shared" si="255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8">
        <f t="shared" si="253"/>
        <v>40.611111111111114</v>
      </c>
      <c r="Q2744" t="str">
        <f t="shared" si="256"/>
        <v>publishing</v>
      </c>
      <c r="R2744" s="11" t="str">
        <f t="shared" si="257"/>
        <v>children's books</v>
      </c>
      <c r="S2744" s="14">
        <f t="shared" si="254"/>
        <v>41030.511423611111</v>
      </c>
      <c r="T2744" s="14">
        <f t="shared" si="255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8">
        <f t="shared" si="253"/>
        <v>0</v>
      </c>
      <c r="Q2745" t="str">
        <f t="shared" si="256"/>
        <v>publishing</v>
      </c>
      <c r="R2745" s="11" t="str">
        <f t="shared" si="257"/>
        <v>children's books</v>
      </c>
      <c r="S2745" s="14">
        <f t="shared" si="254"/>
        <v>42632.120451388888</v>
      </c>
      <c r="T2745" s="14">
        <f t="shared" si="255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8">
        <f t="shared" si="253"/>
        <v>37.954545454545453</v>
      </c>
      <c r="Q2746" t="str">
        <f t="shared" si="256"/>
        <v>publishing</v>
      </c>
      <c r="R2746" s="11" t="str">
        <f t="shared" si="257"/>
        <v>children's books</v>
      </c>
      <c r="S2746" s="14">
        <f t="shared" si="254"/>
        <v>40937.854143518518</v>
      </c>
      <c r="T2746" s="14">
        <f t="shared" si="255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8">
        <f t="shared" si="253"/>
        <v>35.734693877551024</v>
      </c>
      <c r="Q2747" t="str">
        <f t="shared" si="256"/>
        <v>publishing</v>
      </c>
      <c r="R2747" s="11" t="str">
        <f t="shared" si="257"/>
        <v>children's books</v>
      </c>
      <c r="S2747" s="14">
        <f t="shared" si="254"/>
        <v>41044.779722222222</v>
      </c>
      <c r="T2747" s="14">
        <f t="shared" si="255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8">
        <f t="shared" si="253"/>
        <v>42.157894736842103</v>
      </c>
      <c r="Q2748" t="str">
        <f t="shared" si="256"/>
        <v>publishing</v>
      </c>
      <c r="R2748" s="11" t="str">
        <f t="shared" si="257"/>
        <v>children's books</v>
      </c>
      <c r="S2748" s="14">
        <f t="shared" si="254"/>
        <v>41850.57304398148</v>
      </c>
      <c r="T2748" s="14">
        <f t="shared" si="255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8">
        <f t="shared" si="253"/>
        <v>35</v>
      </c>
      <c r="Q2749" t="str">
        <f t="shared" si="256"/>
        <v>publishing</v>
      </c>
      <c r="R2749" s="11" t="str">
        <f t="shared" si="257"/>
        <v>children's books</v>
      </c>
      <c r="S2749" s="14">
        <f t="shared" si="254"/>
        <v>41044.439780092594</v>
      </c>
      <c r="T2749" s="14">
        <f t="shared" si="255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8">
        <f t="shared" si="253"/>
        <v>13.25</v>
      </c>
      <c r="Q2750" t="str">
        <f t="shared" si="256"/>
        <v>publishing</v>
      </c>
      <c r="R2750" s="11" t="str">
        <f t="shared" si="257"/>
        <v>children's books</v>
      </c>
      <c r="S2750" s="14">
        <f t="shared" si="254"/>
        <v>42585.502337962964</v>
      </c>
      <c r="T2750" s="14">
        <f t="shared" si="255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8">
        <f t="shared" si="253"/>
        <v>55</v>
      </c>
      <c r="Q2751" t="str">
        <f t="shared" si="256"/>
        <v>publishing</v>
      </c>
      <c r="R2751" s="11" t="str">
        <f t="shared" si="257"/>
        <v>children's books</v>
      </c>
      <c r="S2751" s="14">
        <f t="shared" si="254"/>
        <v>42068.59070601852</v>
      </c>
      <c r="T2751" s="14">
        <f t="shared" si="255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8">
        <f t="shared" si="253"/>
        <v>0</v>
      </c>
      <c r="Q2752" t="str">
        <f t="shared" si="256"/>
        <v>publishing</v>
      </c>
      <c r="R2752" s="11" t="str">
        <f t="shared" si="257"/>
        <v>children's books</v>
      </c>
      <c r="S2752" s="14">
        <f t="shared" si="254"/>
        <v>41078.69149305555</v>
      </c>
      <c r="T2752" s="14">
        <f t="shared" si="255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8">
        <f t="shared" si="253"/>
        <v>0</v>
      </c>
      <c r="Q2753" t="str">
        <f t="shared" si="256"/>
        <v>publishing</v>
      </c>
      <c r="R2753" s="11" t="str">
        <f t="shared" si="257"/>
        <v>children's books</v>
      </c>
      <c r="S2753" s="14">
        <f t="shared" si="254"/>
        <v>41747.678726851853</v>
      </c>
      <c r="T2753" s="14">
        <f t="shared" si="255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8">
        <f t="shared" si="253"/>
        <v>39.285714285714285</v>
      </c>
      <c r="Q2754" t="str">
        <f t="shared" si="256"/>
        <v>publishing</v>
      </c>
      <c r="R2754" s="11" t="str">
        <f t="shared" si="257"/>
        <v>children's books</v>
      </c>
      <c r="S2754" s="14">
        <f t="shared" si="254"/>
        <v>40855.556759259256</v>
      </c>
      <c r="T2754" s="14">
        <f t="shared" si="255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(E2755/D2755)*100</f>
        <v>19</v>
      </c>
      <c r="P2755" s="8">
        <f t="shared" ref="P2755:P2818" si="259">IFERROR(E2755/L2755, 0)</f>
        <v>47.5</v>
      </c>
      <c r="Q2755" t="str">
        <f t="shared" si="256"/>
        <v>publishing</v>
      </c>
      <c r="R2755" s="11" t="str">
        <f t="shared" si="257"/>
        <v>children's books</v>
      </c>
      <c r="S2755" s="14">
        <f t="shared" ref="S2755:S2818" si="260">(((J2755/60)/60)/24)+DATE(1970,1,1)+(-5/24)</f>
        <v>41117.692395833328</v>
      </c>
      <c r="T2755" s="14">
        <f t="shared" ref="T2755:T2818" si="261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8">
        <f t="shared" si="259"/>
        <v>0</v>
      </c>
      <c r="Q2756" t="str">
        <f t="shared" ref="Q2756:Q2819" si="262">LEFT(N2756,(FIND("/",N2756)-1))</f>
        <v>publishing</v>
      </c>
      <c r="R2756" s="11" t="str">
        <f t="shared" ref="R2756:R2819" si="263">RIGHT(N2756,(LEN(N2756)-FIND("/",N2756)))</f>
        <v>children's books</v>
      </c>
      <c r="S2756" s="14">
        <f t="shared" si="260"/>
        <v>41863.427673611113</v>
      </c>
      <c r="T2756" s="14">
        <f t="shared" si="261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8">
        <f t="shared" si="259"/>
        <v>17.333333333333332</v>
      </c>
      <c r="Q2757" t="str">
        <f t="shared" si="262"/>
        <v>publishing</v>
      </c>
      <c r="R2757" s="11" t="str">
        <f t="shared" si="263"/>
        <v>children's books</v>
      </c>
      <c r="S2757" s="14">
        <f t="shared" si="260"/>
        <v>42072.582488425927</v>
      </c>
      <c r="T2757" s="14">
        <f t="shared" si="261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8">
        <f t="shared" si="259"/>
        <v>31.757575757575758</v>
      </c>
      <c r="Q2758" t="str">
        <f t="shared" si="262"/>
        <v>publishing</v>
      </c>
      <c r="R2758" s="11" t="str">
        <f t="shared" si="263"/>
        <v>children's books</v>
      </c>
      <c r="S2758" s="14">
        <f t="shared" si="260"/>
        <v>41620.692141203705</v>
      </c>
      <c r="T2758" s="14">
        <f t="shared" si="261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8">
        <f t="shared" si="259"/>
        <v>5</v>
      </c>
      <c r="Q2759" t="str">
        <f t="shared" si="262"/>
        <v>publishing</v>
      </c>
      <c r="R2759" s="11" t="str">
        <f t="shared" si="263"/>
        <v>children's books</v>
      </c>
      <c r="S2759" s="14">
        <f t="shared" si="260"/>
        <v>42573.448287037034</v>
      </c>
      <c r="T2759" s="14">
        <f t="shared" si="261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8">
        <f t="shared" si="259"/>
        <v>39</v>
      </c>
      <c r="Q2760" t="str">
        <f t="shared" si="262"/>
        <v>publishing</v>
      </c>
      <c r="R2760" s="11" t="str">
        <f t="shared" si="263"/>
        <v>children's books</v>
      </c>
      <c r="S2760" s="14">
        <f t="shared" si="260"/>
        <v>42639.23359953703</v>
      </c>
      <c r="T2760" s="14">
        <f t="shared" si="261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8">
        <f t="shared" si="259"/>
        <v>52.5</v>
      </c>
      <c r="Q2761" t="str">
        <f t="shared" si="262"/>
        <v>publishing</v>
      </c>
      <c r="R2761" s="11" t="str">
        <f t="shared" si="263"/>
        <v>children's books</v>
      </c>
      <c r="S2761" s="14">
        <f t="shared" si="260"/>
        <v>42524.158171296294</v>
      </c>
      <c r="T2761" s="14">
        <f t="shared" si="261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8">
        <f t="shared" si="259"/>
        <v>0</v>
      </c>
      <c r="Q2762" t="str">
        <f t="shared" si="262"/>
        <v>publishing</v>
      </c>
      <c r="R2762" s="11" t="str">
        <f t="shared" si="263"/>
        <v>children's books</v>
      </c>
      <c r="S2762" s="14">
        <f t="shared" si="260"/>
        <v>41415.252986111111</v>
      </c>
      <c r="T2762" s="14">
        <f t="shared" si="261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8">
        <f t="shared" si="259"/>
        <v>9</v>
      </c>
      <c r="Q2763" t="str">
        <f t="shared" si="262"/>
        <v>publishing</v>
      </c>
      <c r="R2763" s="11" t="str">
        <f t="shared" si="263"/>
        <v>children's books</v>
      </c>
      <c r="S2763" s="14">
        <f t="shared" si="260"/>
        <v>41246.85524305555</v>
      </c>
      <c r="T2763" s="14">
        <f t="shared" si="261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8">
        <f t="shared" si="259"/>
        <v>25</v>
      </c>
      <c r="Q2764" t="str">
        <f t="shared" si="262"/>
        <v>publishing</v>
      </c>
      <c r="R2764" s="11" t="str">
        <f t="shared" si="263"/>
        <v>children's books</v>
      </c>
      <c r="S2764" s="14">
        <f t="shared" si="260"/>
        <v>40926.828645833331</v>
      </c>
      <c r="T2764" s="14">
        <f t="shared" si="261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8">
        <f t="shared" si="259"/>
        <v>30</v>
      </c>
      <c r="Q2765" t="str">
        <f t="shared" si="262"/>
        <v>publishing</v>
      </c>
      <c r="R2765" s="11" t="str">
        <f t="shared" si="263"/>
        <v>children's books</v>
      </c>
      <c r="S2765" s="14">
        <f t="shared" si="260"/>
        <v>41373.371342592589</v>
      </c>
      <c r="T2765" s="14">
        <f t="shared" si="261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8">
        <f t="shared" si="259"/>
        <v>11.25</v>
      </c>
      <c r="Q2766" t="str">
        <f t="shared" si="262"/>
        <v>publishing</v>
      </c>
      <c r="R2766" s="11" t="str">
        <f t="shared" si="263"/>
        <v>children's books</v>
      </c>
      <c r="S2766" s="14">
        <f t="shared" si="260"/>
        <v>41030.083692129629</v>
      </c>
      <c r="T2766" s="14">
        <f t="shared" si="261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8">
        <f t="shared" si="259"/>
        <v>0</v>
      </c>
      <c r="Q2767" t="str">
        <f t="shared" si="262"/>
        <v>publishing</v>
      </c>
      <c r="R2767" s="11" t="str">
        <f t="shared" si="263"/>
        <v>children's books</v>
      </c>
      <c r="S2767" s="14">
        <f t="shared" si="260"/>
        <v>41194.370694444442</v>
      </c>
      <c r="T2767" s="14">
        <f t="shared" si="261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8">
        <f t="shared" si="259"/>
        <v>25</v>
      </c>
      <c r="Q2768" t="str">
        <f t="shared" si="262"/>
        <v>publishing</v>
      </c>
      <c r="R2768" s="11" t="str">
        <f t="shared" si="263"/>
        <v>children's books</v>
      </c>
      <c r="S2768" s="14">
        <f t="shared" si="260"/>
        <v>40736.459699074068</v>
      </c>
      <c r="T2768" s="14">
        <f t="shared" si="261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8">
        <f t="shared" si="259"/>
        <v>11.333333333333334</v>
      </c>
      <c r="Q2769" t="str">
        <f t="shared" si="262"/>
        <v>publishing</v>
      </c>
      <c r="R2769" s="11" t="str">
        <f t="shared" si="263"/>
        <v>children's books</v>
      </c>
      <c r="S2769" s="14">
        <f t="shared" si="260"/>
        <v>42172.750578703701</v>
      </c>
      <c r="T2769" s="14">
        <f t="shared" si="261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8">
        <f t="shared" si="259"/>
        <v>29.470588235294116</v>
      </c>
      <c r="Q2770" t="str">
        <f t="shared" si="262"/>
        <v>publishing</v>
      </c>
      <c r="R2770" s="11" t="str">
        <f t="shared" si="263"/>
        <v>children's books</v>
      </c>
      <c r="S2770" s="14">
        <f t="shared" si="260"/>
        <v>40967.4065162037</v>
      </c>
      <c r="T2770" s="14">
        <f t="shared" si="261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8">
        <f t="shared" si="259"/>
        <v>1</v>
      </c>
      <c r="Q2771" t="str">
        <f t="shared" si="262"/>
        <v>publishing</v>
      </c>
      <c r="R2771" s="11" t="str">
        <f t="shared" si="263"/>
        <v>children's books</v>
      </c>
      <c r="S2771" s="14">
        <f t="shared" si="260"/>
        <v>41745.617939814809</v>
      </c>
      <c r="T2771" s="14">
        <f t="shared" si="261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8">
        <f t="shared" si="259"/>
        <v>63.098484848484851</v>
      </c>
      <c r="Q2772" t="str">
        <f t="shared" si="262"/>
        <v>publishing</v>
      </c>
      <c r="R2772" s="11" t="str">
        <f t="shared" si="263"/>
        <v>children's books</v>
      </c>
      <c r="S2772" s="14">
        <f t="shared" si="260"/>
        <v>41686.496874999997</v>
      </c>
      <c r="T2772" s="14">
        <f t="shared" si="261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8">
        <f t="shared" si="259"/>
        <v>0</v>
      </c>
      <c r="Q2773" t="str">
        <f t="shared" si="262"/>
        <v>publishing</v>
      </c>
      <c r="R2773" s="11" t="str">
        <f t="shared" si="263"/>
        <v>children's books</v>
      </c>
      <c r="S2773" s="14">
        <f t="shared" si="260"/>
        <v>41257.323379629626</v>
      </c>
      <c r="T2773" s="14">
        <f t="shared" si="261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8">
        <f t="shared" si="259"/>
        <v>0</v>
      </c>
      <c r="Q2774" t="str">
        <f t="shared" si="262"/>
        <v>publishing</v>
      </c>
      <c r="R2774" s="11" t="str">
        <f t="shared" si="263"/>
        <v>children's books</v>
      </c>
      <c r="S2774" s="14">
        <f t="shared" si="260"/>
        <v>41537.660810185182</v>
      </c>
      <c r="T2774" s="14">
        <f t="shared" si="261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8">
        <f t="shared" si="259"/>
        <v>1</v>
      </c>
      <c r="Q2775" t="str">
        <f t="shared" si="262"/>
        <v>publishing</v>
      </c>
      <c r="R2775" s="11" t="str">
        <f t="shared" si="263"/>
        <v>children's books</v>
      </c>
      <c r="S2775" s="14">
        <f t="shared" si="260"/>
        <v>42474.656493055554</v>
      </c>
      <c r="T2775" s="14">
        <f t="shared" si="261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8">
        <f t="shared" si="259"/>
        <v>43.846153846153847</v>
      </c>
      <c r="Q2776" t="str">
        <f t="shared" si="262"/>
        <v>publishing</v>
      </c>
      <c r="R2776" s="11" t="str">
        <f t="shared" si="263"/>
        <v>children's books</v>
      </c>
      <c r="S2776" s="14">
        <f t="shared" si="260"/>
        <v>41310.918148148143</v>
      </c>
      <c r="T2776" s="14">
        <f t="shared" si="261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8">
        <f t="shared" si="259"/>
        <v>75</v>
      </c>
      <c r="Q2777" t="str">
        <f t="shared" si="262"/>
        <v>publishing</v>
      </c>
      <c r="R2777" s="11" t="str">
        <f t="shared" si="263"/>
        <v>children's books</v>
      </c>
      <c r="S2777" s="14">
        <f t="shared" si="260"/>
        <v>40862.805023148147</v>
      </c>
      <c r="T2777" s="14">
        <f t="shared" si="261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8">
        <f t="shared" si="259"/>
        <v>45.972222222222221</v>
      </c>
      <c r="Q2778" t="str">
        <f t="shared" si="262"/>
        <v>publishing</v>
      </c>
      <c r="R2778" s="11" t="str">
        <f t="shared" si="263"/>
        <v>children's books</v>
      </c>
      <c r="S2778" s="14">
        <f t="shared" si="260"/>
        <v>42136.088842592588</v>
      </c>
      <c r="T2778" s="14">
        <f t="shared" si="261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8">
        <f t="shared" si="259"/>
        <v>10</v>
      </c>
      <c r="Q2779" t="str">
        <f t="shared" si="262"/>
        <v>publishing</v>
      </c>
      <c r="R2779" s="11" t="str">
        <f t="shared" si="263"/>
        <v>children's books</v>
      </c>
      <c r="S2779" s="14">
        <f t="shared" si="260"/>
        <v>42172.460694444446</v>
      </c>
      <c r="T2779" s="14">
        <f t="shared" si="261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8">
        <f t="shared" si="259"/>
        <v>93.666666666666671</v>
      </c>
      <c r="Q2780" t="str">
        <f t="shared" si="262"/>
        <v>publishing</v>
      </c>
      <c r="R2780" s="11" t="str">
        <f t="shared" si="263"/>
        <v>children's books</v>
      </c>
      <c r="S2780" s="14">
        <f t="shared" si="260"/>
        <v>41846.769745370366</v>
      </c>
      <c r="T2780" s="14">
        <f t="shared" si="261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8">
        <f t="shared" si="259"/>
        <v>53</v>
      </c>
      <c r="Q2781" t="str">
        <f t="shared" si="262"/>
        <v>publishing</v>
      </c>
      <c r="R2781" s="11" t="str">
        <f t="shared" si="263"/>
        <v>children's books</v>
      </c>
      <c r="S2781" s="14">
        <f t="shared" si="260"/>
        <v>42300.377557870372</v>
      </c>
      <c r="T2781" s="14">
        <f t="shared" si="261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8">
        <f t="shared" si="259"/>
        <v>0</v>
      </c>
      <c r="Q2782" t="str">
        <f t="shared" si="262"/>
        <v>publishing</v>
      </c>
      <c r="R2782" s="11" t="str">
        <f t="shared" si="263"/>
        <v>children's books</v>
      </c>
      <c r="S2782" s="14">
        <f t="shared" si="260"/>
        <v>42774.239444444444</v>
      </c>
      <c r="T2782" s="14">
        <f t="shared" si="261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8">
        <f t="shared" si="259"/>
        <v>47</v>
      </c>
      <c r="Q2783" t="str">
        <f t="shared" si="262"/>
        <v>theater</v>
      </c>
      <c r="R2783" s="11" t="str">
        <f t="shared" si="263"/>
        <v>plays</v>
      </c>
      <c r="S2783" s="14">
        <f t="shared" si="260"/>
        <v>42018.733263888884</v>
      </c>
      <c r="T2783" s="14">
        <f t="shared" si="261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8">
        <f t="shared" si="259"/>
        <v>66.666666666666671</v>
      </c>
      <c r="Q2784" t="str">
        <f t="shared" si="262"/>
        <v>theater</v>
      </c>
      <c r="R2784" s="11" t="str">
        <f t="shared" si="263"/>
        <v>plays</v>
      </c>
      <c r="S2784" s="14">
        <f t="shared" si="260"/>
        <v>42026.716643518514</v>
      </c>
      <c r="T2784" s="14">
        <f t="shared" si="261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8">
        <f t="shared" si="259"/>
        <v>18.770491803278688</v>
      </c>
      <c r="Q2785" t="str">
        <f t="shared" si="262"/>
        <v>theater</v>
      </c>
      <c r="R2785" s="11" t="str">
        <f t="shared" si="263"/>
        <v>plays</v>
      </c>
      <c r="S2785" s="14">
        <f t="shared" si="260"/>
        <v>42103.326921296299</v>
      </c>
      <c r="T2785" s="14">
        <f t="shared" si="261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8">
        <f t="shared" si="259"/>
        <v>66.111111111111114</v>
      </c>
      <c r="Q2786" t="str">
        <f t="shared" si="262"/>
        <v>theater</v>
      </c>
      <c r="R2786" s="11" t="str">
        <f t="shared" si="263"/>
        <v>plays</v>
      </c>
      <c r="S2786" s="14">
        <f t="shared" si="260"/>
        <v>41920.579201388886</v>
      </c>
      <c r="T2786" s="14">
        <f t="shared" si="261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8">
        <f t="shared" si="259"/>
        <v>36.859154929577464</v>
      </c>
      <c r="Q2787" t="str">
        <f t="shared" si="262"/>
        <v>theater</v>
      </c>
      <c r="R2787" s="11" t="str">
        <f t="shared" si="263"/>
        <v>plays</v>
      </c>
      <c r="S2787" s="14">
        <f t="shared" si="260"/>
        <v>42557.981099537035</v>
      </c>
      <c r="T2787" s="14">
        <f t="shared" si="261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8">
        <f t="shared" si="259"/>
        <v>39.810810810810814</v>
      </c>
      <c r="Q2788" t="str">
        <f t="shared" si="262"/>
        <v>theater</v>
      </c>
      <c r="R2788" s="11" t="str">
        <f t="shared" si="263"/>
        <v>plays</v>
      </c>
      <c r="S2788" s="14">
        <f t="shared" si="260"/>
        <v>41815.360879629625</v>
      </c>
      <c r="T2788" s="14">
        <f t="shared" si="261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8">
        <f t="shared" si="259"/>
        <v>31.5</v>
      </c>
      <c r="Q2789" t="str">
        <f t="shared" si="262"/>
        <v>theater</v>
      </c>
      <c r="R2789" s="11" t="str">
        <f t="shared" si="263"/>
        <v>plays</v>
      </c>
      <c r="S2789" s="14">
        <f t="shared" si="260"/>
        <v>41807.990185185183</v>
      </c>
      <c r="T2789" s="14">
        <f t="shared" si="261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8">
        <f t="shared" si="259"/>
        <v>102.5</v>
      </c>
      <c r="Q2790" t="str">
        <f t="shared" si="262"/>
        <v>theater</v>
      </c>
      <c r="R2790" s="11" t="str">
        <f t="shared" si="263"/>
        <v>plays</v>
      </c>
      <c r="S2790" s="14">
        <f t="shared" si="260"/>
        <v>42550.493553240733</v>
      </c>
      <c r="T2790" s="14">
        <f t="shared" si="261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8">
        <f t="shared" si="259"/>
        <v>126.45833333333333</v>
      </c>
      <c r="Q2791" t="str">
        <f t="shared" si="262"/>
        <v>theater</v>
      </c>
      <c r="R2791" s="11" t="str">
        <f t="shared" si="263"/>
        <v>plays</v>
      </c>
      <c r="S2791" s="14">
        <f t="shared" si="260"/>
        <v>42055.804791666662</v>
      </c>
      <c r="T2791" s="14">
        <f t="shared" si="261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8">
        <f t="shared" si="259"/>
        <v>47.878787878787875</v>
      </c>
      <c r="Q2792" t="str">
        <f t="shared" si="262"/>
        <v>theater</v>
      </c>
      <c r="R2792" s="11" t="str">
        <f t="shared" si="263"/>
        <v>plays</v>
      </c>
      <c r="S2792" s="14">
        <f t="shared" si="260"/>
        <v>42016.730358796289</v>
      </c>
      <c r="T2792" s="14">
        <f t="shared" si="261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8">
        <f t="shared" si="259"/>
        <v>73.214285714285708</v>
      </c>
      <c r="Q2793" t="str">
        <f t="shared" si="262"/>
        <v>theater</v>
      </c>
      <c r="R2793" s="11" t="str">
        <f t="shared" si="263"/>
        <v>plays</v>
      </c>
      <c r="S2793" s="14">
        <f t="shared" si="260"/>
        <v>42591.691655092589</v>
      </c>
      <c r="T2793" s="14">
        <f t="shared" si="261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8">
        <f t="shared" si="259"/>
        <v>89.666666666666671</v>
      </c>
      <c r="Q2794" t="str">
        <f t="shared" si="262"/>
        <v>theater</v>
      </c>
      <c r="R2794" s="11" t="str">
        <f t="shared" si="263"/>
        <v>plays</v>
      </c>
      <c r="S2794" s="14">
        <f t="shared" si="260"/>
        <v>42183.022673611107</v>
      </c>
      <c r="T2794" s="14">
        <f t="shared" si="261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8">
        <f t="shared" si="259"/>
        <v>151.4623287671233</v>
      </c>
      <c r="Q2795" t="str">
        <f t="shared" si="262"/>
        <v>theater</v>
      </c>
      <c r="R2795" s="11" t="str">
        <f t="shared" si="263"/>
        <v>plays</v>
      </c>
      <c r="S2795" s="14">
        <f t="shared" si="260"/>
        <v>42176.210706018515</v>
      </c>
      <c r="T2795" s="14">
        <f t="shared" si="261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8">
        <f t="shared" si="259"/>
        <v>25</v>
      </c>
      <c r="Q2796" t="str">
        <f t="shared" si="262"/>
        <v>theater</v>
      </c>
      <c r="R2796" s="11" t="str">
        <f t="shared" si="263"/>
        <v>plays</v>
      </c>
      <c r="S2796" s="14">
        <f t="shared" si="260"/>
        <v>42416.48332175926</v>
      </c>
      <c r="T2796" s="14">
        <f t="shared" si="261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8">
        <f t="shared" si="259"/>
        <v>36.5</v>
      </c>
      <c r="Q2797" t="str">
        <f t="shared" si="262"/>
        <v>theater</v>
      </c>
      <c r="R2797" s="11" t="str">
        <f t="shared" si="263"/>
        <v>plays</v>
      </c>
      <c r="S2797" s="14">
        <f t="shared" si="260"/>
        <v>41780.317604166667</v>
      </c>
      <c r="T2797" s="14">
        <f t="shared" si="261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8">
        <f t="shared" si="259"/>
        <v>44</v>
      </c>
      <c r="Q2798" t="str">
        <f t="shared" si="262"/>
        <v>theater</v>
      </c>
      <c r="R2798" s="11" t="str">
        <f t="shared" si="263"/>
        <v>plays</v>
      </c>
      <c r="S2798" s="14">
        <f t="shared" si="260"/>
        <v>41795.319768518515</v>
      </c>
      <c r="T2798" s="14">
        <f t="shared" si="261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8">
        <f t="shared" si="259"/>
        <v>87.357553191489373</v>
      </c>
      <c r="Q2799" t="str">
        <f t="shared" si="262"/>
        <v>theater</v>
      </c>
      <c r="R2799" s="11" t="str">
        <f t="shared" si="263"/>
        <v>plays</v>
      </c>
      <c r="S2799" s="14">
        <f t="shared" si="260"/>
        <v>41798.731944444444</v>
      </c>
      <c r="T2799" s="14">
        <f t="shared" si="261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8">
        <f t="shared" si="259"/>
        <v>36.474820143884891</v>
      </c>
      <c r="Q2800" t="str">
        <f t="shared" si="262"/>
        <v>theater</v>
      </c>
      <c r="R2800" s="11" t="str">
        <f t="shared" si="263"/>
        <v>plays</v>
      </c>
      <c r="S2800" s="14">
        <f t="shared" si="260"/>
        <v>42201.466678240737</v>
      </c>
      <c r="T2800" s="14">
        <f t="shared" si="261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8">
        <f t="shared" si="259"/>
        <v>44.859538461538463</v>
      </c>
      <c r="Q2801" t="str">
        <f t="shared" si="262"/>
        <v>theater</v>
      </c>
      <c r="R2801" s="11" t="str">
        <f t="shared" si="263"/>
        <v>plays</v>
      </c>
      <c r="S2801" s="14">
        <f t="shared" si="260"/>
        <v>42507.05636574074</v>
      </c>
      <c r="T2801" s="14">
        <f t="shared" si="261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8">
        <f t="shared" si="259"/>
        <v>42.903225806451616</v>
      </c>
      <c r="Q2802" t="str">
        <f t="shared" si="262"/>
        <v>theater</v>
      </c>
      <c r="R2802" s="11" t="str">
        <f t="shared" si="263"/>
        <v>plays</v>
      </c>
      <c r="S2802" s="14">
        <f t="shared" si="260"/>
        <v>41948.344513888886</v>
      </c>
      <c r="T2802" s="14">
        <f t="shared" si="261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8">
        <f t="shared" si="259"/>
        <v>51.230769230769234</v>
      </c>
      <c r="Q2803" t="str">
        <f t="shared" si="262"/>
        <v>theater</v>
      </c>
      <c r="R2803" s="11" t="str">
        <f t="shared" si="263"/>
        <v>plays</v>
      </c>
      <c r="S2803" s="14">
        <f t="shared" si="260"/>
        <v>41900.034826388888</v>
      </c>
      <c r="T2803" s="14">
        <f t="shared" si="261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8">
        <f t="shared" si="259"/>
        <v>33.944444444444443</v>
      </c>
      <c r="Q2804" t="str">
        <f t="shared" si="262"/>
        <v>theater</v>
      </c>
      <c r="R2804" s="11" t="str">
        <f t="shared" si="263"/>
        <v>plays</v>
      </c>
      <c r="S2804" s="14">
        <f t="shared" si="260"/>
        <v>42192.438738425924</v>
      </c>
      <c r="T2804" s="14">
        <f t="shared" si="261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8">
        <f t="shared" si="259"/>
        <v>90.744680851063833</v>
      </c>
      <c r="Q2805" t="str">
        <f t="shared" si="262"/>
        <v>theater</v>
      </c>
      <c r="R2805" s="11" t="str">
        <f t="shared" si="263"/>
        <v>plays</v>
      </c>
      <c r="S2805" s="14">
        <f t="shared" si="260"/>
        <v>42157.857361111113</v>
      </c>
      <c r="T2805" s="14">
        <f t="shared" si="261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8">
        <f t="shared" si="259"/>
        <v>50</v>
      </c>
      <c r="Q2806" t="str">
        <f t="shared" si="262"/>
        <v>theater</v>
      </c>
      <c r="R2806" s="11" t="str">
        <f t="shared" si="263"/>
        <v>plays</v>
      </c>
      <c r="S2806" s="14">
        <f t="shared" si="260"/>
        <v>41881.245254629626</v>
      </c>
      <c r="T2806" s="14">
        <f t="shared" si="261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8">
        <f t="shared" si="259"/>
        <v>24.444444444444443</v>
      </c>
      <c r="Q2807" t="str">
        <f t="shared" si="262"/>
        <v>theater</v>
      </c>
      <c r="R2807" s="11" t="str">
        <f t="shared" si="263"/>
        <v>plays</v>
      </c>
      <c r="S2807" s="14">
        <f t="shared" si="260"/>
        <v>42213.2971412037</v>
      </c>
      <c r="T2807" s="14">
        <f t="shared" si="261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8">
        <f t="shared" si="259"/>
        <v>44.25</v>
      </c>
      <c r="Q2808" t="str">
        <f t="shared" si="262"/>
        <v>theater</v>
      </c>
      <c r="R2808" s="11" t="str">
        <f t="shared" si="263"/>
        <v>plays</v>
      </c>
      <c r="S2808" s="14">
        <f t="shared" si="260"/>
        <v>42185.058912037035</v>
      </c>
      <c r="T2808" s="14">
        <f t="shared" si="261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8">
        <f t="shared" si="259"/>
        <v>67.741935483870961</v>
      </c>
      <c r="Q2809" t="str">
        <f t="shared" si="262"/>
        <v>theater</v>
      </c>
      <c r="R2809" s="11" t="str">
        <f t="shared" si="263"/>
        <v>plays</v>
      </c>
      <c r="S2809" s="14">
        <f t="shared" si="260"/>
        <v>42154.664791666662</v>
      </c>
      <c r="T2809" s="14">
        <f t="shared" si="261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8">
        <f t="shared" si="259"/>
        <v>65.376811594202906</v>
      </c>
      <c r="Q2810" t="str">
        <f t="shared" si="262"/>
        <v>theater</v>
      </c>
      <c r="R2810" s="11" t="str">
        <f t="shared" si="263"/>
        <v>plays</v>
      </c>
      <c r="S2810" s="14">
        <f t="shared" si="260"/>
        <v>42208.638136574074</v>
      </c>
      <c r="T2810" s="14">
        <f t="shared" si="261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8">
        <f t="shared" si="259"/>
        <v>121.9047619047619</v>
      </c>
      <c r="Q2811" t="str">
        <f t="shared" si="262"/>
        <v>theater</v>
      </c>
      <c r="R2811" s="11" t="str">
        <f t="shared" si="263"/>
        <v>plays</v>
      </c>
      <c r="S2811" s="14">
        <f t="shared" si="260"/>
        <v>42451.288483796299</v>
      </c>
      <c r="T2811" s="14">
        <f t="shared" si="261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8">
        <f t="shared" si="259"/>
        <v>47.456140350877192</v>
      </c>
      <c r="Q2812" t="str">
        <f t="shared" si="262"/>
        <v>theater</v>
      </c>
      <c r="R2812" s="11" t="str">
        <f t="shared" si="263"/>
        <v>plays</v>
      </c>
      <c r="S2812" s="14">
        <f t="shared" si="260"/>
        <v>41758.931296296294</v>
      </c>
      <c r="T2812" s="14">
        <f t="shared" si="261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8">
        <f t="shared" si="259"/>
        <v>92.842592592592595</v>
      </c>
      <c r="Q2813" t="str">
        <f t="shared" si="262"/>
        <v>theater</v>
      </c>
      <c r="R2813" s="11" t="str">
        <f t="shared" si="263"/>
        <v>plays</v>
      </c>
      <c r="S2813" s="14">
        <f t="shared" si="260"/>
        <v>42028.288229166668</v>
      </c>
      <c r="T2813" s="14">
        <f t="shared" si="261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8">
        <f t="shared" si="259"/>
        <v>68.253012048192772</v>
      </c>
      <c r="Q2814" t="str">
        <f t="shared" si="262"/>
        <v>theater</v>
      </c>
      <c r="R2814" s="11" t="str">
        <f t="shared" si="263"/>
        <v>plays</v>
      </c>
      <c r="S2814" s="14">
        <f t="shared" si="260"/>
        <v>42054.535856481474</v>
      </c>
      <c r="T2814" s="14">
        <f t="shared" si="261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8">
        <f t="shared" si="259"/>
        <v>37.209583333333335</v>
      </c>
      <c r="Q2815" t="str">
        <f t="shared" si="262"/>
        <v>theater</v>
      </c>
      <c r="R2815" s="11" t="str">
        <f t="shared" si="263"/>
        <v>plays</v>
      </c>
      <c r="S2815" s="14">
        <f t="shared" si="260"/>
        <v>42693.534270833326</v>
      </c>
      <c r="T2815" s="14">
        <f t="shared" si="261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8">
        <f t="shared" si="259"/>
        <v>25.25</v>
      </c>
      <c r="Q2816" t="str">
        <f t="shared" si="262"/>
        <v>theater</v>
      </c>
      <c r="R2816" s="11" t="str">
        <f t="shared" si="263"/>
        <v>plays</v>
      </c>
      <c r="S2816" s="14">
        <f t="shared" si="260"/>
        <v>42103.191145833327</v>
      </c>
      <c r="T2816" s="14">
        <f t="shared" si="261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8">
        <f t="shared" si="259"/>
        <v>43.214285714285715</v>
      </c>
      <c r="Q2817" t="str">
        <f t="shared" si="262"/>
        <v>theater</v>
      </c>
      <c r="R2817" s="11" t="str">
        <f t="shared" si="263"/>
        <v>plays</v>
      </c>
      <c r="S2817" s="14">
        <f t="shared" si="260"/>
        <v>42559.568391203698</v>
      </c>
      <c r="T2817" s="14">
        <f t="shared" si="261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8">
        <f t="shared" si="259"/>
        <v>25.130177514792898</v>
      </c>
      <c r="Q2818" t="str">
        <f t="shared" si="262"/>
        <v>theater</v>
      </c>
      <c r="R2818" s="11" t="str">
        <f t="shared" si="263"/>
        <v>plays</v>
      </c>
      <c r="S2818" s="14">
        <f t="shared" si="260"/>
        <v>42188.259166666663</v>
      </c>
      <c r="T2818" s="14">
        <f t="shared" si="261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(E2819/D2819)*100</f>
        <v>130</v>
      </c>
      <c r="P2819" s="8">
        <f t="shared" ref="P2819:P2882" si="265">IFERROR(E2819/L2819, 0)</f>
        <v>23.636363636363637</v>
      </c>
      <c r="Q2819" t="str">
        <f t="shared" si="262"/>
        <v>theater</v>
      </c>
      <c r="R2819" s="11" t="str">
        <f t="shared" si="263"/>
        <v>plays</v>
      </c>
      <c r="S2819" s="14">
        <f t="shared" ref="S2819:S2882" si="266">(((J2819/60)/60)/24)+DATE(1970,1,1)+(-5/24)</f>
        <v>42023.42664351852</v>
      </c>
      <c r="T2819" s="14">
        <f t="shared" ref="T2819:T2882" si="267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8">
        <f t="shared" si="265"/>
        <v>103.95098039215686</v>
      </c>
      <c r="Q2820" t="str">
        <f t="shared" ref="Q2820:Q2883" si="268">LEFT(N2820,(FIND("/",N2820)-1))</f>
        <v>theater</v>
      </c>
      <c r="R2820" s="11" t="str">
        <f t="shared" ref="R2820:R2883" si="269">RIGHT(N2820,(LEN(N2820)-FIND("/",N2820)))</f>
        <v>plays</v>
      </c>
      <c r="S2820" s="14">
        <f t="shared" si="266"/>
        <v>42250.389884259253</v>
      </c>
      <c r="T2820" s="14">
        <f t="shared" si="267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8">
        <f t="shared" si="265"/>
        <v>50.384615384615387</v>
      </c>
      <c r="Q2821" t="str">
        <f t="shared" si="268"/>
        <v>theater</v>
      </c>
      <c r="R2821" s="11" t="str">
        <f t="shared" si="269"/>
        <v>plays</v>
      </c>
      <c r="S2821" s="14">
        <f t="shared" si="266"/>
        <v>42139.317233796297</v>
      </c>
      <c r="T2821" s="14">
        <f t="shared" si="267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8">
        <f t="shared" si="265"/>
        <v>13.6</v>
      </c>
      <c r="Q2822" t="str">
        <f t="shared" si="268"/>
        <v>theater</v>
      </c>
      <c r="R2822" s="11" t="str">
        <f t="shared" si="269"/>
        <v>plays</v>
      </c>
      <c r="S2822" s="14">
        <f t="shared" si="266"/>
        <v>42401.402650462966</v>
      </c>
      <c r="T2822" s="14">
        <f t="shared" si="267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8">
        <f t="shared" si="265"/>
        <v>28.571428571428573</v>
      </c>
      <c r="Q2823" t="str">
        <f t="shared" si="268"/>
        <v>theater</v>
      </c>
      <c r="R2823" s="11" t="str">
        <f t="shared" si="269"/>
        <v>plays</v>
      </c>
      <c r="S2823" s="14">
        <f t="shared" si="266"/>
        <v>41875.714525462965</v>
      </c>
      <c r="T2823" s="14">
        <f t="shared" si="267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8">
        <f t="shared" si="265"/>
        <v>63.829787234042556</v>
      </c>
      <c r="Q2824" t="str">
        <f t="shared" si="268"/>
        <v>theater</v>
      </c>
      <c r="R2824" s="11" t="str">
        <f t="shared" si="269"/>
        <v>plays</v>
      </c>
      <c r="S2824" s="14">
        <f t="shared" si="266"/>
        <v>42060.475601851846</v>
      </c>
      <c r="T2824" s="14">
        <f t="shared" si="267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8">
        <f t="shared" si="265"/>
        <v>8.8571428571428577</v>
      </c>
      <c r="Q2825" t="str">
        <f t="shared" si="268"/>
        <v>theater</v>
      </c>
      <c r="R2825" s="11" t="str">
        <f t="shared" si="269"/>
        <v>plays</v>
      </c>
      <c r="S2825" s="14">
        <f t="shared" si="266"/>
        <v>42066.803310185183</v>
      </c>
      <c r="T2825" s="14">
        <f t="shared" si="267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8">
        <f t="shared" si="265"/>
        <v>50.666666666666664</v>
      </c>
      <c r="Q2826" t="str">
        <f t="shared" si="268"/>
        <v>theater</v>
      </c>
      <c r="R2826" s="11" t="str">
        <f t="shared" si="269"/>
        <v>plays</v>
      </c>
      <c r="S2826" s="14">
        <f t="shared" si="266"/>
        <v>42136.0624537037</v>
      </c>
      <c r="T2826" s="14">
        <f t="shared" si="267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8">
        <f t="shared" si="265"/>
        <v>60.784313725490193</v>
      </c>
      <c r="Q2827" t="str">
        <f t="shared" si="268"/>
        <v>theater</v>
      </c>
      <c r="R2827" s="11" t="str">
        <f t="shared" si="269"/>
        <v>plays</v>
      </c>
      <c r="S2827" s="14">
        <f t="shared" si="266"/>
        <v>42312.584328703706</v>
      </c>
      <c r="T2827" s="14">
        <f t="shared" si="267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8">
        <f t="shared" si="265"/>
        <v>113.42105263157895</v>
      </c>
      <c r="Q2828" t="str">
        <f t="shared" si="268"/>
        <v>theater</v>
      </c>
      <c r="R2828" s="11" t="str">
        <f t="shared" si="269"/>
        <v>plays</v>
      </c>
      <c r="S2828" s="14">
        <f t="shared" si="266"/>
        <v>42170.826527777775</v>
      </c>
      <c r="T2828" s="14">
        <f t="shared" si="267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8">
        <f t="shared" si="265"/>
        <v>104.56521739130434</v>
      </c>
      <c r="Q2829" t="str">
        <f t="shared" si="268"/>
        <v>theater</v>
      </c>
      <c r="R2829" s="11" t="str">
        <f t="shared" si="269"/>
        <v>plays</v>
      </c>
      <c r="S2829" s="14">
        <f t="shared" si="266"/>
        <v>42494.475300925922</v>
      </c>
      <c r="T2829" s="14">
        <f t="shared" si="267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8">
        <f t="shared" si="265"/>
        <v>98.30927835051547</v>
      </c>
      <c r="Q2830" t="str">
        <f t="shared" si="268"/>
        <v>theater</v>
      </c>
      <c r="R2830" s="11" t="str">
        <f t="shared" si="269"/>
        <v>plays</v>
      </c>
      <c r="S2830" s="14">
        <f t="shared" si="266"/>
        <v>42254.056354166663</v>
      </c>
      <c r="T2830" s="14">
        <f t="shared" si="267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8">
        <f t="shared" si="265"/>
        <v>35.039473684210527</v>
      </c>
      <c r="Q2831" t="str">
        <f t="shared" si="268"/>
        <v>theater</v>
      </c>
      <c r="R2831" s="11" t="str">
        <f t="shared" si="269"/>
        <v>plays</v>
      </c>
      <c r="S2831" s="14">
        <f t="shared" si="266"/>
        <v>42495.225902777776</v>
      </c>
      <c r="T2831" s="14">
        <f t="shared" si="267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8">
        <f t="shared" si="265"/>
        <v>272.72727272727275</v>
      </c>
      <c r="Q2832" t="str">
        <f t="shared" si="268"/>
        <v>theater</v>
      </c>
      <c r="R2832" s="11" t="str">
        <f t="shared" si="269"/>
        <v>plays</v>
      </c>
      <c r="S2832" s="14">
        <f t="shared" si="266"/>
        <v>41758.631342592591</v>
      </c>
      <c r="T2832" s="14">
        <f t="shared" si="267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8">
        <f t="shared" si="265"/>
        <v>63.846153846153847</v>
      </c>
      <c r="Q2833" t="str">
        <f t="shared" si="268"/>
        <v>theater</v>
      </c>
      <c r="R2833" s="11" t="str">
        <f t="shared" si="269"/>
        <v>plays</v>
      </c>
      <c r="S2833" s="14">
        <f t="shared" si="266"/>
        <v>42171.616550925923</v>
      </c>
      <c r="T2833" s="14">
        <f t="shared" si="267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8">
        <f t="shared" si="265"/>
        <v>30.189368421052631</v>
      </c>
      <c r="Q2834" t="str">
        <f t="shared" si="268"/>
        <v>theater</v>
      </c>
      <c r="R2834" s="11" t="str">
        <f t="shared" si="269"/>
        <v>plays</v>
      </c>
      <c r="S2834" s="14">
        <f t="shared" si="266"/>
        <v>41938.501087962963</v>
      </c>
      <c r="T2834" s="14">
        <f t="shared" si="267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8">
        <f t="shared" si="265"/>
        <v>83.51428571428572</v>
      </c>
      <c r="Q2835" t="str">
        <f t="shared" si="268"/>
        <v>theater</v>
      </c>
      <c r="R2835" s="11" t="str">
        <f t="shared" si="269"/>
        <v>plays</v>
      </c>
      <c r="S2835" s="14">
        <f t="shared" si="266"/>
        <v>42267.919363425921</v>
      </c>
      <c r="T2835" s="14">
        <f t="shared" si="267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8">
        <f t="shared" si="265"/>
        <v>64.761904761904759</v>
      </c>
      <c r="Q2836" t="str">
        <f t="shared" si="268"/>
        <v>theater</v>
      </c>
      <c r="R2836" s="11" t="str">
        <f t="shared" si="269"/>
        <v>plays</v>
      </c>
      <c r="S2836" s="14">
        <f t="shared" si="266"/>
        <v>42019.751504629625</v>
      </c>
      <c r="T2836" s="14">
        <f t="shared" si="267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8">
        <f t="shared" si="265"/>
        <v>20.118172043010752</v>
      </c>
      <c r="Q2837" t="str">
        <f t="shared" si="268"/>
        <v>theater</v>
      </c>
      <c r="R2837" s="11" t="str">
        <f t="shared" si="269"/>
        <v>plays</v>
      </c>
      <c r="S2837" s="14">
        <f t="shared" si="266"/>
        <v>42313.495567129627</v>
      </c>
      <c r="T2837" s="14">
        <f t="shared" si="267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8">
        <f t="shared" si="265"/>
        <v>44.090909090909093</v>
      </c>
      <c r="Q2838" t="str">
        <f t="shared" si="268"/>
        <v>theater</v>
      </c>
      <c r="R2838" s="11" t="str">
        <f t="shared" si="269"/>
        <v>plays</v>
      </c>
      <c r="S2838" s="14">
        <f t="shared" si="266"/>
        <v>42746.053449074076</v>
      </c>
      <c r="T2838" s="14">
        <f t="shared" si="267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8">
        <f t="shared" si="265"/>
        <v>40.476190476190474</v>
      </c>
      <c r="Q2839" t="str">
        <f t="shared" si="268"/>
        <v>theater</v>
      </c>
      <c r="R2839" s="11" t="str">
        <f t="shared" si="269"/>
        <v>plays</v>
      </c>
      <c r="S2839" s="14">
        <f t="shared" si="266"/>
        <v>42307.700046296297</v>
      </c>
      <c r="T2839" s="14">
        <f t="shared" si="267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8">
        <f t="shared" si="265"/>
        <v>44.537037037037038</v>
      </c>
      <c r="Q2840" t="str">
        <f t="shared" si="268"/>
        <v>theater</v>
      </c>
      <c r="R2840" s="11" t="str">
        <f t="shared" si="269"/>
        <v>plays</v>
      </c>
      <c r="S2840" s="14">
        <f t="shared" si="266"/>
        <v>41842.399259259255</v>
      </c>
      <c r="T2840" s="14">
        <f t="shared" si="267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8">
        <f t="shared" si="265"/>
        <v>125.80645161290323</v>
      </c>
      <c r="Q2841" t="str">
        <f t="shared" si="268"/>
        <v>theater</v>
      </c>
      <c r="R2841" s="11" t="str">
        <f t="shared" si="269"/>
        <v>plays</v>
      </c>
      <c r="S2841" s="14">
        <f t="shared" si="266"/>
        <v>41853.031874999993</v>
      </c>
      <c r="T2841" s="14">
        <f t="shared" si="267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8">
        <f t="shared" si="265"/>
        <v>19.696969696969695</v>
      </c>
      <c r="Q2842" t="str">
        <f t="shared" si="268"/>
        <v>theater</v>
      </c>
      <c r="R2842" s="11" t="str">
        <f t="shared" si="269"/>
        <v>plays</v>
      </c>
      <c r="S2842" s="14">
        <f t="shared" si="266"/>
        <v>42059.827303240738</v>
      </c>
      <c r="T2842" s="14">
        <f t="shared" si="267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8">
        <f t="shared" si="265"/>
        <v>10</v>
      </c>
      <c r="Q2843" t="str">
        <f t="shared" si="268"/>
        <v>theater</v>
      </c>
      <c r="R2843" s="11" t="str">
        <f t="shared" si="269"/>
        <v>plays</v>
      </c>
      <c r="S2843" s="14">
        <f t="shared" si="266"/>
        <v>42291.53121527777</v>
      </c>
      <c r="T2843" s="14">
        <f t="shared" si="267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8">
        <f t="shared" si="265"/>
        <v>0</v>
      </c>
      <c r="Q2844" t="str">
        <f t="shared" si="268"/>
        <v>theater</v>
      </c>
      <c r="R2844" s="11" t="str">
        <f t="shared" si="269"/>
        <v>plays</v>
      </c>
      <c r="S2844" s="14">
        <f t="shared" si="266"/>
        <v>41784.744155092587</v>
      </c>
      <c r="T2844" s="14">
        <f t="shared" si="267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8">
        <f t="shared" si="265"/>
        <v>0</v>
      </c>
      <c r="Q2845" t="str">
        <f t="shared" si="268"/>
        <v>theater</v>
      </c>
      <c r="R2845" s="11" t="str">
        <f t="shared" si="269"/>
        <v>plays</v>
      </c>
      <c r="S2845" s="14">
        <f t="shared" si="266"/>
        <v>42492.529513888883</v>
      </c>
      <c r="T2845" s="14">
        <f t="shared" si="267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8">
        <f t="shared" si="265"/>
        <v>30</v>
      </c>
      <c r="Q2846" t="str">
        <f t="shared" si="268"/>
        <v>theater</v>
      </c>
      <c r="R2846" s="11" t="str">
        <f t="shared" si="269"/>
        <v>plays</v>
      </c>
      <c r="S2846" s="14">
        <f t="shared" si="266"/>
        <v>42709.337731481479</v>
      </c>
      <c r="T2846" s="14">
        <f t="shared" si="267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8">
        <f t="shared" si="265"/>
        <v>60.666666666666664</v>
      </c>
      <c r="Q2847" t="str">
        <f t="shared" si="268"/>
        <v>theater</v>
      </c>
      <c r="R2847" s="11" t="str">
        <f t="shared" si="269"/>
        <v>plays</v>
      </c>
      <c r="S2847" s="14">
        <f t="shared" si="266"/>
        <v>42102.808252314811</v>
      </c>
      <c r="T2847" s="14">
        <f t="shared" si="267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8">
        <f t="shared" si="265"/>
        <v>0</v>
      </c>
      <c r="Q2848" t="str">
        <f t="shared" si="268"/>
        <v>theater</v>
      </c>
      <c r="R2848" s="11" t="str">
        <f t="shared" si="269"/>
        <v>plays</v>
      </c>
      <c r="S2848" s="14">
        <f t="shared" si="266"/>
        <v>42108.483726851853</v>
      </c>
      <c r="T2848" s="14">
        <f t="shared" si="267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8">
        <f t="shared" si="265"/>
        <v>0</v>
      </c>
      <c r="Q2849" t="str">
        <f t="shared" si="268"/>
        <v>theater</v>
      </c>
      <c r="R2849" s="11" t="str">
        <f t="shared" si="269"/>
        <v>plays</v>
      </c>
      <c r="S2849" s="14">
        <f t="shared" si="266"/>
        <v>42453.597974537035</v>
      </c>
      <c r="T2849" s="14">
        <f t="shared" si="267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8">
        <f t="shared" si="265"/>
        <v>23.333333333333332</v>
      </c>
      <c r="Q2850" t="str">
        <f t="shared" si="268"/>
        <v>theater</v>
      </c>
      <c r="R2850" s="11" t="str">
        <f t="shared" si="269"/>
        <v>plays</v>
      </c>
      <c r="S2850" s="14">
        <f t="shared" si="266"/>
        <v>42123.440497685187</v>
      </c>
      <c r="T2850" s="14">
        <f t="shared" si="267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8">
        <f t="shared" si="265"/>
        <v>5</v>
      </c>
      <c r="Q2851" t="str">
        <f t="shared" si="268"/>
        <v>theater</v>
      </c>
      <c r="R2851" s="11" t="str">
        <f t="shared" si="269"/>
        <v>plays</v>
      </c>
      <c r="S2851" s="14">
        <f t="shared" si="266"/>
        <v>42453.219907407409</v>
      </c>
      <c r="T2851" s="14">
        <f t="shared" si="267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8">
        <f t="shared" si="265"/>
        <v>23.923076923076923</v>
      </c>
      <c r="Q2852" t="str">
        <f t="shared" si="268"/>
        <v>theater</v>
      </c>
      <c r="R2852" s="11" t="str">
        <f t="shared" si="269"/>
        <v>plays</v>
      </c>
      <c r="S2852" s="14">
        <f t="shared" si="266"/>
        <v>41857.798738425925</v>
      </c>
      <c r="T2852" s="14">
        <f t="shared" si="267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8">
        <f t="shared" si="265"/>
        <v>0</v>
      </c>
      <c r="Q2853" t="str">
        <f t="shared" si="268"/>
        <v>theater</v>
      </c>
      <c r="R2853" s="11" t="str">
        <f t="shared" si="269"/>
        <v>plays</v>
      </c>
      <c r="S2853" s="14">
        <f t="shared" si="266"/>
        <v>42389.794317129628</v>
      </c>
      <c r="T2853" s="14">
        <f t="shared" si="267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8">
        <f t="shared" si="265"/>
        <v>15.833333333333334</v>
      </c>
      <c r="Q2854" t="str">
        <f t="shared" si="268"/>
        <v>theater</v>
      </c>
      <c r="R2854" s="11" t="str">
        <f t="shared" si="269"/>
        <v>plays</v>
      </c>
      <c r="S2854" s="14">
        <f t="shared" si="266"/>
        <v>41780.836840277778</v>
      </c>
      <c r="T2854" s="14">
        <f t="shared" si="267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8">
        <f t="shared" si="265"/>
        <v>0</v>
      </c>
      <c r="Q2855" t="str">
        <f t="shared" si="268"/>
        <v>theater</v>
      </c>
      <c r="R2855" s="11" t="str">
        <f t="shared" si="269"/>
        <v>plays</v>
      </c>
      <c r="S2855" s="14">
        <f t="shared" si="266"/>
        <v>41835.98260416666</v>
      </c>
      <c r="T2855" s="14">
        <f t="shared" si="267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8">
        <f t="shared" si="265"/>
        <v>29.785714285714285</v>
      </c>
      <c r="Q2856" t="str">
        <f t="shared" si="268"/>
        <v>theater</v>
      </c>
      <c r="R2856" s="11" t="str">
        <f t="shared" si="269"/>
        <v>plays</v>
      </c>
      <c r="S2856" s="14">
        <f t="shared" si="266"/>
        <v>42111.508321759255</v>
      </c>
      <c r="T2856" s="14">
        <f t="shared" si="267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8">
        <f t="shared" si="265"/>
        <v>60</v>
      </c>
      <c r="Q2857" t="str">
        <f t="shared" si="268"/>
        <v>theater</v>
      </c>
      <c r="R2857" s="11" t="str">
        <f t="shared" si="269"/>
        <v>plays</v>
      </c>
      <c r="S2857" s="14">
        <f t="shared" si="266"/>
        <v>42369.799432870372</v>
      </c>
      <c r="T2857" s="14">
        <f t="shared" si="267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8">
        <f t="shared" si="265"/>
        <v>24.333333333333332</v>
      </c>
      <c r="Q2858" t="str">
        <f t="shared" si="268"/>
        <v>theater</v>
      </c>
      <c r="R2858" s="11" t="str">
        <f t="shared" si="269"/>
        <v>plays</v>
      </c>
      <c r="S2858" s="14">
        <f t="shared" si="266"/>
        <v>42164.829247685186</v>
      </c>
      <c r="T2858" s="14">
        <f t="shared" si="267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8">
        <f t="shared" si="265"/>
        <v>500</v>
      </c>
      <c r="Q2859" t="str">
        <f t="shared" si="268"/>
        <v>theater</v>
      </c>
      <c r="R2859" s="11" t="str">
        <f t="shared" si="269"/>
        <v>plays</v>
      </c>
      <c r="S2859" s="14">
        <f t="shared" si="266"/>
        <v>42726.711747685178</v>
      </c>
      <c r="T2859" s="14">
        <f t="shared" si="267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8">
        <f t="shared" si="265"/>
        <v>0</v>
      </c>
      <c r="Q2860" t="str">
        <f t="shared" si="268"/>
        <v>theater</v>
      </c>
      <c r="R2860" s="11" t="str">
        <f t="shared" si="269"/>
        <v>plays</v>
      </c>
      <c r="S2860" s="14">
        <f t="shared" si="266"/>
        <v>41954.336747685178</v>
      </c>
      <c r="T2860" s="14">
        <f t="shared" si="267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8">
        <f t="shared" si="265"/>
        <v>35</v>
      </c>
      <c r="Q2861" t="str">
        <f t="shared" si="268"/>
        <v>theater</v>
      </c>
      <c r="R2861" s="11" t="str">
        <f t="shared" si="269"/>
        <v>plays</v>
      </c>
      <c r="S2861" s="14">
        <f t="shared" si="266"/>
        <v>42233.153981481482</v>
      </c>
      <c r="T2861" s="14">
        <f t="shared" si="267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8">
        <f t="shared" si="265"/>
        <v>29.555555555555557</v>
      </c>
      <c r="Q2862" t="str">
        <f t="shared" si="268"/>
        <v>theater</v>
      </c>
      <c r="R2862" s="11" t="str">
        <f t="shared" si="269"/>
        <v>plays</v>
      </c>
      <c r="S2862" s="14">
        <f t="shared" si="266"/>
        <v>42480.592314814807</v>
      </c>
      <c r="T2862" s="14">
        <f t="shared" si="267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8">
        <f t="shared" si="265"/>
        <v>26.666666666666668</v>
      </c>
      <c r="Q2863" t="str">
        <f t="shared" si="268"/>
        <v>theater</v>
      </c>
      <c r="R2863" s="11" t="str">
        <f t="shared" si="269"/>
        <v>plays</v>
      </c>
      <c r="S2863" s="14">
        <f t="shared" si="266"/>
        <v>42257.3825</v>
      </c>
      <c r="T2863" s="14">
        <f t="shared" si="267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8">
        <f t="shared" si="265"/>
        <v>18.333333333333332</v>
      </c>
      <c r="Q2864" t="str">
        <f t="shared" si="268"/>
        <v>theater</v>
      </c>
      <c r="R2864" s="11" t="str">
        <f t="shared" si="269"/>
        <v>plays</v>
      </c>
      <c r="S2864" s="14">
        <f t="shared" si="266"/>
        <v>41784.581354166665</v>
      </c>
      <c r="T2864" s="14">
        <f t="shared" si="267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8">
        <f t="shared" si="265"/>
        <v>20</v>
      </c>
      <c r="Q2865" t="str">
        <f t="shared" si="268"/>
        <v>theater</v>
      </c>
      <c r="R2865" s="11" t="str">
        <f t="shared" si="269"/>
        <v>plays</v>
      </c>
      <c r="S2865" s="14">
        <f t="shared" si="266"/>
        <v>41831.46670138889</v>
      </c>
      <c r="T2865" s="14">
        <f t="shared" si="267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8">
        <f t="shared" si="265"/>
        <v>13.333333333333334</v>
      </c>
      <c r="Q2866" t="str">
        <f t="shared" si="268"/>
        <v>theater</v>
      </c>
      <c r="R2866" s="11" t="str">
        <f t="shared" si="269"/>
        <v>plays</v>
      </c>
      <c r="S2866" s="14">
        <f t="shared" si="266"/>
        <v>42172.405173611107</v>
      </c>
      <c r="T2866" s="14">
        <f t="shared" si="267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8">
        <f t="shared" si="265"/>
        <v>0</v>
      </c>
      <c r="Q2867" t="str">
        <f t="shared" si="268"/>
        <v>theater</v>
      </c>
      <c r="R2867" s="11" t="str">
        <f t="shared" si="269"/>
        <v>plays</v>
      </c>
      <c r="S2867" s="14">
        <f t="shared" si="266"/>
        <v>41949.905775462961</v>
      </c>
      <c r="T2867" s="14">
        <f t="shared" si="267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8">
        <f t="shared" si="265"/>
        <v>22.5</v>
      </c>
      <c r="Q2868" t="str">
        <f t="shared" si="268"/>
        <v>theater</v>
      </c>
      <c r="R2868" s="11" t="str">
        <f t="shared" si="269"/>
        <v>plays</v>
      </c>
      <c r="S2868" s="14">
        <f t="shared" si="266"/>
        <v>42627.746770833335</v>
      </c>
      <c r="T2868" s="14">
        <f t="shared" si="267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8">
        <f t="shared" si="265"/>
        <v>50.4</v>
      </c>
      <c r="Q2869" t="str">
        <f t="shared" si="268"/>
        <v>theater</v>
      </c>
      <c r="R2869" s="11" t="str">
        <f t="shared" si="269"/>
        <v>plays</v>
      </c>
      <c r="S2869" s="14">
        <f t="shared" si="266"/>
        <v>42530.986944444441</v>
      </c>
      <c r="T2869" s="14">
        <f t="shared" si="267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8">
        <f t="shared" si="265"/>
        <v>105.02933333333334</v>
      </c>
      <c r="Q2870" t="str">
        <f t="shared" si="268"/>
        <v>theater</v>
      </c>
      <c r="R2870" s="11" t="str">
        <f t="shared" si="269"/>
        <v>plays</v>
      </c>
      <c r="S2870" s="14">
        <f t="shared" si="266"/>
        <v>42618.618680555555</v>
      </c>
      <c r="T2870" s="14">
        <f t="shared" si="267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8">
        <f t="shared" si="265"/>
        <v>35.4</v>
      </c>
      <c r="Q2871" t="str">
        <f t="shared" si="268"/>
        <v>theater</v>
      </c>
      <c r="R2871" s="11" t="str">
        <f t="shared" si="269"/>
        <v>plays</v>
      </c>
      <c r="S2871" s="14">
        <f t="shared" si="266"/>
        <v>42540.385196759256</v>
      </c>
      <c r="T2871" s="14">
        <f t="shared" si="267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8">
        <f t="shared" si="265"/>
        <v>83.333333333333329</v>
      </c>
      <c r="Q2872" t="str">
        <f t="shared" si="268"/>
        <v>theater</v>
      </c>
      <c r="R2872" s="11" t="str">
        <f t="shared" si="269"/>
        <v>plays</v>
      </c>
      <c r="S2872" s="14">
        <f t="shared" si="266"/>
        <v>41745.981076388889</v>
      </c>
      <c r="T2872" s="14">
        <f t="shared" si="267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8">
        <f t="shared" si="265"/>
        <v>35.92307692307692</v>
      </c>
      <c r="Q2873" t="str">
        <f t="shared" si="268"/>
        <v>theater</v>
      </c>
      <c r="R2873" s="11" t="str">
        <f t="shared" si="269"/>
        <v>plays</v>
      </c>
      <c r="S2873" s="14">
        <f t="shared" si="266"/>
        <v>41974.530243055553</v>
      </c>
      <c r="T2873" s="14">
        <f t="shared" si="267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8">
        <f t="shared" si="265"/>
        <v>0</v>
      </c>
      <c r="Q2874" t="str">
        <f t="shared" si="268"/>
        <v>theater</v>
      </c>
      <c r="R2874" s="11" t="str">
        <f t="shared" si="269"/>
        <v>plays</v>
      </c>
      <c r="S2874" s="14">
        <f t="shared" si="266"/>
        <v>42114.907847222225</v>
      </c>
      <c r="T2874" s="14">
        <f t="shared" si="267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8">
        <f t="shared" si="265"/>
        <v>119.125</v>
      </c>
      <c r="Q2875" t="str">
        <f t="shared" si="268"/>
        <v>theater</v>
      </c>
      <c r="R2875" s="11" t="str">
        <f t="shared" si="269"/>
        <v>plays</v>
      </c>
      <c r="S2875" s="14">
        <f t="shared" si="266"/>
        <v>42002.609155092585</v>
      </c>
      <c r="T2875" s="14">
        <f t="shared" si="267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8">
        <f t="shared" si="265"/>
        <v>90.333333333333329</v>
      </c>
      <c r="Q2876" t="str">
        <f t="shared" si="268"/>
        <v>theater</v>
      </c>
      <c r="R2876" s="11" t="str">
        <f t="shared" si="269"/>
        <v>plays</v>
      </c>
      <c r="S2876" s="14">
        <f t="shared" si="266"/>
        <v>42722.636412037034</v>
      </c>
      <c r="T2876" s="14">
        <f t="shared" si="267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8">
        <f t="shared" si="265"/>
        <v>2.3333333333333335</v>
      </c>
      <c r="Q2877" t="str">
        <f t="shared" si="268"/>
        <v>theater</v>
      </c>
      <c r="R2877" s="11" t="str">
        <f t="shared" si="269"/>
        <v>plays</v>
      </c>
      <c r="S2877" s="14">
        <f t="shared" si="266"/>
        <v>42464.920057870368</v>
      </c>
      <c r="T2877" s="14">
        <f t="shared" si="267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8">
        <f t="shared" si="265"/>
        <v>0</v>
      </c>
      <c r="Q2878" t="str">
        <f t="shared" si="268"/>
        <v>theater</v>
      </c>
      <c r="R2878" s="11" t="str">
        <f t="shared" si="269"/>
        <v>plays</v>
      </c>
      <c r="S2878" s="14">
        <f t="shared" si="266"/>
        <v>42171.535636574066</v>
      </c>
      <c r="T2878" s="14">
        <f t="shared" si="267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8">
        <f t="shared" si="265"/>
        <v>108.33333333333333</v>
      </c>
      <c r="Q2879" t="str">
        <f t="shared" si="268"/>
        <v>theater</v>
      </c>
      <c r="R2879" s="11" t="str">
        <f t="shared" si="269"/>
        <v>plays</v>
      </c>
      <c r="S2879" s="14">
        <f t="shared" si="266"/>
        <v>42672.746805555551</v>
      </c>
      <c r="T2879" s="14">
        <f t="shared" si="267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8">
        <f t="shared" si="265"/>
        <v>15.75</v>
      </c>
      <c r="Q2880" t="str">
        <f t="shared" si="268"/>
        <v>theater</v>
      </c>
      <c r="R2880" s="11" t="str">
        <f t="shared" si="269"/>
        <v>plays</v>
      </c>
      <c r="S2880" s="14">
        <f t="shared" si="266"/>
        <v>42128.407349537032</v>
      </c>
      <c r="T2880" s="14">
        <f t="shared" si="267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8">
        <f t="shared" si="265"/>
        <v>29</v>
      </c>
      <c r="Q2881" t="str">
        <f t="shared" si="268"/>
        <v>theater</v>
      </c>
      <c r="R2881" s="11" t="str">
        <f t="shared" si="269"/>
        <v>plays</v>
      </c>
      <c r="S2881" s="14">
        <f t="shared" si="266"/>
        <v>42359.516909722217</v>
      </c>
      <c r="T2881" s="14">
        <f t="shared" si="267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8">
        <f t="shared" si="265"/>
        <v>96.551724137931032</v>
      </c>
      <c r="Q2882" t="str">
        <f t="shared" si="268"/>
        <v>theater</v>
      </c>
      <c r="R2882" s="11" t="str">
        <f t="shared" si="269"/>
        <v>plays</v>
      </c>
      <c r="S2882" s="14">
        <f t="shared" si="266"/>
        <v>42192.69736111111</v>
      </c>
      <c r="T2882" s="14">
        <f t="shared" si="267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(E2883/D2883)*100</f>
        <v>0</v>
      </c>
      <c r="P2883" s="8">
        <f t="shared" ref="P2883:P2946" si="271">IFERROR(E2883/L2883, 0)</f>
        <v>0</v>
      </c>
      <c r="Q2883" t="str">
        <f t="shared" si="268"/>
        <v>theater</v>
      </c>
      <c r="R2883" s="11" t="str">
        <f t="shared" si="269"/>
        <v>plays</v>
      </c>
      <c r="S2883" s="14">
        <f t="shared" ref="S2883:S2946" si="272">(((J2883/60)/60)/24)+DATE(1970,1,1)+(-5/24)</f>
        <v>41916.389305555553</v>
      </c>
      <c r="T2883" s="14">
        <f t="shared" ref="T2883:T2946" si="27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8">
        <f t="shared" si="271"/>
        <v>63</v>
      </c>
      <c r="Q2884" t="str">
        <f t="shared" ref="Q2884:Q2947" si="274">LEFT(N2884,(FIND("/",N2884)-1))</f>
        <v>theater</v>
      </c>
      <c r="R2884" s="11" t="str">
        <f t="shared" ref="R2884:R2947" si="275">RIGHT(N2884,(LEN(N2884)-FIND("/",N2884)))</f>
        <v>plays</v>
      </c>
      <c r="S2884" s="14">
        <f t="shared" si="272"/>
        <v>42461.387939814813</v>
      </c>
      <c r="T2884" s="14">
        <f t="shared" si="27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8">
        <f t="shared" si="271"/>
        <v>381.6</v>
      </c>
      <c r="Q2885" t="str">
        <f t="shared" si="274"/>
        <v>theater</v>
      </c>
      <c r="R2885" s="11" t="str">
        <f t="shared" si="275"/>
        <v>plays</v>
      </c>
      <c r="S2885" s="14">
        <f t="shared" si="272"/>
        <v>42370.694872685184</v>
      </c>
      <c r="T2885" s="14">
        <f t="shared" si="27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8">
        <f t="shared" si="271"/>
        <v>46.25</v>
      </c>
      <c r="Q2886" t="str">
        <f t="shared" si="274"/>
        <v>theater</v>
      </c>
      <c r="R2886" s="11" t="str">
        <f t="shared" si="275"/>
        <v>plays</v>
      </c>
      <c r="S2886" s="14">
        <f t="shared" si="272"/>
        <v>41948.518923611111</v>
      </c>
      <c r="T2886" s="14">
        <f t="shared" si="27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8">
        <f t="shared" si="271"/>
        <v>26</v>
      </c>
      <c r="Q2887" t="str">
        <f t="shared" si="274"/>
        <v>theater</v>
      </c>
      <c r="R2887" s="11" t="str">
        <f t="shared" si="275"/>
        <v>plays</v>
      </c>
      <c r="S2887" s="14">
        <f t="shared" si="272"/>
        <v>42046.868067129624</v>
      </c>
      <c r="T2887" s="14">
        <f t="shared" si="27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8">
        <f t="shared" si="271"/>
        <v>10</v>
      </c>
      <c r="Q2888" t="str">
        <f t="shared" si="274"/>
        <v>theater</v>
      </c>
      <c r="R2888" s="11" t="str">
        <f t="shared" si="275"/>
        <v>plays</v>
      </c>
      <c r="S2888" s="14">
        <f t="shared" si="272"/>
        <v>42261.424583333333</v>
      </c>
      <c r="T2888" s="14">
        <f t="shared" si="27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8">
        <f t="shared" si="271"/>
        <v>5</v>
      </c>
      <c r="Q2889" t="str">
        <f t="shared" si="274"/>
        <v>theater</v>
      </c>
      <c r="R2889" s="11" t="str">
        <f t="shared" si="275"/>
        <v>plays</v>
      </c>
      <c r="S2889" s="14">
        <f t="shared" si="272"/>
        <v>41985.219027777777</v>
      </c>
      <c r="T2889" s="14">
        <f t="shared" si="27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8">
        <f t="shared" si="271"/>
        <v>0</v>
      </c>
      <c r="Q2890" t="str">
        <f t="shared" si="274"/>
        <v>theater</v>
      </c>
      <c r="R2890" s="11" t="str">
        <f t="shared" si="275"/>
        <v>plays</v>
      </c>
      <c r="S2890" s="14">
        <f t="shared" si="272"/>
        <v>41922.326851851853</v>
      </c>
      <c r="T2890" s="14">
        <f t="shared" si="27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8">
        <f t="shared" si="271"/>
        <v>81.571428571428569</v>
      </c>
      <c r="Q2891" t="str">
        <f t="shared" si="274"/>
        <v>theater</v>
      </c>
      <c r="R2891" s="11" t="str">
        <f t="shared" si="275"/>
        <v>plays</v>
      </c>
      <c r="S2891" s="14">
        <f t="shared" si="272"/>
        <v>41850.654918981476</v>
      </c>
      <c r="T2891" s="14">
        <f t="shared" si="27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8">
        <f t="shared" si="271"/>
        <v>7</v>
      </c>
      <c r="Q2892" t="str">
        <f t="shared" si="274"/>
        <v>theater</v>
      </c>
      <c r="R2892" s="11" t="str">
        <f t="shared" si="275"/>
        <v>plays</v>
      </c>
      <c r="S2892" s="14">
        <f t="shared" si="272"/>
        <v>41831.534629629627</v>
      </c>
      <c r="T2892" s="14">
        <f t="shared" si="27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8">
        <f t="shared" si="271"/>
        <v>27.3</v>
      </c>
      <c r="Q2893" t="str">
        <f t="shared" si="274"/>
        <v>theater</v>
      </c>
      <c r="R2893" s="11" t="str">
        <f t="shared" si="275"/>
        <v>plays</v>
      </c>
      <c r="S2893" s="14">
        <f t="shared" si="272"/>
        <v>42415.675092592595</v>
      </c>
      <c r="T2893" s="14">
        <f t="shared" si="27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8">
        <f t="shared" si="271"/>
        <v>29.411764705882351</v>
      </c>
      <c r="Q2894" t="str">
        <f t="shared" si="274"/>
        <v>theater</v>
      </c>
      <c r="R2894" s="11" t="str">
        <f t="shared" si="275"/>
        <v>plays</v>
      </c>
      <c r="S2894" s="14">
        <f t="shared" si="272"/>
        <v>41869.505833333329</v>
      </c>
      <c r="T2894" s="14">
        <f t="shared" si="27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8">
        <f t="shared" si="271"/>
        <v>12.5</v>
      </c>
      <c r="Q2895" t="str">
        <f t="shared" si="274"/>
        <v>theater</v>
      </c>
      <c r="R2895" s="11" t="str">
        <f t="shared" si="275"/>
        <v>plays</v>
      </c>
      <c r="S2895" s="14">
        <f t="shared" si="272"/>
        <v>41953.564756944441</v>
      </c>
      <c r="T2895" s="14">
        <f t="shared" si="27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8">
        <f t="shared" si="271"/>
        <v>0</v>
      </c>
      <c r="Q2896" t="str">
        <f t="shared" si="274"/>
        <v>theater</v>
      </c>
      <c r="R2896" s="11" t="str">
        <f t="shared" si="275"/>
        <v>plays</v>
      </c>
      <c r="S2896" s="14">
        <f t="shared" si="272"/>
        <v>42037.777951388889</v>
      </c>
      <c r="T2896" s="14">
        <f t="shared" si="27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8">
        <f t="shared" si="271"/>
        <v>5.75</v>
      </c>
      <c r="Q2897" t="str">
        <f t="shared" si="274"/>
        <v>theater</v>
      </c>
      <c r="R2897" s="11" t="str">
        <f t="shared" si="275"/>
        <v>plays</v>
      </c>
      <c r="S2897" s="14">
        <f t="shared" si="272"/>
        <v>41811.347129629627</v>
      </c>
      <c r="T2897" s="14">
        <f t="shared" si="27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8">
        <f t="shared" si="271"/>
        <v>52.083333333333336</v>
      </c>
      <c r="Q2898" t="str">
        <f t="shared" si="274"/>
        <v>theater</v>
      </c>
      <c r="R2898" s="11" t="str">
        <f t="shared" si="275"/>
        <v>plays</v>
      </c>
      <c r="S2898" s="14">
        <f t="shared" si="272"/>
        <v>42701.700474537036</v>
      </c>
      <c r="T2898" s="14">
        <f t="shared" si="27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8">
        <f t="shared" si="271"/>
        <v>183.33333333333334</v>
      </c>
      <c r="Q2899" t="str">
        <f t="shared" si="274"/>
        <v>theater</v>
      </c>
      <c r="R2899" s="11" t="str">
        <f t="shared" si="275"/>
        <v>plays</v>
      </c>
      <c r="S2899" s="14">
        <f t="shared" si="272"/>
        <v>42258.438171296293</v>
      </c>
      <c r="T2899" s="14">
        <f t="shared" si="27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8">
        <f t="shared" si="271"/>
        <v>26.333333333333332</v>
      </c>
      <c r="Q2900" t="str">
        <f t="shared" si="274"/>
        <v>theater</v>
      </c>
      <c r="R2900" s="11" t="str">
        <f t="shared" si="275"/>
        <v>plays</v>
      </c>
      <c r="S2900" s="14">
        <f t="shared" si="272"/>
        <v>42278.456631944442</v>
      </c>
      <c r="T2900" s="14">
        <f t="shared" si="27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8">
        <f t="shared" si="271"/>
        <v>0</v>
      </c>
      <c r="Q2901" t="str">
        <f t="shared" si="274"/>
        <v>theater</v>
      </c>
      <c r="R2901" s="11" t="str">
        <f t="shared" si="275"/>
        <v>plays</v>
      </c>
      <c r="S2901" s="14">
        <f t="shared" si="272"/>
        <v>42514.869884259257</v>
      </c>
      <c r="T2901" s="14">
        <f t="shared" si="27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8">
        <f t="shared" si="271"/>
        <v>486.42857142857144</v>
      </c>
      <c r="Q2902" t="str">
        <f t="shared" si="274"/>
        <v>theater</v>
      </c>
      <c r="R2902" s="11" t="str">
        <f t="shared" si="275"/>
        <v>plays</v>
      </c>
      <c r="S2902" s="14">
        <f t="shared" si="272"/>
        <v>41830.025833333333</v>
      </c>
      <c r="T2902" s="14">
        <f t="shared" si="27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8">
        <f t="shared" si="271"/>
        <v>3</v>
      </c>
      <c r="Q2903" t="str">
        <f t="shared" si="274"/>
        <v>theater</v>
      </c>
      <c r="R2903" s="11" t="str">
        <f t="shared" si="275"/>
        <v>plays</v>
      </c>
      <c r="S2903" s="14">
        <f t="shared" si="272"/>
        <v>41982.696053240739</v>
      </c>
      <c r="T2903" s="14">
        <f t="shared" si="27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8">
        <f t="shared" si="271"/>
        <v>25</v>
      </c>
      <c r="Q2904" t="str">
        <f t="shared" si="274"/>
        <v>theater</v>
      </c>
      <c r="R2904" s="11" t="str">
        <f t="shared" si="275"/>
        <v>plays</v>
      </c>
      <c r="S2904" s="14">
        <f t="shared" si="272"/>
        <v>42210.231435185182</v>
      </c>
      <c r="T2904" s="14">
        <f t="shared" si="27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8">
        <f t="shared" si="271"/>
        <v>9.75</v>
      </c>
      <c r="Q2905" t="str">
        <f t="shared" si="274"/>
        <v>theater</v>
      </c>
      <c r="R2905" s="11" t="str">
        <f t="shared" si="275"/>
        <v>plays</v>
      </c>
      <c r="S2905" s="14">
        <f t="shared" si="272"/>
        <v>42195.95854166666</v>
      </c>
      <c r="T2905" s="14">
        <f t="shared" si="27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8">
        <f t="shared" si="271"/>
        <v>18.75</v>
      </c>
      <c r="Q2906" t="str">
        <f t="shared" si="274"/>
        <v>theater</v>
      </c>
      <c r="R2906" s="11" t="str">
        <f t="shared" si="275"/>
        <v>plays</v>
      </c>
      <c r="S2906" s="14">
        <f t="shared" si="272"/>
        <v>41940.759618055556</v>
      </c>
      <c r="T2906" s="14">
        <f t="shared" si="27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8">
        <f t="shared" si="271"/>
        <v>36.588235294117645</v>
      </c>
      <c r="Q2907" t="str">
        <f t="shared" si="274"/>
        <v>theater</v>
      </c>
      <c r="R2907" s="11" t="str">
        <f t="shared" si="275"/>
        <v>plays</v>
      </c>
      <c r="S2907" s="14">
        <f t="shared" si="272"/>
        <v>42605.848530092589</v>
      </c>
      <c r="T2907" s="14">
        <f t="shared" si="27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8">
        <f t="shared" si="271"/>
        <v>80.714285714285708</v>
      </c>
      <c r="Q2908" t="str">
        <f t="shared" si="274"/>
        <v>theater</v>
      </c>
      <c r="R2908" s="11" t="str">
        <f t="shared" si="275"/>
        <v>plays</v>
      </c>
      <c r="S2908" s="14">
        <f t="shared" si="272"/>
        <v>42199.440578703703</v>
      </c>
      <c r="T2908" s="14">
        <f t="shared" si="27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8">
        <f t="shared" si="271"/>
        <v>1</v>
      </c>
      <c r="Q2909" t="str">
        <f t="shared" si="274"/>
        <v>theater</v>
      </c>
      <c r="R2909" s="11" t="str">
        <f t="shared" si="275"/>
        <v>plays</v>
      </c>
      <c r="S2909" s="14">
        <f t="shared" si="272"/>
        <v>42444.669409722213</v>
      </c>
      <c r="T2909" s="14">
        <f t="shared" si="27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8">
        <f t="shared" si="271"/>
        <v>52.8</v>
      </c>
      <c r="Q2910" t="str">
        <f t="shared" si="274"/>
        <v>theater</v>
      </c>
      <c r="R2910" s="11" t="str">
        <f t="shared" si="275"/>
        <v>plays</v>
      </c>
      <c r="S2910" s="14">
        <f t="shared" si="272"/>
        <v>42499.523368055547</v>
      </c>
      <c r="T2910" s="14">
        <f t="shared" si="27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8">
        <f t="shared" si="271"/>
        <v>20</v>
      </c>
      <c r="Q2911" t="str">
        <f t="shared" si="274"/>
        <v>theater</v>
      </c>
      <c r="R2911" s="11" t="str">
        <f t="shared" si="275"/>
        <v>plays</v>
      </c>
      <c r="S2911" s="14">
        <f t="shared" si="272"/>
        <v>41929.057881944442</v>
      </c>
      <c r="T2911" s="14">
        <f t="shared" si="27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8">
        <f t="shared" si="271"/>
        <v>1</v>
      </c>
      <c r="Q2912" t="str">
        <f t="shared" si="274"/>
        <v>theater</v>
      </c>
      <c r="R2912" s="11" t="str">
        <f t="shared" si="275"/>
        <v>plays</v>
      </c>
      <c r="S2912" s="14">
        <f t="shared" si="272"/>
        <v>42107.632951388885</v>
      </c>
      <c r="T2912" s="14">
        <f t="shared" si="27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8">
        <f t="shared" si="271"/>
        <v>46.928571428571431</v>
      </c>
      <c r="Q2913" t="str">
        <f t="shared" si="274"/>
        <v>theater</v>
      </c>
      <c r="R2913" s="11" t="str">
        <f t="shared" si="275"/>
        <v>plays</v>
      </c>
      <c r="S2913" s="14">
        <f t="shared" si="272"/>
        <v>42142.560486111113</v>
      </c>
      <c r="T2913" s="14">
        <f t="shared" si="27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8">
        <f t="shared" si="271"/>
        <v>78.07692307692308</v>
      </c>
      <c r="Q2914" t="str">
        <f t="shared" si="274"/>
        <v>theater</v>
      </c>
      <c r="R2914" s="11" t="str">
        <f t="shared" si="275"/>
        <v>plays</v>
      </c>
      <c r="S2914" s="14">
        <f t="shared" si="272"/>
        <v>42353.923310185179</v>
      </c>
      <c r="T2914" s="14">
        <f t="shared" si="27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8">
        <f t="shared" si="271"/>
        <v>1</v>
      </c>
      <c r="Q2915" t="str">
        <f t="shared" si="274"/>
        <v>theater</v>
      </c>
      <c r="R2915" s="11" t="str">
        <f t="shared" si="275"/>
        <v>plays</v>
      </c>
      <c r="S2915" s="14">
        <f t="shared" si="272"/>
        <v>41828.714571759258</v>
      </c>
      <c r="T2915" s="14">
        <f t="shared" si="27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8">
        <f t="shared" si="271"/>
        <v>1</v>
      </c>
      <c r="Q2916" t="str">
        <f t="shared" si="274"/>
        <v>theater</v>
      </c>
      <c r="R2916" s="11" t="str">
        <f t="shared" si="275"/>
        <v>plays</v>
      </c>
      <c r="S2916" s="14">
        <f t="shared" si="272"/>
        <v>42017.699004629627</v>
      </c>
      <c r="T2916" s="14">
        <f t="shared" si="27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8">
        <f t="shared" si="271"/>
        <v>203.66666666666666</v>
      </c>
      <c r="Q2917" t="str">
        <f t="shared" si="274"/>
        <v>theater</v>
      </c>
      <c r="R2917" s="11" t="str">
        <f t="shared" si="275"/>
        <v>plays</v>
      </c>
      <c r="S2917" s="14">
        <f t="shared" si="272"/>
        <v>42415.189699074072</v>
      </c>
      <c r="T2917" s="14">
        <f t="shared" si="27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8">
        <f t="shared" si="271"/>
        <v>20.714285714285715</v>
      </c>
      <c r="Q2918" t="str">
        <f t="shared" si="274"/>
        <v>theater</v>
      </c>
      <c r="R2918" s="11" t="str">
        <f t="shared" si="275"/>
        <v>plays</v>
      </c>
      <c r="S2918" s="14">
        <f t="shared" si="272"/>
        <v>41755.268391203703</v>
      </c>
      <c r="T2918" s="14">
        <f t="shared" si="27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8">
        <f t="shared" si="271"/>
        <v>48.555555555555557</v>
      </c>
      <c r="Q2919" t="str">
        <f t="shared" si="274"/>
        <v>theater</v>
      </c>
      <c r="R2919" s="11" t="str">
        <f t="shared" si="275"/>
        <v>plays</v>
      </c>
      <c r="S2919" s="14">
        <f t="shared" si="272"/>
        <v>42245.026006944441</v>
      </c>
      <c r="T2919" s="14">
        <f t="shared" si="27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8">
        <f t="shared" si="271"/>
        <v>68.099999999999994</v>
      </c>
      <c r="Q2920" t="str">
        <f t="shared" si="274"/>
        <v>theater</v>
      </c>
      <c r="R2920" s="11" t="str">
        <f t="shared" si="275"/>
        <v>plays</v>
      </c>
      <c r="S2920" s="14">
        <f t="shared" si="272"/>
        <v>42278.421377314815</v>
      </c>
      <c r="T2920" s="14">
        <f t="shared" si="27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8">
        <f t="shared" si="271"/>
        <v>8.5</v>
      </c>
      <c r="Q2921" t="str">
        <f t="shared" si="274"/>
        <v>theater</v>
      </c>
      <c r="R2921" s="11" t="str">
        <f t="shared" si="275"/>
        <v>plays</v>
      </c>
      <c r="S2921" s="14">
        <f t="shared" si="272"/>
        <v>41826.411215277774</v>
      </c>
      <c r="T2921" s="14">
        <f t="shared" si="27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8">
        <f t="shared" si="271"/>
        <v>51.615384615384613</v>
      </c>
      <c r="Q2922" t="str">
        <f t="shared" si="274"/>
        <v>theater</v>
      </c>
      <c r="R2922" s="11" t="str">
        <f t="shared" si="275"/>
        <v>plays</v>
      </c>
      <c r="S2922" s="14">
        <f t="shared" si="272"/>
        <v>42058.584143518521</v>
      </c>
      <c r="T2922" s="14">
        <f t="shared" si="27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8">
        <f t="shared" si="271"/>
        <v>43</v>
      </c>
      <c r="Q2923" t="str">
        <f t="shared" si="274"/>
        <v>theater</v>
      </c>
      <c r="R2923" s="11" t="str">
        <f t="shared" si="275"/>
        <v>musical</v>
      </c>
      <c r="S2923" s="14">
        <f t="shared" si="272"/>
        <v>41877.678287037037</v>
      </c>
      <c r="T2923" s="14">
        <f t="shared" si="27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8">
        <f t="shared" si="271"/>
        <v>83.333333333333329</v>
      </c>
      <c r="Q2924" t="str">
        <f t="shared" si="274"/>
        <v>theater</v>
      </c>
      <c r="R2924" s="11" t="str">
        <f t="shared" si="275"/>
        <v>musical</v>
      </c>
      <c r="S2924" s="14">
        <f t="shared" si="272"/>
        <v>42097.665821759256</v>
      </c>
      <c r="T2924" s="14">
        <f t="shared" si="27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8">
        <f t="shared" si="271"/>
        <v>30</v>
      </c>
      <c r="Q2925" t="str">
        <f t="shared" si="274"/>
        <v>theater</v>
      </c>
      <c r="R2925" s="11" t="str">
        <f t="shared" si="275"/>
        <v>musical</v>
      </c>
      <c r="S2925" s="14">
        <f t="shared" si="272"/>
        <v>42012.944201388884</v>
      </c>
      <c r="T2925" s="14">
        <f t="shared" si="27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8">
        <f t="shared" si="271"/>
        <v>175.51020408163265</v>
      </c>
      <c r="Q2926" t="str">
        <f t="shared" si="274"/>
        <v>theater</v>
      </c>
      <c r="R2926" s="11" t="str">
        <f t="shared" si="275"/>
        <v>musical</v>
      </c>
      <c r="S2926" s="14">
        <f t="shared" si="272"/>
        <v>42103.348495370366</v>
      </c>
      <c r="T2926" s="14">
        <f t="shared" si="27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8">
        <f t="shared" si="271"/>
        <v>231.66175879396985</v>
      </c>
      <c r="Q2927" t="str">
        <f t="shared" si="274"/>
        <v>theater</v>
      </c>
      <c r="R2927" s="11" t="str">
        <f t="shared" si="275"/>
        <v>musical</v>
      </c>
      <c r="S2927" s="14">
        <f t="shared" si="272"/>
        <v>41863.375787037032</v>
      </c>
      <c r="T2927" s="14">
        <f t="shared" si="27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8">
        <f t="shared" si="271"/>
        <v>75</v>
      </c>
      <c r="Q2928" t="str">
        <f t="shared" si="274"/>
        <v>theater</v>
      </c>
      <c r="R2928" s="11" t="str">
        <f t="shared" si="275"/>
        <v>musical</v>
      </c>
      <c r="S2928" s="14">
        <f t="shared" si="272"/>
        <v>42044.557627314811</v>
      </c>
      <c r="T2928" s="14">
        <f t="shared" si="27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8">
        <f t="shared" si="271"/>
        <v>112.14285714285714</v>
      </c>
      <c r="Q2929" t="str">
        <f t="shared" si="274"/>
        <v>theater</v>
      </c>
      <c r="R2929" s="11" t="str">
        <f t="shared" si="275"/>
        <v>musical</v>
      </c>
      <c r="S2929" s="14">
        <f t="shared" si="272"/>
        <v>41806.460983796293</v>
      </c>
      <c r="T2929" s="14">
        <f t="shared" si="27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8">
        <f t="shared" si="271"/>
        <v>41.666666666666664</v>
      </c>
      <c r="Q2930" t="str">
        <f t="shared" si="274"/>
        <v>theater</v>
      </c>
      <c r="R2930" s="11" t="str">
        <f t="shared" si="275"/>
        <v>musical</v>
      </c>
      <c r="S2930" s="14">
        <f t="shared" si="272"/>
        <v>42403.789884259262</v>
      </c>
      <c r="T2930" s="14">
        <f t="shared" si="27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8">
        <f t="shared" si="271"/>
        <v>255.17343750000001</v>
      </c>
      <c r="Q2931" t="str">
        <f t="shared" si="274"/>
        <v>theater</v>
      </c>
      <c r="R2931" s="11" t="str">
        <f t="shared" si="275"/>
        <v>musical</v>
      </c>
      <c r="S2931" s="14">
        <f t="shared" si="272"/>
        <v>41754.355995370366</v>
      </c>
      <c r="T2931" s="14">
        <f t="shared" si="27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8">
        <f t="shared" si="271"/>
        <v>162.7741935483871</v>
      </c>
      <c r="Q2932" t="str">
        <f t="shared" si="274"/>
        <v>theater</v>
      </c>
      <c r="R2932" s="11" t="str">
        <f t="shared" si="275"/>
        <v>musical</v>
      </c>
      <c r="S2932" s="14">
        <f t="shared" si="272"/>
        <v>42101.375740740739</v>
      </c>
      <c r="T2932" s="14">
        <f t="shared" si="27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8">
        <f t="shared" si="271"/>
        <v>88.333333333333329</v>
      </c>
      <c r="Q2933" t="str">
        <f t="shared" si="274"/>
        <v>theater</v>
      </c>
      <c r="R2933" s="11" t="str">
        <f t="shared" si="275"/>
        <v>musical</v>
      </c>
      <c r="S2933" s="14">
        <f t="shared" si="272"/>
        <v>41872.082905092589</v>
      </c>
      <c r="T2933" s="14">
        <f t="shared" si="27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8">
        <f t="shared" si="271"/>
        <v>85.736842105263165</v>
      </c>
      <c r="Q2934" t="str">
        <f t="shared" si="274"/>
        <v>theater</v>
      </c>
      <c r="R2934" s="11" t="str">
        <f t="shared" si="275"/>
        <v>musical</v>
      </c>
      <c r="S2934" s="14">
        <f t="shared" si="272"/>
        <v>42024.956446759257</v>
      </c>
      <c r="T2934" s="14">
        <f t="shared" si="27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8">
        <f t="shared" si="271"/>
        <v>47.574074074074076</v>
      </c>
      <c r="Q2935" t="str">
        <f t="shared" si="274"/>
        <v>theater</v>
      </c>
      <c r="R2935" s="11" t="str">
        <f t="shared" si="275"/>
        <v>musical</v>
      </c>
      <c r="S2935" s="14">
        <f t="shared" si="272"/>
        <v>42495.748298611106</v>
      </c>
      <c r="T2935" s="14">
        <f t="shared" si="27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8">
        <f t="shared" si="271"/>
        <v>72.972972972972968</v>
      </c>
      <c r="Q2936" t="str">
        <f t="shared" si="274"/>
        <v>theater</v>
      </c>
      <c r="R2936" s="11" t="str">
        <f t="shared" si="275"/>
        <v>musical</v>
      </c>
      <c r="S2936" s="14">
        <f t="shared" si="272"/>
        <v>41775.427824074075</v>
      </c>
      <c r="T2936" s="14">
        <f t="shared" si="27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8">
        <f t="shared" si="271"/>
        <v>90.538461538461533</v>
      </c>
      <c r="Q2937" t="str">
        <f t="shared" si="274"/>
        <v>theater</v>
      </c>
      <c r="R2937" s="11" t="str">
        <f t="shared" si="275"/>
        <v>musical</v>
      </c>
      <c r="S2937" s="14">
        <f t="shared" si="272"/>
        <v>42553.375092592592</v>
      </c>
      <c r="T2937" s="14">
        <f t="shared" si="27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8">
        <f t="shared" si="271"/>
        <v>37.647058823529413</v>
      </c>
      <c r="Q2938" t="str">
        <f t="shared" si="274"/>
        <v>theater</v>
      </c>
      <c r="R2938" s="11" t="str">
        <f t="shared" si="275"/>
        <v>musical</v>
      </c>
      <c r="S2938" s="14">
        <f t="shared" si="272"/>
        <v>41912.442395833328</v>
      </c>
      <c r="T2938" s="14">
        <f t="shared" si="27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8">
        <f t="shared" si="271"/>
        <v>36.363636363636367</v>
      </c>
      <c r="Q2939" t="str">
        <f t="shared" si="274"/>
        <v>theater</v>
      </c>
      <c r="R2939" s="11" t="str">
        <f t="shared" si="275"/>
        <v>musical</v>
      </c>
      <c r="S2939" s="14">
        <f t="shared" si="272"/>
        <v>41803.248993055553</v>
      </c>
      <c r="T2939" s="14">
        <f t="shared" si="27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8">
        <f t="shared" si="271"/>
        <v>126.71875</v>
      </c>
      <c r="Q2940" t="str">
        <f t="shared" si="274"/>
        <v>theater</v>
      </c>
      <c r="R2940" s="11" t="str">
        <f t="shared" si="275"/>
        <v>musical</v>
      </c>
      <c r="S2940" s="14">
        <f t="shared" si="272"/>
        <v>42004.495532407404</v>
      </c>
      <c r="T2940" s="14">
        <f t="shared" si="27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8">
        <f t="shared" si="271"/>
        <v>329.2</v>
      </c>
      <c r="Q2941" t="str">
        <f t="shared" si="274"/>
        <v>theater</v>
      </c>
      <c r="R2941" s="11" t="str">
        <f t="shared" si="275"/>
        <v>musical</v>
      </c>
      <c r="S2941" s="14">
        <f t="shared" si="272"/>
        <v>41845.60083333333</v>
      </c>
      <c r="T2941" s="14">
        <f t="shared" si="27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8">
        <f t="shared" si="271"/>
        <v>81.242424242424249</v>
      </c>
      <c r="Q2942" t="str">
        <f t="shared" si="274"/>
        <v>theater</v>
      </c>
      <c r="R2942" s="11" t="str">
        <f t="shared" si="275"/>
        <v>musical</v>
      </c>
      <c r="S2942" s="14">
        <f t="shared" si="272"/>
        <v>41982.565023148149</v>
      </c>
      <c r="T2942" s="14">
        <f t="shared" si="27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8">
        <f t="shared" si="271"/>
        <v>1</v>
      </c>
      <c r="Q2943" t="str">
        <f t="shared" si="274"/>
        <v>theater</v>
      </c>
      <c r="R2943" s="11" t="str">
        <f t="shared" si="275"/>
        <v>spaces</v>
      </c>
      <c r="S2943" s="14">
        <f t="shared" si="272"/>
        <v>42034.751793981479</v>
      </c>
      <c r="T2943" s="14">
        <f t="shared" si="27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8">
        <f t="shared" si="271"/>
        <v>202.22772277227722</v>
      </c>
      <c r="Q2944" t="str">
        <f t="shared" si="274"/>
        <v>theater</v>
      </c>
      <c r="R2944" s="11" t="str">
        <f t="shared" si="275"/>
        <v>spaces</v>
      </c>
      <c r="S2944" s="14">
        <f t="shared" si="272"/>
        <v>42334.595590277771</v>
      </c>
      <c r="T2944" s="14">
        <f t="shared" si="27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8">
        <f t="shared" si="271"/>
        <v>0</v>
      </c>
      <c r="Q2945" t="str">
        <f t="shared" si="274"/>
        <v>theater</v>
      </c>
      <c r="R2945" s="11" t="str">
        <f t="shared" si="275"/>
        <v>spaces</v>
      </c>
      <c r="S2945" s="14">
        <f t="shared" si="272"/>
        <v>42076.921064814807</v>
      </c>
      <c r="T2945" s="14">
        <f t="shared" si="27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8">
        <f t="shared" si="271"/>
        <v>100</v>
      </c>
      <c r="Q2946" t="str">
        <f t="shared" si="274"/>
        <v>theater</v>
      </c>
      <c r="R2946" s="11" t="str">
        <f t="shared" si="275"/>
        <v>spaces</v>
      </c>
      <c r="S2946" s="14">
        <f t="shared" si="272"/>
        <v>42132.705995370365</v>
      </c>
      <c r="T2946" s="14">
        <f t="shared" si="27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(E2947/D2947)*100</f>
        <v>0</v>
      </c>
      <c r="P2947" s="8">
        <f t="shared" ref="P2947:P3010" si="277">IFERROR(E2947/L2947, 0)</f>
        <v>0</v>
      </c>
      <c r="Q2947" t="str">
        <f t="shared" si="274"/>
        <v>theater</v>
      </c>
      <c r="R2947" s="11" t="str">
        <f t="shared" si="275"/>
        <v>spaces</v>
      </c>
      <c r="S2947" s="14">
        <f t="shared" ref="S2947:S3010" si="278">(((J2947/60)/60)/24)+DATE(1970,1,1)+(-5/24)</f>
        <v>42117.931250000001</v>
      </c>
      <c r="T2947" s="14">
        <f t="shared" ref="T2947:T3010" si="279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8">
        <f t="shared" si="277"/>
        <v>1</v>
      </c>
      <c r="Q2948" t="str">
        <f t="shared" ref="Q2948:Q3011" si="280">LEFT(N2948,(FIND("/",N2948)-1))</f>
        <v>theater</v>
      </c>
      <c r="R2948" s="11" t="str">
        <f t="shared" ref="R2948:R3011" si="281">RIGHT(N2948,(LEN(N2948)-FIND("/",N2948)))</f>
        <v>spaces</v>
      </c>
      <c r="S2948" s="14">
        <f t="shared" si="278"/>
        <v>42567.322824074072</v>
      </c>
      <c r="T2948" s="14">
        <f t="shared" si="279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8">
        <f t="shared" si="277"/>
        <v>82.461538461538467</v>
      </c>
      <c r="Q2949" t="str">
        <f t="shared" si="280"/>
        <v>theater</v>
      </c>
      <c r="R2949" s="11" t="str">
        <f t="shared" si="281"/>
        <v>spaces</v>
      </c>
      <c r="S2949" s="14">
        <f t="shared" si="278"/>
        <v>42649.353784722225</v>
      </c>
      <c r="T2949" s="14">
        <f t="shared" si="279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8">
        <f t="shared" si="277"/>
        <v>2.6666666666666665</v>
      </c>
      <c r="Q2950" t="str">
        <f t="shared" si="280"/>
        <v>theater</v>
      </c>
      <c r="R2950" s="11" t="str">
        <f t="shared" si="281"/>
        <v>spaces</v>
      </c>
      <c r="S2950" s="14">
        <f t="shared" si="278"/>
        <v>42097.440891203696</v>
      </c>
      <c r="T2950" s="14">
        <f t="shared" si="279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8">
        <f t="shared" si="277"/>
        <v>12.5</v>
      </c>
      <c r="Q2951" t="str">
        <f t="shared" si="280"/>
        <v>theater</v>
      </c>
      <c r="R2951" s="11" t="str">
        <f t="shared" si="281"/>
        <v>spaces</v>
      </c>
      <c r="S2951" s="14">
        <f t="shared" si="278"/>
        <v>42297.61478009259</v>
      </c>
      <c r="T2951" s="14">
        <f t="shared" si="279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8">
        <f t="shared" si="277"/>
        <v>0</v>
      </c>
      <c r="Q2952" t="str">
        <f t="shared" si="280"/>
        <v>theater</v>
      </c>
      <c r="R2952" s="11" t="str">
        <f t="shared" si="281"/>
        <v>spaces</v>
      </c>
      <c r="S2952" s="14">
        <f t="shared" si="278"/>
        <v>42362.156851851854</v>
      </c>
      <c r="T2952" s="14">
        <f t="shared" si="279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8">
        <f t="shared" si="277"/>
        <v>18.896551724137932</v>
      </c>
      <c r="Q2953" t="str">
        <f t="shared" si="280"/>
        <v>theater</v>
      </c>
      <c r="R2953" s="11" t="str">
        <f t="shared" si="281"/>
        <v>spaces</v>
      </c>
      <c r="S2953" s="14">
        <f t="shared" si="278"/>
        <v>41872.594594907401</v>
      </c>
      <c r="T2953" s="14">
        <f t="shared" si="279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8">
        <f t="shared" si="277"/>
        <v>200.625</v>
      </c>
      <c r="Q2954" t="str">
        <f t="shared" si="280"/>
        <v>theater</v>
      </c>
      <c r="R2954" s="11" t="str">
        <f t="shared" si="281"/>
        <v>spaces</v>
      </c>
      <c r="S2954" s="14">
        <f t="shared" si="278"/>
        <v>42628.481932870367</v>
      </c>
      <c r="T2954" s="14">
        <f t="shared" si="279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8">
        <f t="shared" si="277"/>
        <v>201.66666666666666</v>
      </c>
      <c r="Q2955" t="str">
        <f t="shared" si="280"/>
        <v>theater</v>
      </c>
      <c r="R2955" s="11" t="str">
        <f t="shared" si="281"/>
        <v>spaces</v>
      </c>
      <c r="S2955" s="14">
        <f t="shared" si="278"/>
        <v>42255.583576388883</v>
      </c>
      <c r="T2955" s="14">
        <f t="shared" si="279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8">
        <f t="shared" si="277"/>
        <v>0</v>
      </c>
      <c r="Q2956" t="str">
        <f t="shared" si="280"/>
        <v>theater</v>
      </c>
      <c r="R2956" s="11" t="str">
        <f t="shared" si="281"/>
        <v>spaces</v>
      </c>
      <c r="S2956" s="14">
        <f t="shared" si="278"/>
        <v>42790.375034722216</v>
      </c>
      <c r="T2956" s="14">
        <f t="shared" si="279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8">
        <f t="shared" si="277"/>
        <v>65</v>
      </c>
      <c r="Q2957" t="str">
        <f t="shared" si="280"/>
        <v>theater</v>
      </c>
      <c r="R2957" s="11" t="str">
        <f t="shared" si="281"/>
        <v>spaces</v>
      </c>
      <c r="S2957" s="14">
        <f t="shared" si="278"/>
        <v>42141.532974537033</v>
      </c>
      <c r="T2957" s="14">
        <f t="shared" si="279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8">
        <f t="shared" si="277"/>
        <v>66.099999999999994</v>
      </c>
      <c r="Q2958" t="str">
        <f t="shared" si="280"/>
        <v>theater</v>
      </c>
      <c r="R2958" s="11" t="str">
        <f t="shared" si="281"/>
        <v>spaces</v>
      </c>
      <c r="S2958" s="14">
        <f t="shared" si="278"/>
        <v>42464.750578703701</v>
      </c>
      <c r="T2958" s="14">
        <f t="shared" si="279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8">
        <f t="shared" si="277"/>
        <v>93.333333333333329</v>
      </c>
      <c r="Q2959" t="str">
        <f t="shared" si="280"/>
        <v>theater</v>
      </c>
      <c r="R2959" s="11" t="str">
        <f t="shared" si="281"/>
        <v>spaces</v>
      </c>
      <c r="S2959" s="14">
        <f t="shared" si="278"/>
        <v>42030.80291666666</v>
      </c>
      <c r="T2959" s="14">
        <f t="shared" si="279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8">
        <f t="shared" si="277"/>
        <v>0</v>
      </c>
      <c r="Q2960" t="str">
        <f t="shared" si="280"/>
        <v>theater</v>
      </c>
      <c r="R2960" s="11" t="str">
        <f t="shared" si="281"/>
        <v>spaces</v>
      </c>
      <c r="S2960" s="14">
        <f t="shared" si="278"/>
        <v>42438.570798611108</v>
      </c>
      <c r="T2960" s="14">
        <f t="shared" si="279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8">
        <f t="shared" si="277"/>
        <v>0</v>
      </c>
      <c r="Q2961" t="str">
        <f t="shared" si="280"/>
        <v>theater</v>
      </c>
      <c r="R2961" s="11" t="str">
        <f t="shared" si="281"/>
        <v>spaces</v>
      </c>
      <c r="S2961" s="14">
        <f t="shared" si="278"/>
        <v>42497.800057870372</v>
      </c>
      <c r="T2961" s="14">
        <f t="shared" si="279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8">
        <f t="shared" si="277"/>
        <v>0</v>
      </c>
      <c r="Q2962" t="str">
        <f t="shared" si="280"/>
        <v>theater</v>
      </c>
      <c r="R2962" s="11" t="str">
        <f t="shared" si="281"/>
        <v>spaces</v>
      </c>
      <c r="S2962" s="14">
        <f t="shared" si="278"/>
        <v>41863.54887731481</v>
      </c>
      <c r="T2962" s="14">
        <f t="shared" si="279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8">
        <f t="shared" si="277"/>
        <v>50.75</v>
      </c>
      <c r="Q2963" t="str">
        <f t="shared" si="280"/>
        <v>theater</v>
      </c>
      <c r="R2963" s="11" t="str">
        <f t="shared" si="281"/>
        <v>plays</v>
      </c>
      <c r="S2963" s="14">
        <f t="shared" si="278"/>
        <v>42061.004155092589</v>
      </c>
      <c r="T2963" s="14">
        <f t="shared" si="279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8">
        <f t="shared" si="277"/>
        <v>60.9</v>
      </c>
      <c r="Q2964" t="str">
        <f t="shared" si="280"/>
        <v>theater</v>
      </c>
      <c r="R2964" s="11" t="str">
        <f t="shared" si="281"/>
        <v>plays</v>
      </c>
      <c r="S2964" s="14">
        <f t="shared" si="278"/>
        <v>42036.035949074074</v>
      </c>
      <c r="T2964" s="14">
        <f t="shared" si="279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8">
        <f t="shared" si="277"/>
        <v>109.03061224489795</v>
      </c>
      <c r="Q2965" t="str">
        <f t="shared" si="280"/>
        <v>theater</v>
      </c>
      <c r="R2965" s="11" t="str">
        <f t="shared" si="281"/>
        <v>plays</v>
      </c>
      <c r="S2965" s="14">
        <f t="shared" si="278"/>
        <v>42157.26185185185</v>
      </c>
      <c r="T2965" s="14">
        <f t="shared" si="279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8">
        <f t="shared" si="277"/>
        <v>25.692295918367346</v>
      </c>
      <c r="Q2966" t="str">
        <f t="shared" si="280"/>
        <v>theater</v>
      </c>
      <c r="R2966" s="11" t="str">
        <f t="shared" si="281"/>
        <v>plays</v>
      </c>
      <c r="S2966" s="14">
        <f t="shared" si="278"/>
        <v>41827.701608796291</v>
      </c>
      <c r="T2966" s="14">
        <f t="shared" si="279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8">
        <f t="shared" si="277"/>
        <v>41.92307692307692</v>
      </c>
      <c r="Q2967" t="str">
        <f t="shared" si="280"/>
        <v>theater</v>
      </c>
      <c r="R2967" s="11" t="str">
        <f t="shared" si="281"/>
        <v>plays</v>
      </c>
      <c r="S2967" s="14">
        <f t="shared" si="278"/>
        <v>42162.521215277775</v>
      </c>
      <c r="T2967" s="14">
        <f t="shared" si="279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8">
        <f t="shared" si="277"/>
        <v>88.7734375</v>
      </c>
      <c r="Q2968" t="str">
        <f t="shared" si="280"/>
        <v>theater</v>
      </c>
      <c r="R2968" s="11" t="str">
        <f t="shared" si="281"/>
        <v>plays</v>
      </c>
      <c r="S2968" s="14">
        <f t="shared" si="278"/>
        <v>42233.530231481483</v>
      </c>
      <c r="T2968" s="14">
        <f t="shared" si="279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8">
        <f t="shared" si="277"/>
        <v>80.225352112676063</v>
      </c>
      <c r="Q2969" t="str">
        <f t="shared" si="280"/>
        <v>theater</v>
      </c>
      <c r="R2969" s="11" t="str">
        <f t="shared" si="281"/>
        <v>plays</v>
      </c>
      <c r="S2969" s="14">
        <f t="shared" si="278"/>
        <v>42041.989490740736</v>
      </c>
      <c r="T2969" s="14">
        <f t="shared" si="279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8">
        <f t="shared" si="277"/>
        <v>78.936170212765958</v>
      </c>
      <c r="Q2970" t="str">
        <f t="shared" si="280"/>
        <v>theater</v>
      </c>
      <c r="R2970" s="11" t="str">
        <f t="shared" si="281"/>
        <v>plays</v>
      </c>
      <c r="S2970" s="14">
        <f t="shared" si="278"/>
        <v>42585.315509259257</v>
      </c>
      <c r="T2970" s="14">
        <f t="shared" si="279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8">
        <f t="shared" si="277"/>
        <v>95.588235294117652</v>
      </c>
      <c r="Q2971" t="str">
        <f t="shared" si="280"/>
        <v>theater</v>
      </c>
      <c r="R2971" s="11" t="str">
        <f t="shared" si="281"/>
        <v>plays</v>
      </c>
      <c r="S2971" s="14">
        <f t="shared" si="278"/>
        <v>42097.578159722216</v>
      </c>
      <c r="T2971" s="14">
        <f t="shared" si="279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8">
        <f t="shared" si="277"/>
        <v>69.890109890109883</v>
      </c>
      <c r="Q2972" t="str">
        <f t="shared" si="280"/>
        <v>theater</v>
      </c>
      <c r="R2972" s="11" t="str">
        <f t="shared" si="281"/>
        <v>plays</v>
      </c>
      <c r="S2972" s="14">
        <f t="shared" si="278"/>
        <v>41808.461238425924</v>
      </c>
      <c r="T2972" s="14">
        <f t="shared" si="279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8">
        <f t="shared" si="277"/>
        <v>74.534883720930239</v>
      </c>
      <c r="Q2973" t="str">
        <f t="shared" si="280"/>
        <v>theater</v>
      </c>
      <c r="R2973" s="11" t="str">
        <f t="shared" si="281"/>
        <v>plays</v>
      </c>
      <c r="S2973" s="14">
        <f t="shared" si="278"/>
        <v>41852.449976851851</v>
      </c>
      <c r="T2973" s="14">
        <f t="shared" si="279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8">
        <f t="shared" si="277"/>
        <v>123.94117647058823</v>
      </c>
      <c r="Q2974" t="str">
        <f t="shared" si="280"/>
        <v>theater</v>
      </c>
      <c r="R2974" s="11" t="str">
        <f t="shared" si="281"/>
        <v>plays</v>
      </c>
      <c r="S2974" s="14">
        <f t="shared" si="278"/>
        <v>42693.90185185185</v>
      </c>
      <c r="T2974" s="14">
        <f t="shared" si="279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8">
        <f t="shared" si="277"/>
        <v>264.84848484848487</v>
      </c>
      <c r="Q2975" t="str">
        <f t="shared" si="280"/>
        <v>theater</v>
      </c>
      <c r="R2975" s="11" t="str">
        <f t="shared" si="281"/>
        <v>plays</v>
      </c>
      <c r="S2975" s="14">
        <f t="shared" si="278"/>
        <v>42341.610046296293</v>
      </c>
      <c r="T2975" s="14">
        <f t="shared" si="279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8">
        <f t="shared" si="277"/>
        <v>58.620689655172413</v>
      </c>
      <c r="Q2976" t="str">
        <f t="shared" si="280"/>
        <v>theater</v>
      </c>
      <c r="R2976" s="11" t="str">
        <f t="shared" si="281"/>
        <v>plays</v>
      </c>
      <c r="S2976" s="14">
        <f t="shared" si="278"/>
        <v>41879.852673611109</v>
      </c>
      <c r="T2976" s="14">
        <f t="shared" si="279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8">
        <f t="shared" si="277"/>
        <v>70.884955752212392</v>
      </c>
      <c r="Q2977" t="str">
        <f t="shared" si="280"/>
        <v>theater</v>
      </c>
      <c r="R2977" s="11" t="str">
        <f t="shared" si="281"/>
        <v>plays</v>
      </c>
      <c r="S2977" s="14">
        <f t="shared" si="278"/>
        <v>41941.475532407407</v>
      </c>
      <c r="T2977" s="14">
        <f t="shared" si="279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8">
        <f t="shared" si="277"/>
        <v>8.5714285714285712</v>
      </c>
      <c r="Q2978" t="str">
        <f t="shared" si="280"/>
        <v>theater</v>
      </c>
      <c r="R2978" s="11" t="str">
        <f t="shared" si="281"/>
        <v>plays</v>
      </c>
      <c r="S2978" s="14">
        <f t="shared" si="278"/>
        <v>42425.522337962961</v>
      </c>
      <c r="T2978" s="14">
        <f t="shared" si="279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8">
        <f t="shared" si="277"/>
        <v>113.56666666666666</v>
      </c>
      <c r="Q2979" t="str">
        <f t="shared" si="280"/>
        <v>theater</v>
      </c>
      <c r="R2979" s="11" t="str">
        <f t="shared" si="281"/>
        <v>plays</v>
      </c>
      <c r="S2979" s="14">
        <f t="shared" si="278"/>
        <v>42026.672847222224</v>
      </c>
      <c r="T2979" s="14">
        <f t="shared" si="279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8">
        <f t="shared" si="277"/>
        <v>60.6875</v>
      </c>
      <c r="Q2980" t="str">
        <f t="shared" si="280"/>
        <v>theater</v>
      </c>
      <c r="R2980" s="11" t="str">
        <f t="shared" si="281"/>
        <v>plays</v>
      </c>
      <c r="S2980" s="14">
        <f t="shared" si="278"/>
        <v>41922.432256944441</v>
      </c>
      <c r="T2980" s="14">
        <f t="shared" si="279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8">
        <f t="shared" si="277"/>
        <v>110.21739130434783</v>
      </c>
      <c r="Q2981" t="str">
        <f t="shared" si="280"/>
        <v>theater</v>
      </c>
      <c r="R2981" s="11" t="str">
        <f t="shared" si="281"/>
        <v>plays</v>
      </c>
      <c r="S2981" s="14">
        <f t="shared" si="278"/>
        <v>41993.616006944438</v>
      </c>
      <c r="T2981" s="14">
        <f t="shared" si="279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8">
        <f t="shared" si="277"/>
        <v>136.45833333333334</v>
      </c>
      <c r="Q2982" t="str">
        <f t="shared" si="280"/>
        <v>theater</v>
      </c>
      <c r="R2982" s="11" t="str">
        <f t="shared" si="281"/>
        <v>plays</v>
      </c>
      <c r="S2982" s="14">
        <f t="shared" si="278"/>
        <v>42219.70752314815</v>
      </c>
      <c r="T2982" s="14">
        <f t="shared" si="279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8">
        <f t="shared" si="277"/>
        <v>53.164948453608247</v>
      </c>
      <c r="Q2983" t="str">
        <f t="shared" si="280"/>
        <v>theater</v>
      </c>
      <c r="R2983" s="11" t="str">
        <f t="shared" si="281"/>
        <v>spaces</v>
      </c>
      <c r="S2983" s="14">
        <f t="shared" si="278"/>
        <v>42225.351342592585</v>
      </c>
      <c r="T2983" s="14">
        <f t="shared" si="279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8">
        <f t="shared" si="277"/>
        <v>86.491525423728817</v>
      </c>
      <c r="Q2984" t="str">
        <f t="shared" si="280"/>
        <v>theater</v>
      </c>
      <c r="R2984" s="11" t="str">
        <f t="shared" si="281"/>
        <v>spaces</v>
      </c>
      <c r="S2984" s="14">
        <f t="shared" si="278"/>
        <v>42381.478506944441</v>
      </c>
      <c r="T2984" s="14">
        <f t="shared" si="279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8">
        <f t="shared" si="277"/>
        <v>155.23827397260274</v>
      </c>
      <c r="Q2985" t="str">
        <f t="shared" si="280"/>
        <v>theater</v>
      </c>
      <c r="R2985" s="11" t="str">
        <f t="shared" si="281"/>
        <v>spaces</v>
      </c>
      <c r="S2985" s="14">
        <f t="shared" si="278"/>
        <v>41894.424027777779</v>
      </c>
      <c r="T2985" s="14">
        <f t="shared" si="279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8">
        <f t="shared" si="277"/>
        <v>115.08256880733946</v>
      </c>
      <c r="Q2986" t="str">
        <f t="shared" si="280"/>
        <v>theater</v>
      </c>
      <c r="R2986" s="11" t="str">
        <f t="shared" si="281"/>
        <v>spaces</v>
      </c>
      <c r="S2986" s="14">
        <f t="shared" si="278"/>
        <v>42576.070381944439</v>
      </c>
      <c r="T2986" s="14">
        <f t="shared" si="279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8">
        <f t="shared" si="277"/>
        <v>109.5945945945946</v>
      </c>
      <c r="Q2987" t="str">
        <f t="shared" si="280"/>
        <v>theater</v>
      </c>
      <c r="R2987" s="11" t="str">
        <f t="shared" si="281"/>
        <v>spaces</v>
      </c>
      <c r="S2987" s="14">
        <f t="shared" si="278"/>
        <v>42654.765370370362</v>
      </c>
      <c r="T2987" s="14">
        <f t="shared" si="279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8">
        <f t="shared" si="277"/>
        <v>45.214285714285715</v>
      </c>
      <c r="Q2988" t="str">
        <f t="shared" si="280"/>
        <v>theater</v>
      </c>
      <c r="R2988" s="11" t="str">
        <f t="shared" si="281"/>
        <v>spaces</v>
      </c>
      <c r="S2988" s="14">
        <f t="shared" si="278"/>
        <v>42431.29173611111</v>
      </c>
      <c r="T2988" s="14">
        <f t="shared" si="279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8">
        <f t="shared" si="277"/>
        <v>104.15169811320754</v>
      </c>
      <c r="Q2989" t="str">
        <f t="shared" si="280"/>
        <v>theater</v>
      </c>
      <c r="R2989" s="11" t="str">
        <f t="shared" si="281"/>
        <v>spaces</v>
      </c>
      <c r="S2989" s="14">
        <f t="shared" si="278"/>
        <v>42627.098969907405</v>
      </c>
      <c r="T2989" s="14">
        <f t="shared" si="279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8">
        <f t="shared" si="277"/>
        <v>35.714285714285715</v>
      </c>
      <c r="Q2990" t="str">
        <f t="shared" si="280"/>
        <v>theater</v>
      </c>
      <c r="R2990" s="11" t="str">
        <f t="shared" si="281"/>
        <v>spaces</v>
      </c>
      <c r="S2990" s="14">
        <f t="shared" si="278"/>
        <v>42511.153715277782</v>
      </c>
      <c r="T2990" s="14">
        <f t="shared" si="279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8">
        <f t="shared" si="277"/>
        <v>96.997252747252745</v>
      </c>
      <c r="Q2991" t="str">
        <f t="shared" si="280"/>
        <v>theater</v>
      </c>
      <c r="R2991" s="11" t="str">
        <f t="shared" si="281"/>
        <v>spaces</v>
      </c>
      <c r="S2991" s="14">
        <f t="shared" si="278"/>
        <v>42336.812060185184</v>
      </c>
      <c r="T2991" s="14">
        <f t="shared" si="279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8">
        <f t="shared" si="277"/>
        <v>370.37037037037038</v>
      </c>
      <c r="Q2992" t="str">
        <f t="shared" si="280"/>
        <v>theater</v>
      </c>
      <c r="R2992" s="11" t="str">
        <f t="shared" si="281"/>
        <v>spaces</v>
      </c>
      <c r="S2992" s="14">
        <f t="shared" si="278"/>
        <v>42341.365972222215</v>
      </c>
      <c r="T2992" s="14">
        <f t="shared" si="279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8">
        <f t="shared" si="277"/>
        <v>94.408602150537632</v>
      </c>
      <c r="Q2993" t="str">
        <f t="shared" si="280"/>
        <v>theater</v>
      </c>
      <c r="R2993" s="11" t="str">
        <f t="shared" si="281"/>
        <v>spaces</v>
      </c>
      <c r="S2993" s="14">
        <f t="shared" si="278"/>
        <v>42740.628819444442</v>
      </c>
      <c r="T2993" s="14">
        <f t="shared" si="279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8">
        <f t="shared" si="277"/>
        <v>48.984375</v>
      </c>
      <c r="Q2994" t="str">
        <f t="shared" si="280"/>
        <v>theater</v>
      </c>
      <c r="R2994" s="11" t="str">
        <f t="shared" si="281"/>
        <v>spaces</v>
      </c>
      <c r="S2994" s="14">
        <f t="shared" si="278"/>
        <v>42622.559143518512</v>
      </c>
      <c r="T2994" s="14">
        <f t="shared" si="279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8">
        <f t="shared" si="277"/>
        <v>45.590909090909093</v>
      </c>
      <c r="Q2995" t="str">
        <f t="shared" si="280"/>
        <v>theater</v>
      </c>
      <c r="R2995" s="11" t="str">
        <f t="shared" si="281"/>
        <v>spaces</v>
      </c>
      <c r="S2995" s="14">
        <f t="shared" si="278"/>
        <v>42390.63040509259</v>
      </c>
      <c r="T2995" s="14">
        <f t="shared" si="279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8">
        <f t="shared" si="277"/>
        <v>23.275254237288134</v>
      </c>
      <c r="Q2996" t="str">
        <f t="shared" si="280"/>
        <v>theater</v>
      </c>
      <c r="R2996" s="11" t="str">
        <f t="shared" si="281"/>
        <v>spaces</v>
      </c>
      <c r="S2996" s="14">
        <f t="shared" si="278"/>
        <v>41885.270509259259</v>
      </c>
      <c r="T2996" s="14">
        <f t="shared" si="279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8">
        <f t="shared" si="277"/>
        <v>63.2289156626506</v>
      </c>
      <c r="Q2997" t="str">
        <f t="shared" si="280"/>
        <v>theater</v>
      </c>
      <c r="R2997" s="11" t="str">
        <f t="shared" si="281"/>
        <v>spaces</v>
      </c>
      <c r="S2997" s="14">
        <f t="shared" si="278"/>
        <v>42724.456840277773</v>
      </c>
      <c r="T2997" s="14">
        <f t="shared" si="279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8">
        <f t="shared" si="277"/>
        <v>153.5204081632653</v>
      </c>
      <c r="Q2998" t="str">
        <f t="shared" si="280"/>
        <v>theater</v>
      </c>
      <c r="R2998" s="11" t="str">
        <f t="shared" si="281"/>
        <v>spaces</v>
      </c>
      <c r="S2998" s="14">
        <f t="shared" si="278"/>
        <v>42090.70416666667</v>
      </c>
      <c r="T2998" s="14">
        <f t="shared" si="279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8">
        <f t="shared" si="277"/>
        <v>90.2</v>
      </c>
      <c r="Q2999" t="str">
        <f t="shared" si="280"/>
        <v>theater</v>
      </c>
      <c r="R2999" s="11" t="str">
        <f t="shared" si="281"/>
        <v>spaces</v>
      </c>
      <c r="S2999" s="14">
        <f t="shared" si="278"/>
        <v>42775.525381944441</v>
      </c>
      <c r="T2999" s="14">
        <f t="shared" si="279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8">
        <f t="shared" si="277"/>
        <v>118.97113163972287</v>
      </c>
      <c r="Q3000" t="str">
        <f t="shared" si="280"/>
        <v>theater</v>
      </c>
      <c r="R3000" s="11" t="str">
        <f t="shared" si="281"/>
        <v>spaces</v>
      </c>
      <c r="S3000" s="14">
        <f t="shared" si="278"/>
        <v>41777.985289351847</v>
      </c>
      <c r="T3000" s="14">
        <f t="shared" si="279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8">
        <f t="shared" si="277"/>
        <v>80.25</v>
      </c>
      <c r="Q3001" t="str">
        <f t="shared" si="280"/>
        <v>theater</v>
      </c>
      <c r="R3001" s="11" t="str">
        <f t="shared" si="281"/>
        <v>spaces</v>
      </c>
      <c r="S3001" s="14">
        <f t="shared" si="278"/>
        <v>42780.531944444439</v>
      </c>
      <c r="T3001" s="14">
        <f t="shared" si="279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8">
        <f t="shared" si="277"/>
        <v>62.5</v>
      </c>
      <c r="Q3002" t="str">
        <f t="shared" si="280"/>
        <v>theater</v>
      </c>
      <c r="R3002" s="11" t="str">
        <f t="shared" si="281"/>
        <v>spaces</v>
      </c>
      <c r="S3002" s="14">
        <f t="shared" si="278"/>
        <v>42752.61886574074</v>
      </c>
      <c r="T3002" s="14">
        <f t="shared" si="279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8">
        <f t="shared" si="277"/>
        <v>131.37719999999999</v>
      </c>
      <c r="Q3003" t="str">
        <f t="shared" si="280"/>
        <v>theater</v>
      </c>
      <c r="R3003" s="11" t="str">
        <f t="shared" si="281"/>
        <v>spaces</v>
      </c>
      <c r="S3003" s="14">
        <f t="shared" si="278"/>
        <v>42534.687291666669</v>
      </c>
      <c r="T3003" s="14">
        <f t="shared" si="279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8">
        <f t="shared" si="277"/>
        <v>73.032980769230775</v>
      </c>
      <c r="Q3004" t="str">
        <f t="shared" si="280"/>
        <v>theater</v>
      </c>
      <c r="R3004" s="11" t="str">
        <f t="shared" si="281"/>
        <v>spaces</v>
      </c>
      <c r="S3004" s="14">
        <f t="shared" si="278"/>
        <v>41239.627916666665</v>
      </c>
      <c r="T3004" s="14">
        <f t="shared" si="279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8">
        <f t="shared" si="277"/>
        <v>178.52941176470588</v>
      </c>
      <c r="Q3005" t="str">
        <f t="shared" si="280"/>
        <v>theater</v>
      </c>
      <c r="R3005" s="11" t="str">
        <f t="shared" si="281"/>
        <v>spaces</v>
      </c>
      <c r="S3005" s="14">
        <f t="shared" si="278"/>
        <v>42398.640925925924</v>
      </c>
      <c r="T3005" s="14">
        <f t="shared" si="279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8">
        <f t="shared" si="277"/>
        <v>162.90974729241879</v>
      </c>
      <c r="Q3006" t="str">
        <f t="shared" si="280"/>
        <v>theater</v>
      </c>
      <c r="R3006" s="11" t="str">
        <f t="shared" si="281"/>
        <v>spaces</v>
      </c>
      <c r="S3006" s="14">
        <f t="shared" si="278"/>
        <v>41928.672731481478</v>
      </c>
      <c r="T3006" s="14">
        <f t="shared" si="279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8">
        <f t="shared" si="277"/>
        <v>108.24237288135593</v>
      </c>
      <c r="Q3007" t="str">
        <f t="shared" si="280"/>
        <v>theater</v>
      </c>
      <c r="R3007" s="11" t="str">
        <f t="shared" si="281"/>
        <v>spaces</v>
      </c>
      <c r="S3007" s="14">
        <f t="shared" si="278"/>
        <v>41888.466493055552</v>
      </c>
      <c r="T3007" s="14">
        <f t="shared" si="279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8">
        <f t="shared" si="277"/>
        <v>88.865979381443296</v>
      </c>
      <c r="Q3008" t="str">
        <f t="shared" si="280"/>
        <v>theater</v>
      </c>
      <c r="R3008" s="11" t="str">
        <f t="shared" si="281"/>
        <v>spaces</v>
      </c>
      <c r="S3008" s="14">
        <f t="shared" si="278"/>
        <v>41957.548506944448</v>
      </c>
      <c r="T3008" s="14">
        <f t="shared" si="279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8">
        <f t="shared" si="277"/>
        <v>54</v>
      </c>
      <c r="Q3009" t="str">
        <f t="shared" si="280"/>
        <v>theater</v>
      </c>
      <c r="R3009" s="11" t="str">
        <f t="shared" si="281"/>
        <v>spaces</v>
      </c>
      <c r="S3009" s="14">
        <f t="shared" si="278"/>
        <v>42098.007905092592</v>
      </c>
      <c r="T3009" s="14">
        <f t="shared" si="279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8">
        <f t="shared" si="277"/>
        <v>116.73076923076923</v>
      </c>
      <c r="Q3010" t="str">
        <f t="shared" si="280"/>
        <v>theater</v>
      </c>
      <c r="R3010" s="11" t="str">
        <f t="shared" si="281"/>
        <v>spaces</v>
      </c>
      <c r="S3010" s="14">
        <f t="shared" si="278"/>
        <v>42360.003692129627</v>
      </c>
      <c r="T3010" s="14">
        <f t="shared" si="279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(E3011/D3011)*100</f>
        <v>119.756</v>
      </c>
      <c r="P3011" s="8">
        <f t="shared" ref="P3011:P3074" si="283">IFERROR(E3011/L3011, 0)</f>
        <v>233.8984375</v>
      </c>
      <c r="Q3011" t="str">
        <f t="shared" si="280"/>
        <v>theater</v>
      </c>
      <c r="R3011" s="11" t="str">
        <f t="shared" si="281"/>
        <v>spaces</v>
      </c>
      <c r="S3011" s="14">
        <f t="shared" ref="S3011:S3074" si="284">(((J3011/60)/60)/24)+DATE(1970,1,1)+(-5/24)</f>
        <v>41939.361574074072</v>
      </c>
      <c r="T3011" s="14">
        <f t="shared" ref="T3011:T3074" si="285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8">
        <f t="shared" si="283"/>
        <v>158</v>
      </c>
      <c r="Q3012" t="str">
        <f t="shared" ref="Q3012:Q3075" si="286">LEFT(N3012,(FIND("/",N3012)-1))</f>
        <v>theater</v>
      </c>
      <c r="R3012" s="11" t="str">
        <f t="shared" ref="R3012:R3075" si="287">RIGHT(N3012,(LEN(N3012)-FIND("/",N3012)))</f>
        <v>spaces</v>
      </c>
      <c r="S3012" s="14">
        <f t="shared" si="284"/>
        <v>41996.624062499999</v>
      </c>
      <c r="T3012" s="14">
        <f t="shared" si="285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8">
        <f t="shared" si="283"/>
        <v>14.84</v>
      </c>
      <c r="Q3013" t="str">
        <f t="shared" si="286"/>
        <v>theater</v>
      </c>
      <c r="R3013" s="11" t="str">
        <f t="shared" si="287"/>
        <v>spaces</v>
      </c>
      <c r="S3013" s="14">
        <f t="shared" si="284"/>
        <v>42334.260601851849</v>
      </c>
      <c r="T3013" s="14">
        <f t="shared" si="285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8">
        <f t="shared" si="283"/>
        <v>85.181818181818187</v>
      </c>
      <c r="Q3014" t="str">
        <f t="shared" si="286"/>
        <v>theater</v>
      </c>
      <c r="R3014" s="11" t="str">
        <f t="shared" si="287"/>
        <v>spaces</v>
      </c>
      <c r="S3014" s="14">
        <f t="shared" si="284"/>
        <v>42024.494560185187</v>
      </c>
      <c r="T3014" s="14">
        <f t="shared" si="285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8">
        <f t="shared" si="283"/>
        <v>146.69158878504672</v>
      </c>
      <c r="Q3015" t="str">
        <f t="shared" si="286"/>
        <v>theater</v>
      </c>
      <c r="R3015" s="11" t="str">
        <f t="shared" si="287"/>
        <v>spaces</v>
      </c>
      <c r="S3015" s="14">
        <f t="shared" si="284"/>
        <v>42146.627881944441</v>
      </c>
      <c r="T3015" s="14">
        <f t="shared" si="285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8">
        <f t="shared" si="283"/>
        <v>50.764811490125673</v>
      </c>
      <c r="Q3016" t="str">
        <f t="shared" si="286"/>
        <v>theater</v>
      </c>
      <c r="R3016" s="11" t="str">
        <f t="shared" si="287"/>
        <v>spaces</v>
      </c>
      <c r="S3016" s="14">
        <f t="shared" si="284"/>
        <v>41919.915277777778</v>
      </c>
      <c r="T3016" s="14">
        <f t="shared" si="285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8">
        <f t="shared" si="283"/>
        <v>87.7</v>
      </c>
      <c r="Q3017" t="str">
        <f t="shared" si="286"/>
        <v>theater</v>
      </c>
      <c r="R3017" s="11" t="str">
        <f t="shared" si="287"/>
        <v>spaces</v>
      </c>
      <c r="S3017" s="14">
        <f t="shared" si="284"/>
        <v>41785.518958333334</v>
      </c>
      <c r="T3017" s="14">
        <f t="shared" si="285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8">
        <f t="shared" si="283"/>
        <v>242.27777777777777</v>
      </c>
      <c r="Q3018" t="str">
        <f t="shared" si="286"/>
        <v>theater</v>
      </c>
      <c r="R3018" s="11" t="str">
        <f t="shared" si="287"/>
        <v>spaces</v>
      </c>
      <c r="S3018" s="14">
        <f t="shared" si="284"/>
        <v>41778.339722222219</v>
      </c>
      <c r="T3018" s="14">
        <f t="shared" si="285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8">
        <f t="shared" si="283"/>
        <v>146.44654088050314</v>
      </c>
      <c r="Q3019" t="str">
        <f t="shared" si="286"/>
        <v>theater</v>
      </c>
      <c r="R3019" s="11" t="str">
        <f t="shared" si="287"/>
        <v>spaces</v>
      </c>
      <c r="S3019" s="14">
        <f t="shared" si="284"/>
        <v>41841.641701388886</v>
      </c>
      <c r="T3019" s="14">
        <f t="shared" si="285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8">
        <f t="shared" si="283"/>
        <v>103.17073170731707</v>
      </c>
      <c r="Q3020" t="str">
        <f t="shared" si="286"/>
        <v>theater</v>
      </c>
      <c r="R3020" s="11" t="str">
        <f t="shared" si="287"/>
        <v>spaces</v>
      </c>
      <c r="S3020" s="14">
        <f t="shared" si="284"/>
        <v>42163.090000000004</v>
      </c>
      <c r="T3020" s="14">
        <f t="shared" si="285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8">
        <f t="shared" si="283"/>
        <v>80.464601769911511</v>
      </c>
      <c r="Q3021" t="str">
        <f t="shared" si="286"/>
        <v>theater</v>
      </c>
      <c r="R3021" s="11" t="str">
        <f t="shared" si="287"/>
        <v>spaces</v>
      </c>
      <c r="S3021" s="14">
        <f t="shared" si="284"/>
        <v>41758.625231481477</v>
      </c>
      <c r="T3021" s="14">
        <f t="shared" si="285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8">
        <f t="shared" si="283"/>
        <v>234.66666666666666</v>
      </c>
      <c r="Q3022" t="str">
        <f t="shared" si="286"/>
        <v>theater</v>
      </c>
      <c r="R3022" s="11" t="str">
        <f t="shared" si="287"/>
        <v>spaces</v>
      </c>
      <c r="S3022" s="14">
        <f t="shared" si="284"/>
        <v>42170.638113425921</v>
      </c>
      <c r="T3022" s="14">
        <f t="shared" si="285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8">
        <f t="shared" si="283"/>
        <v>50.689320388349515</v>
      </c>
      <c r="Q3023" t="str">
        <f t="shared" si="286"/>
        <v>theater</v>
      </c>
      <c r="R3023" s="11" t="str">
        <f t="shared" si="287"/>
        <v>spaces</v>
      </c>
      <c r="S3023" s="14">
        <f t="shared" si="284"/>
        <v>42660.410520833328</v>
      </c>
      <c r="T3023" s="14">
        <f t="shared" si="285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8">
        <f t="shared" si="283"/>
        <v>162.70967741935485</v>
      </c>
      <c r="Q3024" t="str">
        <f t="shared" si="286"/>
        <v>theater</v>
      </c>
      <c r="R3024" s="11" t="str">
        <f t="shared" si="287"/>
        <v>spaces</v>
      </c>
      <c r="S3024" s="14">
        <f t="shared" si="284"/>
        <v>42564.745474537034</v>
      </c>
      <c r="T3024" s="14">
        <f t="shared" si="285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8">
        <f t="shared" si="283"/>
        <v>120.16666666666667</v>
      </c>
      <c r="Q3025" t="str">
        <f t="shared" si="286"/>
        <v>theater</v>
      </c>
      <c r="R3025" s="11" t="str">
        <f t="shared" si="287"/>
        <v>spaces</v>
      </c>
      <c r="S3025" s="14">
        <f t="shared" si="284"/>
        <v>42121.46743055556</v>
      </c>
      <c r="T3025" s="14">
        <f t="shared" si="285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8">
        <f t="shared" si="283"/>
        <v>67.697802197802204</v>
      </c>
      <c r="Q3026" t="str">
        <f t="shared" si="286"/>
        <v>theater</v>
      </c>
      <c r="R3026" s="11" t="str">
        <f t="shared" si="287"/>
        <v>spaces</v>
      </c>
      <c r="S3026" s="14">
        <f t="shared" si="284"/>
        <v>41158.785590277774</v>
      </c>
      <c r="T3026" s="14">
        <f t="shared" si="285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8">
        <f t="shared" si="283"/>
        <v>52.103448275862071</v>
      </c>
      <c r="Q3027" t="str">
        <f t="shared" si="286"/>
        <v>theater</v>
      </c>
      <c r="R3027" s="11" t="str">
        <f t="shared" si="287"/>
        <v>spaces</v>
      </c>
      <c r="S3027" s="14">
        <f t="shared" si="284"/>
        <v>41761.301076388889</v>
      </c>
      <c r="T3027" s="14">
        <f t="shared" si="285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8">
        <f t="shared" si="283"/>
        <v>51.6</v>
      </c>
      <c r="Q3028" t="str">
        <f t="shared" si="286"/>
        <v>theater</v>
      </c>
      <c r="R3028" s="11" t="str">
        <f t="shared" si="287"/>
        <v>spaces</v>
      </c>
      <c r="S3028" s="14">
        <f t="shared" si="284"/>
        <v>42783.251064814809</v>
      </c>
      <c r="T3028" s="14">
        <f t="shared" si="285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8">
        <f t="shared" si="283"/>
        <v>164.3</v>
      </c>
      <c r="Q3029" t="str">
        <f t="shared" si="286"/>
        <v>theater</v>
      </c>
      <c r="R3029" s="11" t="str">
        <f t="shared" si="287"/>
        <v>spaces</v>
      </c>
      <c r="S3029" s="14">
        <f t="shared" si="284"/>
        <v>42053.49596064815</v>
      </c>
      <c r="T3029" s="14">
        <f t="shared" si="285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8">
        <f t="shared" si="283"/>
        <v>84.858585858585855</v>
      </c>
      <c r="Q3030" t="str">
        <f t="shared" si="286"/>
        <v>theater</v>
      </c>
      <c r="R3030" s="11" t="str">
        <f t="shared" si="287"/>
        <v>spaces</v>
      </c>
      <c r="S3030" s="14">
        <f t="shared" si="284"/>
        <v>42567.055844907409</v>
      </c>
      <c r="T3030" s="14">
        <f t="shared" si="285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8">
        <f t="shared" si="283"/>
        <v>94.548850574712645</v>
      </c>
      <c r="Q3031" t="str">
        <f t="shared" si="286"/>
        <v>theater</v>
      </c>
      <c r="R3031" s="11" t="str">
        <f t="shared" si="287"/>
        <v>spaces</v>
      </c>
      <c r="S3031" s="14">
        <f t="shared" si="284"/>
        <v>41932.500543981478</v>
      </c>
      <c r="T3031" s="14">
        <f t="shared" si="285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8">
        <f t="shared" si="283"/>
        <v>45.536585365853661</v>
      </c>
      <c r="Q3032" t="str">
        <f t="shared" si="286"/>
        <v>theater</v>
      </c>
      <c r="R3032" s="11" t="str">
        <f t="shared" si="287"/>
        <v>spaces</v>
      </c>
      <c r="S3032" s="14">
        <f t="shared" si="284"/>
        <v>42233.5390162037</v>
      </c>
      <c r="T3032" s="14">
        <f t="shared" si="285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8">
        <f t="shared" si="283"/>
        <v>51.724137931034484</v>
      </c>
      <c r="Q3033" t="str">
        <f t="shared" si="286"/>
        <v>theater</v>
      </c>
      <c r="R3033" s="11" t="str">
        <f t="shared" si="287"/>
        <v>spaces</v>
      </c>
      <c r="S3033" s="14">
        <f t="shared" si="284"/>
        <v>42597.674155092587</v>
      </c>
      <c r="T3033" s="14">
        <f t="shared" si="285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8">
        <f t="shared" si="283"/>
        <v>50.88</v>
      </c>
      <c r="Q3034" t="str">
        <f t="shared" si="286"/>
        <v>theater</v>
      </c>
      <c r="R3034" s="11" t="str">
        <f t="shared" si="287"/>
        <v>spaces</v>
      </c>
      <c r="S3034" s="14">
        <f t="shared" si="284"/>
        <v>42227.836331018516</v>
      </c>
      <c r="T3034" s="14">
        <f t="shared" si="285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8">
        <f t="shared" si="283"/>
        <v>191.13043478260869</v>
      </c>
      <c r="Q3035" t="str">
        <f t="shared" si="286"/>
        <v>theater</v>
      </c>
      <c r="R3035" s="11" t="str">
        <f t="shared" si="287"/>
        <v>spaces</v>
      </c>
      <c r="S3035" s="14">
        <f t="shared" si="284"/>
        <v>42569.901909722219</v>
      </c>
      <c r="T3035" s="14">
        <f t="shared" si="285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8">
        <f t="shared" si="283"/>
        <v>89.314285714285717</v>
      </c>
      <c r="Q3036" t="str">
        <f t="shared" si="286"/>
        <v>theater</v>
      </c>
      <c r="R3036" s="11" t="str">
        <f t="shared" si="287"/>
        <v>spaces</v>
      </c>
      <c r="S3036" s="14">
        <f t="shared" si="284"/>
        <v>42644.327025462961</v>
      </c>
      <c r="T3036" s="14">
        <f t="shared" si="285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8">
        <f t="shared" si="283"/>
        <v>88.588631921824103</v>
      </c>
      <c r="Q3037" t="str">
        <f t="shared" si="286"/>
        <v>theater</v>
      </c>
      <c r="R3037" s="11" t="str">
        <f t="shared" si="287"/>
        <v>spaces</v>
      </c>
      <c r="S3037" s="14">
        <f t="shared" si="284"/>
        <v>41368.351956018516</v>
      </c>
      <c r="T3037" s="14">
        <f t="shared" si="285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8">
        <f t="shared" si="283"/>
        <v>96.300911854103347</v>
      </c>
      <c r="Q3038" t="str">
        <f t="shared" si="286"/>
        <v>theater</v>
      </c>
      <c r="R3038" s="11" t="str">
        <f t="shared" si="287"/>
        <v>spaces</v>
      </c>
      <c r="S3038" s="14">
        <f t="shared" si="284"/>
        <v>41466.576898148145</v>
      </c>
      <c r="T3038" s="14">
        <f t="shared" si="285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8">
        <f t="shared" si="283"/>
        <v>33.3125</v>
      </c>
      <c r="Q3039" t="str">
        <f t="shared" si="286"/>
        <v>theater</v>
      </c>
      <c r="R3039" s="11" t="str">
        <f t="shared" si="287"/>
        <v>spaces</v>
      </c>
      <c r="S3039" s="14">
        <f t="shared" si="284"/>
        <v>40378.684872685182</v>
      </c>
      <c r="T3039" s="14">
        <f t="shared" si="285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8">
        <f t="shared" si="283"/>
        <v>37.222222222222221</v>
      </c>
      <c r="Q3040" t="str">
        <f t="shared" si="286"/>
        <v>theater</v>
      </c>
      <c r="R3040" s="11" t="str">
        <f t="shared" si="287"/>
        <v>spaces</v>
      </c>
      <c r="S3040" s="14">
        <f t="shared" si="284"/>
        <v>42373.043946759259</v>
      </c>
      <c r="T3040" s="14">
        <f t="shared" si="285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8">
        <f t="shared" si="283"/>
        <v>92.130423728813554</v>
      </c>
      <c r="Q3041" t="str">
        <f t="shared" si="286"/>
        <v>theater</v>
      </c>
      <c r="R3041" s="11" t="str">
        <f t="shared" si="287"/>
        <v>spaces</v>
      </c>
      <c r="S3041" s="14">
        <f t="shared" si="284"/>
        <v>41610.586087962962</v>
      </c>
      <c r="T3041" s="14">
        <f t="shared" si="285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8">
        <f t="shared" si="283"/>
        <v>76.785714285714292</v>
      </c>
      <c r="Q3042" t="str">
        <f t="shared" si="286"/>
        <v>theater</v>
      </c>
      <c r="R3042" s="11" t="str">
        <f t="shared" si="287"/>
        <v>spaces</v>
      </c>
      <c r="S3042" s="14">
        <f t="shared" si="284"/>
        <v>42177.583576388883</v>
      </c>
      <c r="T3042" s="14">
        <f t="shared" si="285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8">
        <f t="shared" si="283"/>
        <v>96.526315789473685</v>
      </c>
      <c r="Q3043" t="str">
        <f t="shared" si="286"/>
        <v>theater</v>
      </c>
      <c r="R3043" s="11" t="str">
        <f t="shared" si="287"/>
        <v>spaces</v>
      </c>
      <c r="S3043" s="14">
        <f t="shared" si="284"/>
        <v>42359.660277777781</v>
      </c>
      <c r="T3043" s="14">
        <f t="shared" si="285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8">
        <f t="shared" si="283"/>
        <v>51.891891891891895</v>
      </c>
      <c r="Q3044" t="str">
        <f t="shared" si="286"/>
        <v>theater</v>
      </c>
      <c r="R3044" s="11" t="str">
        <f t="shared" si="287"/>
        <v>spaces</v>
      </c>
      <c r="S3044" s="14">
        <f t="shared" si="284"/>
        <v>42253.479710648149</v>
      </c>
      <c r="T3044" s="14">
        <f t="shared" si="285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8">
        <f t="shared" si="283"/>
        <v>128.9140625</v>
      </c>
      <c r="Q3045" t="str">
        <f t="shared" si="286"/>
        <v>theater</v>
      </c>
      <c r="R3045" s="11" t="str">
        <f t="shared" si="287"/>
        <v>spaces</v>
      </c>
      <c r="S3045" s="14">
        <f t="shared" si="284"/>
        <v>42082.862256944441</v>
      </c>
      <c r="T3045" s="14">
        <f t="shared" si="285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8">
        <f t="shared" si="283"/>
        <v>84.108974358974365</v>
      </c>
      <c r="Q3046" t="str">
        <f t="shared" si="286"/>
        <v>theater</v>
      </c>
      <c r="R3046" s="11" t="str">
        <f t="shared" si="287"/>
        <v>spaces</v>
      </c>
      <c r="S3046" s="14">
        <f t="shared" si="284"/>
        <v>42387.518495370365</v>
      </c>
      <c r="T3046" s="14">
        <f t="shared" si="285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8">
        <f t="shared" si="283"/>
        <v>82.941562500000003</v>
      </c>
      <c r="Q3047" t="str">
        <f t="shared" si="286"/>
        <v>theater</v>
      </c>
      <c r="R3047" s="11" t="str">
        <f t="shared" si="287"/>
        <v>spaces</v>
      </c>
      <c r="S3047" s="14">
        <f t="shared" si="284"/>
        <v>41842.947395833333</v>
      </c>
      <c r="T3047" s="14">
        <f t="shared" si="285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8">
        <f t="shared" si="283"/>
        <v>259.94827586206895</v>
      </c>
      <c r="Q3048" t="str">
        <f t="shared" si="286"/>
        <v>theater</v>
      </c>
      <c r="R3048" s="11" t="str">
        <f t="shared" si="287"/>
        <v>spaces</v>
      </c>
      <c r="S3048" s="14">
        <f t="shared" si="284"/>
        <v>41862.59474537037</v>
      </c>
      <c r="T3048" s="14">
        <f t="shared" si="285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8">
        <f t="shared" si="283"/>
        <v>37.25</v>
      </c>
      <c r="Q3049" t="str">
        <f t="shared" si="286"/>
        <v>theater</v>
      </c>
      <c r="R3049" s="11" t="str">
        <f t="shared" si="287"/>
        <v>spaces</v>
      </c>
      <c r="S3049" s="14">
        <f t="shared" si="284"/>
        <v>42443.780717592592</v>
      </c>
      <c r="T3049" s="14">
        <f t="shared" si="285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8">
        <f t="shared" si="283"/>
        <v>177.02127659574469</v>
      </c>
      <c r="Q3050" t="str">
        <f t="shared" si="286"/>
        <v>theater</v>
      </c>
      <c r="R3050" s="11" t="str">
        <f t="shared" si="287"/>
        <v>spaces</v>
      </c>
      <c r="S3050" s="14">
        <f t="shared" si="284"/>
        <v>41975.692847222213</v>
      </c>
      <c r="T3050" s="14">
        <f t="shared" si="285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8">
        <f t="shared" si="283"/>
        <v>74.074074074074076</v>
      </c>
      <c r="Q3051" t="str">
        <f t="shared" si="286"/>
        <v>theater</v>
      </c>
      <c r="R3051" s="11" t="str">
        <f t="shared" si="287"/>
        <v>spaces</v>
      </c>
      <c r="S3051" s="14">
        <f t="shared" si="284"/>
        <v>42138.806192129625</v>
      </c>
      <c r="T3051" s="14">
        <f t="shared" si="285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8">
        <f t="shared" si="283"/>
        <v>70.666666666666671</v>
      </c>
      <c r="Q3052" t="str">
        <f t="shared" si="286"/>
        <v>theater</v>
      </c>
      <c r="R3052" s="11" t="str">
        <f t="shared" si="287"/>
        <v>spaces</v>
      </c>
      <c r="S3052" s="14">
        <f t="shared" si="284"/>
        <v>42464.960185185184</v>
      </c>
      <c r="T3052" s="14">
        <f t="shared" si="285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8">
        <f t="shared" si="283"/>
        <v>23.62857142857143</v>
      </c>
      <c r="Q3053" t="str">
        <f t="shared" si="286"/>
        <v>theater</v>
      </c>
      <c r="R3053" s="11" t="str">
        <f t="shared" si="287"/>
        <v>spaces</v>
      </c>
      <c r="S3053" s="14">
        <f t="shared" si="284"/>
        <v>42744.207696759251</v>
      </c>
      <c r="T3053" s="14">
        <f t="shared" si="285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8">
        <f t="shared" si="283"/>
        <v>37.5</v>
      </c>
      <c r="Q3054" t="str">
        <f t="shared" si="286"/>
        <v>theater</v>
      </c>
      <c r="R3054" s="11" t="str">
        <f t="shared" si="287"/>
        <v>spaces</v>
      </c>
      <c r="S3054" s="14">
        <f t="shared" si="284"/>
        <v>42122.461736111109</v>
      </c>
      <c r="T3054" s="14">
        <f t="shared" si="285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8">
        <f t="shared" si="283"/>
        <v>13.333333333333334</v>
      </c>
      <c r="Q3055" t="str">
        <f t="shared" si="286"/>
        <v>theater</v>
      </c>
      <c r="R3055" s="11" t="str">
        <f t="shared" si="287"/>
        <v>spaces</v>
      </c>
      <c r="S3055" s="14">
        <f t="shared" si="284"/>
        <v>41862.553391203699</v>
      </c>
      <c r="T3055" s="14">
        <f t="shared" si="285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8">
        <f t="shared" si="283"/>
        <v>0</v>
      </c>
      <c r="Q3056" t="str">
        <f t="shared" si="286"/>
        <v>theater</v>
      </c>
      <c r="R3056" s="11" t="str">
        <f t="shared" si="287"/>
        <v>spaces</v>
      </c>
      <c r="S3056" s="14">
        <f t="shared" si="284"/>
        <v>42027.624467592592</v>
      </c>
      <c r="T3056" s="14">
        <f t="shared" si="285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8">
        <f t="shared" si="283"/>
        <v>1</v>
      </c>
      <c r="Q3057" t="str">
        <f t="shared" si="286"/>
        <v>theater</v>
      </c>
      <c r="R3057" s="11" t="str">
        <f t="shared" si="287"/>
        <v>spaces</v>
      </c>
      <c r="S3057" s="14">
        <f t="shared" si="284"/>
        <v>41953.749884259254</v>
      </c>
      <c r="T3057" s="14">
        <f t="shared" si="285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8">
        <f t="shared" si="283"/>
        <v>0</v>
      </c>
      <c r="Q3058" t="str">
        <f t="shared" si="286"/>
        <v>theater</v>
      </c>
      <c r="R3058" s="11" t="str">
        <f t="shared" si="287"/>
        <v>spaces</v>
      </c>
      <c r="S3058" s="14">
        <f t="shared" si="284"/>
        <v>41851.428055555552</v>
      </c>
      <c r="T3058" s="14">
        <f t="shared" si="285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8">
        <f t="shared" si="283"/>
        <v>0</v>
      </c>
      <c r="Q3059" t="str">
        <f t="shared" si="286"/>
        <v>theater</v>
      </c>
      <c r="R3059" s="11" t="str">
        <f t="shared" si="287"/>
        <v>spaces</v>
      </c>
      <c r="S3059" s="14">
        <f t="shared" si="284"/>
        <v>42433.442256944443</v>
      </c>
      <c r="T3059" s="14">
        <f t="shared" si="285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8">
        <f t="shared" si="283"/>
        <v>1</v>
      </c>
      <c r="Q3060" t="str">
        <f t="shared" si="286"/>
        <v>theater</v>
      </c>
      <c r="R3060" s="11" t="str">
        <f t="shared" si="287"/>
        <v>spaces</v>
      </c>
      <c r="S3060" s="14">
        <f t="shared" si="284"/>
        <v>42460.165972222218</v>
      </c>
      <c r="T3060" s="14">
        <f t="shared" si="285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8">
        <f t="shared" si="283"/>
        <v>41</v>
      </c>
      <c r="Q3061" t="str">
        <f t="shared" si="286"/>
        <v>theater</v>
      </c>
      <c r="R3061" s="11" t="str">
        <f t="shared" si="287"/>
        <v>spaces</v>
      </c>
      <c r="S3061" s="14">
        <f t="shared" si="284"/>
        <v>41829.727384259255</v>
      </c>
      <c r="T3061" s="14">
        <f t="shared" si="285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8">
        <f t="shared" si="283"/>
        <v>55.833333333333336</v>
      </c>
      <c r="Q3062" t="str">
        <f t="shared" si="286"/>
        <v>theater</v>
      </c>
      <c r="R3062" s="11" t="str">
        <f t="shared" si="287"/>
        <v>spaces</v>
      </c>
      <c r="S3062" s="14">
        <f t="shared" si="284"/>
        <v>42245.066365740735</v>
      </c>
      <c r="T3062" s="14">
        <f t="shared" si="285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8">
        <f t="shared" si="283"/>
        <v>0</v>
      </c>
      <c r="Q3063" t="str">
        <f t="shared" si="286"/>
        <v>theater</v>
      </c>
      <c r="R3063" s="11" t="str">
        <f t="shared" si="287"/>
        <v>spaces</v>
      </c>
      <c r="S3063" s="14">
        <f t="shared" si="284"/>
        <v>41834.575787037036</v>
      </c>
      <c r="T3063" s="14">
        <f t="shared" si="285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8">
        <f t="shared" si="283"/>
        <v>99.761194029850742</v>
      </c>
      <c r="Q3064" t="str">
        <f t="shared" si="286"/>
        <v>theater</v>
      </c>
      <c r="R3064" s="11" t="str">
        <f t="shared" si="287"/>
        <v>spaces</v>
      </c>
      <c r="S3064" s="14">
        <f t="shared" si="284"/>
        <v>42248.3274537037</v>
      </c>
      <c r="T3064" s="14">
        <f t="shared" si="285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8">
        <f t="shared" si="283"/>
        <v>25.521739130434781</v>
      </c>
      <c r="Q3065" t="str">
        <f t="shared" si="286"/>
        <v>theater</v>
      </c>
      <c r="R3065" s="11" t="str">
        <f t="shared" si="287"/>
        <v>spaces</v>
      </c>
      <c r="S3065" s="14">
        <f t="shared" si="284"/>
        <v>42630.714560185181</v>
      </c>
      <c r="T3065" s="14">
        <f t="shared" si="285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8">
        <f t="shared" si="283"/>
        <v>117.65277777777777</v>
      </c>
      <c r="Q3066" t="str">
        <f t="shared" si="286"/>
        <v>theater</v>
      </c>
      <c r="R3066" s="11" t="str">
        <f t="shared" si="287"/>
        <v>spaces</v>
      </c>
      <c r="S3066" s="14">
        <f t="shared" si="284"/>
        <v>42298.9218287037</v>
      </c>
      <c r="T3066" s="14">
        <f t="shared" si="285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8">
        <f t="shared" si="283"/>
        <v>5</v>
      </c>
      <c r="Q3067" t="str">
        <f t="shared" si="286"/>
        <v>theater</v>
      </c>
      <c r="R3067" s="11" t="str">
        <f t="shared" si="287"/>
        <v>spaces</v>
      </c>
      <c r="S3067" s="14">
        <f t="shared" si="284"/>
        <v>41824.846898148149</v>
      </c>
      <c r="T3067" s="14">
        <f t="shared" si="285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8">
        <f t="shared" si="283"/>
        <v>2796.6666666666665</v>
      </c>
      <c r="Q3068" t="str">
        <f t="shared" si="286"/>
        <v>theater</v>
      </c>
      <c r="R3068" s="11" t="str">
        <f t="shared" si="287"/>
        <v>spaces</v>
      </c>
      <c r="S3068" s="14">
        <f t="shared" si="284"/>
        <v>42531.020104166666</v>
      </c>
      <c r="T3068" s="14">
        <f t="shared" si="285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8">
        <f t="shared" si="283"/>
        <v>200</v>
      </c>
      <c r="Q3069" t="str">
        <f t="shared" si="286"/>
        <v>theater</v>
      </c>
      <c r="R3069" s="11" t="str">
        <f t="shared" si="287"/>
        <v>spaces</v>
      </c>
      <c r="S3069" s="14">
        <f t="shared" si="284"/>
        <v>42226.730081018519</v>
      </c>
      <c r="T3069" s="14">
        <f t="shared" si="285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8">
        <f t="shared" si="283"/>
        <v>87.5</v>
      </c>
      <c r="Q3070" t="str">
        <f t="shared" si="286"/>
        <v>theater</v>
      </c>
      <c r="R3070" s="11" t="str">
        <f t="shared" si="287"/>
        <v>spaces</v>
      </c>
      <c r="S3070" s="14">
        <f t="shared" si="284"/>
        <v>42263.483240740738</v>
      </c>
      <c r="T3070" s="14">
        <f t="shared" si="285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8">
        <f t="shared" si="283"/>
        <v>20.142857142857142</v>
      </c>
      <c r="Q3071" t="str">
        <f t="shared" si="286"/>
        <v>theater</v>
      </c>
      <c r="R3071" s="11" t="str">
        <f t="shared" si="287"/>
        <v>spaces</v>
      </c>
      <c r="S3071" s="14">
        <f t="shared" si="284"/>
        <v>41957.625393518516</v>
      </c>
      <c r="T3071" s="14">
        <f t="shared" si="285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8">
        <f t="shared" si="283"/>
        <v>20.875</v>
      </c>
      <c r="Q3072" t="str">
        <f t="shared" si="286"/>
        <v>theater</v>
      </c>
      <c r="R3072" s="11" t="str">
        <f t="shared" si="287"/>
        <v>spaces</v>
      </c>
      <c r="S3072" s="14">
        <f t="shared" si="284"/>
        <v>42690.525104166663</v>
      </c>
      <c r="T3072" s="14">
        <f t="shared" si="285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8">
        <f t="shared" si="283"/>
        <v>61.307692307692307</v>
      </c>
      <c r="Q3073" t="str">
        <f t="shared" si="286"/>
        <v>theater</v>
      </c>
      <c r="R3073" s="11" t="str">
        <f t="shared" si="287"/>
        <v>spaces</v>
      </c>
      <c r="S3073" s="14">
        <f t="shared" si="284"/>
        <v>42097.524085648147</v>
      </c>
      <c r="T3073" s="14">
        <f t="shared" si="285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8">
        <f t="shared" si="283"/>
        <v>1</v>
      </c>
      <c r="Q3074" t="str">
        <f t="shared" si="286"/>
        <v>theater</v>
      </c>
      <c r="R3074" s="11" t="str">
        <f t="shared" si="287"/>
        <v>spaces</v>
      </c>
      <c r="S3074" s="14">
        <f t="shared" si="284"/>
        <v>42658.482199074067</v>
      </c>
      <c r="T3074" s="14">
        <f t="shared" si="285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(E3075/D3075)*100</f>
        <v>2.3035714285714284E-2</v>
      </c>
      <c r="P3075" s="8">
        <f t="shared" ref="P3075:P3138" si="289">IFERROR(E3075/L3075, 0)</f>
        <v>92.142857142857139</v>
      </c>
      <c r="Q3075" t="str">
        <f t="shared" si="286"/>
        <v>theater</v>
      </c>
      <c r="R3075" s="11" t="str">
        <f t="shared" si="287"/>
        <v>spaces</v>
      </c>
      <c r="S3075" s="14">
        <f t="shared" ref="S3075:S3138" si="290">(((J3075/60)/60)/24)+DATE(1970,1,1)+(-5/24)</f>
        <v>42111.475694444445</v>
      </c>
      <c r="T3075" s="14">
        <f t="shared" ref="T3075:T3138" si="291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8">
        <f t="shared" si="289"/>
        <v>7.333333333333333</v>
      </c>
      <c r="Q3076" t="str">
        <f t="shared" ref="Q3076:Q3139" si="292">LEFT(N3076,(FIND("/",N3076)-1))</f>
        <v>theater</v>
      </c>
      <c r="R3076" s="11" t="str">
        <f t="shared" ref="R3076:R3139" si="293">RIGHT(N3076,(LEN(N3076)-FIND("/",N3076)))</f>
        <v>spaces</v>
      </c>
      <c r="S3076" s="14">
        <f t="shared" si="290"/>
        <v>42409.362951388881</v>
      </c>
      <c r="T3076" s="14">
        <f t="shared" si="291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8">
        <f t="shared" si="289"/>
        <v>64.8</v>
      </c>
      <c r="Q3077" t="str">
        <f t="shared" si="292"/>
        <v>theater</v>
      </c>
      <c r="R3077" s="11" t="str">
        <f t="shared" si="293"/>
        <v>spaces</v>
      </c>
      <c r="S3077" s="14">
        <f t="shared" si="290"/>
        <v>42550.893981481473</v>
      </c>
      <c r="T3077" s="14">
        <f t="shared" si="291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8">
        <f t="shared" si="289"/>
        <v>30.12</v>
      </c>
      <c r="Q3078" t="str">
        <f t="shared" si="292"/>
        <v>theater</v>
      </c>
      <c r="R3078" s="11" t="str">
        <f t="shared" si="293"/>
        <v>spaces</v>
      </c>
      <c r="S3078" s="14">
        <f t="shared" si="290"/>
        <v>42226.443553240737</v>
      </c>
      <c r="T3078" s="14">
        <f t="shared" si="291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8">
        <f t="shared" si="289"/>
        <v>52.5</v>
      </c>
      <c r="Q3079" t="str">
        <f t="shared" si="292"/>
        <v>theater</v>
      </c>
      <c r="R3079" s="11" t="str">
        <f t="shared" si="293"/>
        <v>spaces</v>
      </c>
      <c r="S3079" s="14">
        <f t="shared" si="290"/>
        <v>42766.74858796296</v>
      </c>
      <c r="T3079" s="14">
        <f t="shared" si="291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8">
        <f t="shared" si="289"/>
        <v>23.666666666666668</v>
      </c>
      <c r="Q3080" t="str">
        <f t="shared" si="292"/>
        <v>theater</v>
      </c>
      <c r="R3080" s="11" t="str">
        <f t="shared" si="293"/>
        <v>spaces</v>
      </c>
      <c r="S3080" s="14">
        <f t="shared" si="290"/>
        <v>42030.930497685178</v>
      </c>
      <c r="T3080" s="14">
        <f t="shared" si="291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8">
        <f t="shared" si="289"/>
        <v>415.77777777777777</v>
      </c>
      <c r="Q3081" t="str">
        <f t="shared" si="292"/>
        <v>theater</v>
      </c>
      <c r="R3081" s="11" t="str">
        <f t="shared" si="293"/>
        <v>spaces</v>
      </c>
      <c r="S3081" s="14">
        <f t="shared" si="290"/>
        <v>42055.50503472222</v>
      </c>
      <c r="T3081" s="14">
        <f t="shared" si="291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8">
        <f t="shared" si="289"/>
        <v>53.714285714285715</v>
      </c>
      <c r="Q3082" t="str">
        <f t="shared" si="292"/>
        <v>theater</v>
      </c>
      <c r="R3082" s="11" t="str">
        <f t="shared" si="293"/>
        <v>spaces</v>
      </c>
      <c r="S3082" s="14">
        <f t="shared" si="290"/>
        <v>41939.8199537037</v>
      </c>
      <c r="T3082" s="14">
        <f t="shared" si="291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8">
        <f t="shared" si="289"/>
        <v>420.6</v>
      </c>
      <c r="Q3083" t="str">
        <f t="shared" si="292"/>
        <v>theater</v>
      </c>
      <c r="R3083" s="11" t="str">
        <f t="shared" si="293"/>
        <v>spaces</v>
      </c>
      <c r="S3083" s="14">
        <f t="shared" si="290"/>
        <v>42236.973275462959</v>
      </c>
      <c r="T3083" s="14">
        <f t="shared" si="291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8">
        <f t="shared" si="289"/>
        <v>0</v>
      </c>
      <c r="Q3084" t="str">
        <f t="shared" si="292"/>
        <v>theater</v>
      </c>
      <c r="R3084" s="11" t="str">
        <f t="shared" si="293"/>
        <v>spaces</v>
      </c>
      <c r="S3084" s="14">
        <f t="shared" si="290"/>
        <v>42293.714652777773</v>
      </c>
      <c r="T3084" s="14">
        <f t="shared" si="291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8">
        <f t="shared" si="289"/>
        <v>18.666666666666668</v>
      </c>
      <c r="Q3085" t="str">
        <f t="shared" si="292"/>
        <v>theater</v>
      </c>
      <c r="R3085" s="11" t="str">
        <f t="shared" si="293"/>
        <v>spaces</v>
      </c>
      <c r="S3085" s="14">
        <f t="shared" si="290"/>
        <v>41853.355069444442</v>
      </c>
      <c r="T3085" s="14">
        <f t="shared" si="291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8">
        <f t="shared" si="289"/>
        <v>78.333333333333329</v>
      </c>
      <c r="Q3086" t="str">
        <f t="shared" si="292"/>
        <v>theater</v>
      </c>
      <c r="R3086" s="11" t="str">
        <f t="shared" si="293"/>
        <v>spaces</v>
      </c>
      <c r="S3086" s="14">
        <f t="shared" si="290"/>
        <v>42100.515405092585</v>
      </c>
      <c r="T3086" s="14">
        <f t="shared" si="291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8">
        <f t="shared" si="289"/>
        <v>67.777777777777771</v>
      </c>
      <c r="Q3087" t="str">
        <f t="shared" si="292"/>
        <v>theater</v>
      </c>
      <c r="R3087" s="11" t="str">
        <f t="shared" si="293"/>
        <v>spaces</v>
      </c>
      <c r="S3087" s="14">
        <f t="shared" si="290"/>
        <v>42246.675451388881</v>
      </c>
      <c r="T3087" s="14">
        <f t="shared" si="291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8">
        <f t="shared" si="289"/>
        <v>16.666666666666668</v>
      </c>
      <c r="Q3088" t="str">
        <f t="shared" si="292"/>
        <v>theater</v>
      </c>
      <c r="R3088" s="11" t="str">
        <f t="shared" si="293"/>
        <v>spaces</v>
      </c>
      <c r="S3088" s="14">
        <f t="shared" si="290"/>
        <v>42173.462488425925</v>
      </c>
      <c r="T3088" s="14">
        <f t="shared" si="291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8">
        <f t="shared" si="289"/>
        <v>62.5</v>
      </c>
      <c r="Q3089" t="str">
        <f t="shared" si="292"/>
        <v>theater</v>
      </c>
      <c r="R3089" s="11" t="str">
        <f t="shared" si="293"/>
        <v>spaces</v>
      </c>
      <c r="S3089" s="14">
        <f t="shared" si="290"/>
        <v>42664.942013888889</v>
      </c>
      <c r="T3089" s="14">
        <f t="shared" si="291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8">
        <f t="shared" si="289"/>
        <v>42</v>
      </c>
      <c r="Q3090" t="str">
        <f t="shared" si="292"/>
        <v>theater</v>
      </c>
      <c r="R3090" s="11" t="str">
        <f t="shared" si="293"/>
        <v>spaces</v>
      </c>
      <c r="S3090" s="14">
        <f t="shared" si="290"/>
        <v>41981.363969907405</v>
      </c>
      <c r="T3090" s="14">
        <f t="shared" si="291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8">
        <f t="shared" si="289"/>
        <v>130.0888888888889</v>
      </c>
      <c r="Q3091" t="str">
        <f t="shared" si="292"/>
        <v>theater</v>
      </c>
      <c r="R3091" s="11" t="str">
        <f t="shared" si="293"/>
        <v>spaces</v>
      </c>
      <c r="S3091" s="14">
        <f t="shared" si="290"/>
        <v>42528.334293981483</v>
      </c>
      <c r="T3091" s="14">
        <f t="shared" si="291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8">
        <f t="shared" si="289"/>
        <v>1270.2222222222222</v>
      </c>
      <c r="Q3092" t="str">
        <f t="shared" si="292"/>
        <v>theater</v>
      </c>
      <c r="R3092" s="11" t="str">
        <f t="shared" si="293"/>
        <v>spaces</v>
      </c>
      <c r="S3092" s="14">
        <f t="shared" si="290"/>
        <v>42065.610474537032</v>
      </c>
      <c r="T3092" s="14">
        <f t="shared" si="291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8">
        <f t="shared" si="289"/>
        <v>88.444444444444443</v>
      </c>
      <c r="Q3093" t="str">
        <f t="shared" si="292"/>
        <v>theater</v>
      </c>
      <c r="R3093" s="11" t="str">
        <f t="shared" si="293"/>
        <v>spaces</v>
      </c>
      <c r="S3093" s="14">
        <f t="shared" si="290"/>
        <v>42566.740081018514</v>
      </c>
      <c r="T3093" s="14">
        <f t="shared" si="291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8">
        <f t="shared" si="289"/>
        <v>56.342380952380957</v>
      </c>
      <c r="Q3094" t="str">
        <f t="shared" si="292"/>
        <v>theater</v>
      </c>
      <c r="R3094" s="11" t="str">
        <f t="shared" si="293"/>
        <v>spaces</v>
      </c>
      <c r="S3094" s="14">
        <f t="shared" si="290"/>
        <v>42255.41101851852</v>
      </c>
      <c r="T3094" s="14">
        <f t="shared" si="291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8">
        <f t="shared" si="289"/>
        <v>53.529411764705884</v>
      </c>
      <c r="Q3095" t="str">
        <f t="shared" si="292"/>
        <v>theater</v>
      </c>
      <c r="R3095" s="11" t="str">
        <f t="shared" si="293"/>
        <v>spaces</v>
      </c>
      <c r="S3095" s="14">
        <f t="shared" si="290"/>
        <v>41760.700706018513</v>
      </c>
      <c r="T3095" s="14">
        <f t="shared" si="291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8">
        <f t="shared" si="289"/>
        <v>25</v>
      </c>
      <c r="Q3096" t="str">
        <f t="shared" si="292"/>
        <v>theater</v>
      </c>
      <c r="R3096" s="11" t="str">
        <f t="shared" si="293"/>
        <v>spaces</v>
      </c>
      <c r="S3096" s="14">
        <f t="shared" si="290"/>
        <v>42207.587453703702</v>
      </c>
      <c r="T3096" s="14">
        <f t="shared" si="291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8">
        <f t="shared" si="289"/>
        <v>50</v>
      </c>
      <c r="Q3097" t="str">
        <f t="shared" si="292"/>
        <v>theater</v>
      </c>
      <c r="R3097" s="11" t="str">
        <f t="shared" si="293"/>
        <v>spaces</v>
      </c>
      <c r="S3097" s="14">
        <f t="shared" si="290"/>
        <v>42522.81689814815</v>
      </c>
      <c r="T3097" s="14">
        <f t="shared" si="291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8">
        <f t="shared" si="289"/>
        <v>56.785714285714285</v>
      </c>
      <c r="Q3098" t="str">
        <f t="shared" si="292"/>
        <v>theater</v>
      </c>
      <c r="R3098" s="11" t="str">
        <f t="shared" si="293"/>
        <v>spaces</v>
      </c>
      <c r="S3098" s="14">
        <f t="shared" si="290"/>
        <v>42114.617199074077</v>
      </c>
      <c r="T3098" s="14">
        <f t="shared" si="291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8">
        <f t="shared" si="289"/>
        <v>40.833333333333336</v>
      </c>
      <c r="Q3099" t="str">
        <f t="shared" si="292"/>
        <v>theater</v>
      </c>
      <c r="R3099" s="11" t="str">
        <f t="shared" si="293"/>
        <v>spaces</v>
      </c>
      <c r="S3099" s="14">
        <f t="shared" si="290"/>
        <v>42629.29515046296</v>
      </c>
      <c r="T3099" s="14">
        <f t="shared" si="291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8">
        <f t="shared" si="289"/>
        <v>65.111111111111114</v>
      </c>
      <c r="Q3100" t="str">
        <f t="shared" si="292"/>
        <v>theater</v>
      </c>
      <c r="R3100" s="11" t="str">
        <f t="shared" si="293"/>
        <v>spaces</v>
      </c>
      <c r="S3100" s="14">
        <f t="shared" si="290"/>
        <v>42359.58390046296</v>
      </c>
      <c r="T3100" s="14">
        <f t="shared" si="291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8">
        <f t="shared" si="289"/>
        <v>55.6</v>
      </c>
      <c r="Q3101" t="str">
        <f t="shared" si="292"/>
        <v>theater</v>
      </c>
      <c r="R3101" s="11" t="str">
        <f t="shared" si="293"/>
        <v>spaces</v>
      </c>
      <c r="S3101" s="14">
        <f t="shared" si="290"/>
        <v>42381.981377314813</v>
      </c>
      <c r="T3101" s="14">
        <f t="shared" si="291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8">
        <f t="shared" si="289"/>
        <v>140.53846153846155</v>
      </c>
      <c r="Q3102" t="str">
        <f t="shared" si="292"/>
        <v>theater</v>
      </c>
      <c r="R3102" s="11" t="str">
        <f t="shared" si="293"/>
        <v>spaces</v>
      </c>
      <c r="S3102" s="14">
        <f t="shared" si="290"/>
        <v>41902.4140625</v>
      </c>
      <c r="T3102" s="14">
        <f t="shared" si="291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8">
        <f t="shared" si="289"/>
        <v>25</v>
      </c>
      <c r="Q3103" t="str">
        <f t="shared" si="292"/>
        <v>theater</v>
      </c>
      <c r="R3103" s="11" t="str">
        <f t="shared" si="293"/>
        <v>spaces</v>
      </c>
      <c r="S3103" s="14">
        <f t="shared" si="290"/>
        <v>42171.175196759257</v>
      </c>
      <c r="T3103" s="14">
        <f t="shared" si="291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8">
        <f t="shared" si="289"/>
        <v>69.533333333333331</v>
      </c>
      <c r="Q3104" t="str">
        <f t="shared" si="292"/>
        <v>theater</v>
      </c>
      <c r="R3104" s="11" t="str">
        <f t="shared" si="293"/>
        <v>spaces</v>
      </c>
      <c r="S3104" s="14">
        <f t="shared" si="290"/>
        <v>42555.132152777776</v>
      </c>
      <c r="T3104" s="14">
        <f t="shared" si="291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8">
        <f t="shared" si="289"/>
        <v>5.5</v>
      </c>
      <c r="Q3105" t="str">
        <f t="shared" si="292"/>
        <v>theater</v>
      </c>
      <c r="R3105" s="11" t="str">
        <f t="shared" si="293"/>
        <v>spaces</v>
      </c>
      <c r="S3105" s="14">
        <f t="shared" si="290"/>
        <v>42106.94798611111</v>
      </c>
      <c r="T3105" s="14">
        <f t="shared" si="291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8">
        <f t="shared" si="289"/>
        <v>237</v>
      </c>
      <c r="Q3106" t="str">
        <f t="shared" si="292"/>
        <v>theater</v>
      </c>
      <c r="R3106" s="11" t="str">
        <f t="shared" si="293"/>
        <v>spaces</v>
      </c>
      <c r="S3106" s="14">
        <f t="shared" si="290"/>
        <v>42006.70035879629</v>
      </c>
      <c r="T3106" s="14">
        <f t="shared" si="291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8">
        <f t="shared" si="289"/>
        <v>79.870967741935488</v>
      </c>
      <c r="Q3107" t="str">
        <f t="shared" si="292"/>
        <v>theater</v>
      </c>
      <c r="R3107" s="11" t="str">
        <f t="shared" si="293"/>
        <v>spaces</v>
      </c>
      <c r="S3107" s="14">
        <f t="shared" si="290"/>
        <v>41876.510601851849</v>
      </c>
      <c r="T3107" s="14">
        <f t="shared" si="291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8">
        <f t="shared" si="289"/>
        <v>10.25</v>
      </c>
      <c r="Q3108" t="str">
        <f t="shared" si="292"/>
        <v>theater</v>
      </c>
      <c r="R3108" s="11" t="str">
        <f t="shared" si="293"/>
        <v>spaces</v>
      </c>
      <c r="S3108" s="14">
        <f t="shared" si="290"/>
        <v>42241.22078703704</v>
      </c>
      <c r="T3108" s="14">
        <f t="shared" si="291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8">
        <f t="shared" si="289"/>
        <v>272.58620689655174</v>
      </c>
      <c r="Q3109" t="str">
        <f t="shared" si="292"/>
        <v>theater</v>
      </c>
      <c r="R3109" s="11" t="str">
        <f t="shared" si="293"/>
        <v>spaces</v>
      </c>
      <c r="S3109" s="14">
        <f t="shared" si="290"/>
        <v>42128.605914351843</v>
      </c>
      <c r="T3109" s="14">
        <f t="shared" si="291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8">
        <f t="shared" si="289"/>
        <v>13</v>
      </c>
      <c r="Q3110" t="str">
        <f t="shared" si="292"/>
        <v>theater</v>
      </c>
      <c r="R3110" s="11" t="str">
        <f t="shared" si="293"/>
        <v>spaces</v>
      </c>
      <c r="S3110" s="14">
        <f t="shared" si="290"/>
        <v>42062.47215277778</v>
      </c>
      <c r="T3110" s="14">
        <f t="shared" si="291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8">
        <f t="shared" si="289"/>
        <v>58.184210526315788</v>
      </c>
      <c r="Q3111" t="str">
        <f t="shared" si="292"/>
        <v>theater</v>
      </c>
      <c r="R3111" s="11" t="str">
        <f t="shared" si="293"/>
        <v>spaces</v>
      </c>
      <c r="S3111" s="14">
        <f t="shared" si="290"/>
        <v>41843.916782407403</v>
      </c>
      <c r="T3111" s="14">
        <f t="shared" si="291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8">
        <f t="shared" si="289"/>
        <v>10</v>
      </c>
      <c r="Q3112" t="str">
        <f t="shared" si="292"/>
        <v>theater</v>
      </c>
      <c r="R3112" s="11" t="str">
        <f t="shared" si="293"/>
        <v>spaces</v>
      </c>
      <c r="S3112" s="14">
        <f t="shared" si="290"/>
        <v>42744.823136574072</v>
      </c>
      <c r="T3112" s="14">
        <f t="shared" si="291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8">
        <f t="shared" si="289"/>
        <v>70.10526315789474</v>
      </c>
      <c r="Q3113" t="str">
        <f t="shared" si="292"/>
        <v>theater</v>
      </c>
      <c r="R3113" s="11" t="str">
        <f t="shared" si="293"/>
        <v>spaces</v>
      </c>
      <c r="S3113" s="14">
        <f t="shared" si="290"/>
        <v>41885.38680555555</v>
      </c>
      <c r="T3113" s="14">
        <f t="shared" si="291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8">
        <f t="shared" si="289"/>
        <v>57.888888888888886</v>
      </c>
      <c r="Q3114" t="str">
        <f t="shared" si="292"/>
        <v>theater</v>
      </c>
      <c r="R3114" s="11" t="str">
        <f t="shared" si="293"/>
        <v>spaces</v>
      </c>
      <c r="S3114" s="14">
        <f t="shared" si="290"/>
        <v>42614.913587962961</v>
      </c>
      <c r="T3114" s="14">
        <f t="shared" si="291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8">
        <f t="shared" si="289"/>
        <v>125.27027027027027</v>
      </c>
      <c r="Q3115" t="str">
        <f t="shared" si="292"/>
        <v>theater</v>
      </c>
      <c r="R3115" s="11" t="str">
        <f t="shared" si="293"/>
        <v>spaces</v>
      </c>
      <c r="S3115" s="14">
        <f t="shared" si="290"/>
        <v>42081.522939814815</v>
      </c>
      <c r="T3115" s="14">
        <f t="shared" si="291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8">
        <f t="shared" si="289"/>
        <v>0</v>
      </c>
      <c r="Q3116" t="str">
        <f t="shared" si="292"/>
        <v>theater</v>
      </c>
      <c r="R3116" s="11" t="str">
        <f t="shared" si="293"/>
        <v>spaces</v>
      </c>
      <c r="S3116" s="14">
        <f t="shared" si="290"/>
        <v>41843.42418981481</v>
      </c>
      <c r="T3116" s="14">
        <f t="shared" si="291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8">
        <f t="shared" si="289"/>
        <v>300</v>
      </c>
      <c r="Q3117" t="str">
        <f t="shared" si="292"/>
        <v>theater</v>
      </c>
      <c r="R3117" s="11" t="str">
        <f t="shared" si="293"/>
        <v>spaces</v>
      </c>
      <c r="S3117" s="14">
        <f t="shared" si="290"/>
        <v>42496.238738425927</v>
      </c>
      <c r="T3117" s="14">
        <f t="shared" si="291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8">
        <f t="shared" si="289"/>
        <v>43</v>
      </c>
      <c r="Q3118" t="str">
        <f t="shared" si="292"/>
        <v>theater</v>
      </c>
      <c r="R3118" s="11" t="str">
        <f t="shared" si="293"/>
        <v>spaces</v>
      </c>
      <c r="S3118" s="14">
        <f t="shared" si="290"/>
        <v>42081.30700231481</v>
      </c>
      <c r="T3118" s="14">
        <f t="shared" si="291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8">
        <f t="shared" si="289"/>
        <v>1</v>
      </c>
      <c r="Q3119" t="str">
        <f t="shared" si="292"/>
        <v>theater</v>
      </c>
      <c r="R3119" s="11" t="str">
        <f t="shared" si="293"/>
        <v>spaces</v>
      </c>
      <c r="S3119" s="14">
        <f t="shared" si="290"/>
        <v>42509.166203703695</v>
      </c>
      <c r="T3119" s="14">
        <f t="shared" si="291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8">
        <f t="shared" si="289"/>
        <v>775</v>
      </c>
      <c r="Q3120" t="str">
        <f t="shared" si="292"/>
        <v>theater</v>
      </c>
      <c r="R3120" s="11" t="str">
        <f t="shared" si="293"/>
        <v>spaces</v>
      </c>
      <c r="S3120" s="14">
        <f t="shared" si="290"/>
        <v>42534.441238425927</v>
      </c>
      <c r="T3120" s="14">
        <f t="shared" si="291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8">
        <f t="shared" si="289"/>
        <v>5</v>
      </c>
      <c r="Q3121" t="str">
        <f t="shared" si="292"/>
        <v>theater</v>
      </c>
      <c r="R3121" s="11" t="str">
        <f t="shared" si="293"/>
        <v>spaces</v>
      </c>
      <c r="S3121" s="14">
        <f t="shared" si="290"/>
        <v>42059.837175925924</v>
      </c>
      <c r="T3121" s="14">
        <f t="shared" si="291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8">
        <f t="shared" si="289"/>
        <v>12.8</v>
      </c>
      <c r="Q3122" t="str">
        <f t="shared" si="292"/>
        <v>theater</v>
      </c>
      <c r="R3122" s="11" t="str">
        <f t="shared" si="293"/>
        <v>spaces</v>
      </c>
      <c r="S3122" s="14">
        <f t="shared" si="290"/>
        <v>42435.733749999999</v>
      </c>
      <c r="T3122" s="14">
        <f t="shared" si="291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8">
        <f t="shared" si="289"/>
        <v>10</v>
      </c>
      <c r="Q3123" t="str">
        <f t="shared" si="292"/>
        <v>theater</v>
      </c>
      <c r="R3123" s="11" t="str">
        <f t="shared" si="293"/>
        <v>spaces</v>
      </c>
      <c r="S3123" s="14">
        <f t="shared" si="290"/>
        <v>41848.471469907403</v>
      </c>
      <c r="T3123" s="14">
        <f t="shared" si="291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8">
        <f t="shared" si="289"/>
        <v>58</v>
      </c>
      <c r="Q3124" t="str">
        <f t="shared" si="292"/>
        <v>theater</v>
      </c>
      <c r="R3124" s="11" t="str">
        <f t="shared" si="293"/>
        <v>spaces</v>
      </c>
      <c r="S3124" s="14">
        <f t="shared" si="290"/>
        <v>42678.723749999997</v>
      </c>
      <c r="T3124" s="14">
        <f t="shared" si="291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8">
        <f t="shared" si="289"/>
        <v>244.80459770114942</v>
      </c>
      <c r="Q3125" t="str">
        <f t="shared" si="292"/>
        <v>theater</v>
      </c>
      <c r="R3125" s="11" t="str">
        <f t="shared" si="293"/>
        <v>spaces</v>
      </c>
      <c r="S3125" s="14">
        <f t="shared" si="290"/>
        <v>42530.784699074073</v>
      </c>
      <c r="T3125" s="14">
        <f t="shared" si="291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8">
        <f t="shared" si="289"/>
        <v>6.5</v>
      </c>
      <c r="Q3126" t="str">
        <f t="shared" si="292"/>
        <v>theater</v>
      </c>
      <c r="R3126" s="11" t="str">
        <f t="shared" si="293"/>
        <v>spaces</v>
      </c>
      <c r="S3126" s="14">
        <f t="shared" si="290"/>
        <v>41977.571770833332</v>
      </c>
      <c r="T3126" s="14">
        <f t="shared" si="291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8">
        <f t="shared" si="289"/>
        <v>0</v>
      </c>
      <c r="Q3127" t="str">
        <f t="shared" si="292"/>
        <v>theater</v>
      </c>
      <c r="R3127" s="11" t="str">
        <f t="shared" si="293"/>
        <v>spaces</v>
      </c>
      <c r="S3127" s="14">
        <f t="shared" si="290"/>
        <v>42345.998518518514</v>
      </c>
      <c r="T3127" s="14">
        <f t="shared" si="291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8">
        <f t="shared" si="289"/>
        <v>61.176470588235297</v>
      </c>
      <c r="Q3128" t="str">
        <f t="shared" si="292"/>
        <v>theater</v>
      </c>
      <c r="R3128" s="11" t="str">
        <f t="shared" si="293"/>
        <v>spaces</v>
      </c>
      <c r="S3128" s="14">
        <f t="shared" si="290"/>
        <v>42426.809745370374</v>
      </c>
      <c r="T3128" s="14">
        <f t="shared" si="291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8">
        <f t="shared" si="289"/>
        <v>0</v>
      </c>
      <c r="Q3129" t="str">
        <f t="shared" si="292"/>
        <v>theater</v>
      </c>
      <c r="R3129" s="11" t="str">
        <f t="shared" si="293"/>
        <v>spaces</v>
      </c>
      <c r="S3129" s="14">
        <f t="shared" si="290"/>
        <v>42034.648483796293</v>
      </c>
      <c r="T3129" s="14">
        <f t="shared" si="291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8">
        <f t="shared" si="289"/>
        <v>139.23931623931625</v>
      </c>
      <c r="Q3130" t="str">
        <f t="shared" si="292"/>
        <v>theater</v>
      </c>
      <c r="R3130" s="11" t="str">
        <f t="shared" si="293"/>
        <v>plays</v>
      </c>
      <c r="S3130" s="14">
        <f t="shared" si="290"/>
        <v>42780.617372685178</v>
      </c>
      <c r="T3130" s="14">
        <f t="shared" si="291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8">
        <f t="shared" si="289"/>
        <v>10</v>
      </c>
      <c r="Q3131" t="str">
        <f t="shared" si="292"/>
        <v>theater</v>
      </c>
      <c r="R3131" s="11" t="str">
        <f t="shared" si="293"/>
        <v>plays</v>
      </c>
      <c r="S3131" s="14">
        <f t="shared" si="290"/>
        <v>42803.634479166663</v>
      </c>
      <c r="T3131" s="14">
        <f t="shared" si="291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8">
        <f t="shared" si="289"/>
        <v>93.75</v>
      </c>
      <c r="Q3132" t="str">
        <f t="shared" si="292"/>
        <v>theater</v>
      </c>
      <c r="R3132" s="11" t="str">
        <f t="shared" si="293"/>
        <v>plays</v>
      </c>
      <c r="S3132" s="14">
        <f t="shared" si="290"/>
        <v>42808.431898148141</v>
      </c>
      <c r="T3132" s="14">
        <f t="shared" si="291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8">
        <f t="shared" si="289"/>
        <v>53.75</v>
      </c>
      <c r="Q3133" t="str">
        <f t="shared" si="292"/>
        <v>theater</v>
      </c>
      <c r="R3133" s="11" t="str">
        <f t="shared" si="293"/>
        <v>plays</v>
      </c>
      <c r="S3133" s="14">
        <f t="shared" si="290"/>
        <v>42803.370891203704</v>
      </c>
      <c r="T3133" s="14">
        <f t="shared" si="291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8">
        <f t="shared" si="289"/>
        <v>10</v>
      </c>
      <c r="Q3134" t="str">
        <f t="shared" si="292"/>
        <v>theater</v>
      </c>
      <c r="R3134" s="11" t="str">
        <f t="shared" si="293"/>
        <v>plays</v>
      </c>
      <c r="S3134" s="14">
        <f t="shared" si="290"/>
        <v>42786.141898148147</v>
      </c>
      <c r="T3134" s="14">
        <f t="shared" si="291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8">
        <f t="shared" si="289"/>
        <v>33.75</v>
      </c>
      <c r="Q3135" t="str">
        <f t="shared" si="292"/>
        <v>theater</v>
      </c>
      <c r="R3135" s="11" t="str">
        <f t="shared" si="293"/>
        <v>plays</v>
      </c>
      <c r="S3135" s="14">
        <f t="shared" si="290"/>
        <v>42788.356874999998</v>
      </c>
      <c r="T3135" s="14">
        <f t="shared" si="291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8">
        <f t="shared" si="289"/>
        <v>18.75</v>
      </c>
      <c r="Q3136" t="str">
        <f t="shared" si="292"/>
        <v>theater</v>
      </c>
      <c r="R3136" s="11" t="str">
        <f t="shared" si="293"/>
        <v>plays</v>
      </c>
      <c r="S3136" s="14">
        <f t="shared" si="290"/>
        <v>42800.511793981481</v>
      </c>
      <c r="T3136" s="14">
        <f t="shared" si="291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8">
        <f t="shared" si="289"/>
        <v>23.142857142857142</v>
      </c>
      <c r="Q3137" t="str">
        <f t="shared" si="292"/>
        <v>theater</v>
      </c>
      <c r="R3137" s="11" t="str">
        <f t="shared" si="293"/>
        <v>plays</v>
      </c>
      <c r="S3137" s="14">
        <f t="shared" si="290"/>
        <v>42806.943530092591</v>
      </c>
      <c r="T3137" s="14">
        <f t="shared" si="291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8">
        <f t="shared" si="289"/>
        <v>29.045454545454547</v>
      </c>
      <c r="Q3138" t="str">
        <f t="shared" si="292"/>
        <v>theater</v>
      </c>
      <c r="R3138" s="11" t="str">
        <f t="shared" si="293"/>
        <v>plays</v>
      </c>
      <c r="S3138" s="14">
        <f t="shared" si="290"/>
        <v>42789.25409722222</v>
      </c>
      <c r="T3138" s="14">
        <f t="shared" si="291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(E3139/D3139)*100</f>
        <v>3.3333333333333335</v>
      </c>
      <c r="P3139" s="8">
        <f t="shared" ref="P3139:P3202" si="295">IFERROR(E3139/L3139, 0)</f>
        <v>50</v>
      </c>
      <c r="Q3139" t="str">
        <f t="shared" si="292"/>
        <v>theater</v>
      </c>
      <c r="R3139" s="11" t="str">
        <f t="shared" si="293"/>
        <v>plays</v>
      </c>
      <c r="S3139" s="14">
        <f t="shared" ref="S3139:S3202" si="296">(((J3139/60)/60)/24)+DATE(1970,1,1)+(-5/24)</f>
        <v>42807.676724537036</v>
      </c>
      <c r="T3139" s="14">
        <f t="shared" ref="T3139:T3202" si="297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8">
        <f t="shared" si="295"/>
        <v>0</v>
      </c>
      <c r="Q3140" t="str">
        <f t="shared" ref="Q3140:Q3203" si="298">LEFT(N3140,(FIND("/",N3140)-1))</f>
        <v>theater</v>
      </c>
      <c r="R3140" s="11" t="str">
        <f t="shared" ref="R3140:R3203" si="299">RIGHT(N3140,(LEN(N3140)-FIND("/",N3140)))</f>
        <v>plays</v>
      </c>
      <c r="S3140" s="14">
        <f t="shared" si="296"/>
        <v>42809.437581018516</v>
      </c>
      <c r="T3140" s="14">
        <f t="shared" si="297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8">
        <f t="shared" si="295"/>
        <v>450</v>
      </c>
      <c r="Q3141" t="str">
        <f t="shared" si="298"/>
        <v>theater</v>
      </c>
      <c r="R3141" s="11" t="str">
        <f t="shared" si="299"/>
        <v>plays</v>
      </c>
      <c r="S3141" s="14">
        <f t="shared" si="296"/>
        <v>42785.062037037038</v>
      </c>
      <c r="T3141" s="14">
        <f t="shared" si="297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8">
        <f t="shared" si="295"/>
        <v>24</v>
      </c>
      <c r="Q3142" t="str">
        <f t="shared" si="298"/>
        <v>theater</v>
      </c>
      <c r="R3142" s="11" t="str">
        <f t="shared" si="299"/>
        <v>plays</v>
      </c>
      <c r="S3142" s="14">
        <f t="shared" si="296"/>
        <v>42802.510451388887</v>
      </c>
      <c r="T3142" s="14">
        <f t="shared" si="297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8">
        <f t="shared" si="295"/>
        <v>32.25</v>
      </c>
      <c r="Q3143" t="str">
        <f t="shared" si="298"/>
        <v>theater</v>
      </c>
      <c r="R3143" s="11" t="str">
        <f t="shared" si="299"/>
        <v>plays</v>
      </c>
      <c r="S3143" s="14">
        <f t="shared" si="296"/>
        <v>42800.544999999998</v>
      </c>
      <c r="T3143" s="14">
        <f t="shared" si="297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8">
        <f t="shared" si="295"/>
        <v>15</v>
      </c>
      <c r="Q3144" t="str">
        <f t="shared" si="298"/>
        <v>theater</v>
      </c>
      <c r="R3144" s="11" t="str">
        <f t="shared" si="299"/>
        <v>plays</v>
      </c>
      <c r="S3144" s="14">
        <f t="shared" si="296"/>
        <v>42783.304849537039</v>
      </c>
      <c r="T3144" s="14">
        <f t="shared" si="297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8">
        <f t="shared" si="295"/>
        <v>0</v>
      </c>
      <c r="Q3145" t="str">
        <f t="shared" si="298"/>
        <v>theater</v>
      </c>
      <c r="R3145" s="11" t="str">
        <f t="shared" si="299"/>
        <v>plays</v>
      </c>
      <c r="S3145" s="14">
        <f t="shared" si="296"/>
        <v>42808.149953703702</v>
      </c>
      <c r="T3145" s="14">
        <f t="shared" si="297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8">
        <f t="shared" si="295"/>
        <v>251.33333333333334</v>
      </c>
      <c r="Q3146" t="str">
        <f t="shared" si="298"/>
        <v>theater</v>
      </c>
      <c r="R3146" s="11" t="str">
        <f t="shared" si="299"/>
        <v>plays</v>
      </c>
      <c r="S3146" s="14">
        <f t="shared" si="296"/>
        <v>42796.329942129632</v>
      </c>
      <c r="T3146" s="14">
        <f t="shared" si="297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8">
        <f t="shared" si="295"/>
        <v>0</v>
      </c>
      <c r="Q3147" t="str">
        <f t="shared" si="298"/>
        <v>theater</v>
      </c>
      <c r="R3147" s="11" t="str">
        <f t="shared" si="299"/>
        <v>plays</v>
      </c>
      <c r="S3147" s="14">
        <f t="shared" si="296"/>
        <v>42761.832569444443</v>
      </c>
      <c r="T3147" s="14">
        <f t="shared" si="297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8">
        <f t="shared" si="295"/>
        <v>437.5</v>
      </c>
      <c r="Q3148" t="str">
        <f t="shared" si="298"/>
        <v>theater</v>
      </c>
      <c r="R3148" s="11" t="str">
        <f t="shared" si="299"/>
        <v>plays</v>
      </c>
      <c r="S3148" s="14">
        <f t="shared" si="296"/>
        <v>42796.474143518521</v>
      </c>
      <c r="T3148" s="14">
        <f t="shared" si="297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8">
        <f t="shared" si="295"/>
        <v>110.35211267605634</v>
      </c>
      <c r="Q3149" t="str">
        <f t="shared" si="298"/>
        <v>theater</v>
      </c>
      <c r="R3149" s="11" t="str">
        <f t="shared" si="299"/>
        <v>plays</v>
      </c>
      <c r="S3149" s="14">
        <f t="shared" si="296"/>
        <v>41909.761053240742</v>
      </c>
      <c r="T3149" s="14">
        <f t="shared" si="297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8">
        <f t="shared" si="295"/>
        <v>41.421052631578945</v>
      </c>
      <c r="Q3150" t="str">
        <f t="shared" si="298"/>
        <v>theater</v>
      </c>
      <c r="R3150" s="11" t="str">
        <f t="shared" si="299"/>
        <v>plays</v>
      </c>
      <c r="S3150" s="14">
        <f t="shared" si="296"/>
        <v>41891.456990740735</v>
      </c>
      <c r="T3150" s="14">
        <f t="shared" si="297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8">
        <f t="shared" si="295"/>
        <v>52</v>
      </c>
      <c r="Q3151" t="str">
        <f t="shared" si="298"/>
        <v>theater</v>
      </c>
      <c r="R3151" s="11" t="str">
        <f t="shared" si="299"/>
        <v>plays</v>
      </c>
      <c r="S3151" s="14">
        <f t="shared" si="296"/>
        <v>41225.809027777774</v>
      </c>
      <c r="T3151" s="14">
        <f t="shared" si="297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8">
        <f t="shared" si="295"/>
        <v>33.990384615384613</v>
      </c>
      <c r="Q3152" t="str">
        <f t="shared" si="298"/>
        <v>theater</v>
      </c>
      <c r="R3152" s="11" t="str">
        <f t="shared" si="299"/>
        <v>plays</v>
      </c>
      <c r="S3152" s="14">
        <f t="shared" si="296"/>
        <v>40478.055590277778</v>
      </c>
      <c r="T3152" s="14">
        <f t="shared" si="297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8">
        <f t="shared" si="295"/>
        <v>103.35294117647059</v>
      </c>
      <c r="Q3153" t="str">
        <f t="shared" si="298"/>
        <v>theater</v>
      </c>
      <c r="R3153" s="11" t="str">
        <f t="shared" si="299"/>
        <v>plays</v>
      </c>
      <c r="S3153" s="14">
        <f t="shared" si="296"/>
        <v>41862.631643518514</v>
      </c>
      <c r="T3153" s="14">
        <f t="shared" si="297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8">
        <f t="shared" si="295"/>
        <v>34.791044776119406</v>
      </c>
      <c r="Q3154" t="str">
        <f t="shared" si="298"/>
        <v>theater</v>
      </c>
      <c r="R3154" s="11" t="str">
        <f t="shared" si="299"/>
        <v>plays</v>
      </c>
      <c r="S3154" s="14">
        <f t="shared" si="296"/>
        <v>41550.659340277773</v>
      </c>
      <c r="T3154" s="14">
        <f t="shared" si="297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8">
        <f t="shared" si="295"/>
        <v>41.773858921161825</v>
      </c>
      <c r="Q3155" t="str">
        <f t="shared" si="298"/>
        <v>theater</v>
      </c>
      <c r="R3155" s="11" t="str">
        <f t="shared" si="299"/>
        <v>plays</v>
      </c>
      <c r="S3155" s="14">
        <f t="shared" si="296"/>
        <v>40632.946030092593</v>
      </c>
      <c r="T3155" s="14">
        <f t="shared" si="297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8">
        <f t="shared" si="295"/>
        <v>64.268292682926827</v>
      </c>
      <c r="Q3156" t="str">
        <f t="shared" si="298"/>
        <v>theater</v>
      </c>
      <c r="R3156" s="11" t="str">
        <f t="shared" si="299"/>
        <v>plays</v>
      </c>
      <c r="S3156" s="14">
        <f t="shared" si="296"/>
        <v>40970.667337962957</v>
      </c>
      <c r="T3156" s="14">
        <f t="shared" si="297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8">
        <f t="shared" si="295"/>
        <v>31.209370860927152</v>
      </c>
      <c r="Q3157" t="str">
        <f t="shared" si="298"/>
        <v>theater</v>
      </c>
      <c r="R3157" s="11" t="str">
        <f t="shared" si="299"/>
        <v>plays</v>
      </c>
      <c r="S3157" s="14">
        <f t="shared" si="296"/>
        <v>41233.290798611109</v>
      </c>
      <c r="T3157" s="14">
        <f t="shared" si="297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8">
        <f t="shared" si="295"/>
        <v>62.921348314606739</v>
      </c>
      <c r="Q3158" t="str">
        <f t="shared" si="298"/>
        <v>theater</v>
      </c>
      <c r="R3158" s="11" t="str">
        <f t="shared" si="299"/>
        <v>plays</v>
      </c>
      <c r="S3158" s="14">
        <f t="shared" si="296"/>
        <v>41026.744722222218</v>
      </c>
      <c r="T3158" s="14">
        <f t="shared" si="297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8">
        <f t="shared" si="295"/>
        <v>98.536585365853654</v>
      </c>
      <c r="Q3159" t="str">
        <f t="shared" si="298"/>
        <v>theater</v>
      </c>
      <c r="R3159" s="11" t="str">
        <f t="shared" si="299"/>
        <v>plays</v>
      </c>
      <c r="S3159" s="14">
        <f t="shared" si="296"/>
        <v>41829.579918981479</v>
      </c>
      <c r="T3159" s="14">
        <f t="shared" si="297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8">
        <f t="shared" si="295"/>
        <v>82.608695652173907</v>
      </c>
      <c r="Q3160" t="str">
        <f t="shared" si="298"/>
        <v>theater</v>
      </c>
      <c r="R3160" s="11" t="str">
        <f t="shared" si="299"/>
        <v>plays</v>
      </c>
      <c r="S3160" s="14">
        <f t="shared" si="296"/>
        <v>41447.631388888884</v>
      </c>
      <c r="T3160" s="14">
        <f t="shared" si="297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8">
        <f t="shared" si="295"/>
        <v>38.504230769230773</v>
      </c>
      <c r="Q3161" t="str">
        <f t="shared" si="298"/>
        <v>theater</v>
      </c>
      <c r="R3161" s="11" t="str">
        <f t="shared" si="299"/>
        <v>plays</v>
      </c>
      <c r="S3161" s="14">
        <f t="shared" si="296"/>
        <v>40883.858344907407</v>
      </c>
      <c r="T3161" s="14">
        <f t="shared" si="297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8">
        <f t="shared" si="295"/>
        <v>80.15789473684211</v>
      </c>
      <c r="Q3162" t="str">
        <f t="shared" si="298"/>
        <v>theater</v>
      </c>
      <c r="R3162" s="11" t="str">
        <f t="shared" si="299"/>
        <v>plays</v>
      </c>
      <c r="S3162" s="14">
        <f t="shared" si="296"/>
        <v>41841.056562499994</v>
      </c>
      <c r="T3162" s="14">
        <f t="shared" si="297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8">
        <f t="shared" si="295"/>
        <v>28.405405405405407</v>
      </c>
      <c r="Q3163" t="str">
        <f t="shared" si="298"/>
        <v>theater</v>
      </c>
      <c r="R3163" s="11" t="str">
        <f t="shared" si="299"/>
        <v>plays</v>
      </c>
      <c r="S3163" s="14">
        <f t="shared" si="296"/>
        <v>41897.327800925923</v>
      </c>
      <c r="T3163" s="14">
        <f t="shared" si="297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8">
        <f t="shared" si="295"/>
        <v>80.730158730158735</v>
      </c>
      <c r="Q3164" t="str">
        <f t="shared" si="298"/>
        <v>theater</v>
      </c>
      <c r="R3164" s="11" t="str">
        <f t="shared" si="299"/>
        <v>plays</v>
      </c>
      <c r="S3164" s="14">
        <f t="shared" si="296"/>
        <v>41799.47756944444</v>
      </c>
      <c r="T3164" s="14">
        <f t="shared" si="297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8">
        <f t="shared" si="295"/>
        <v>200.69444444444446</v>
      </c>
      <c r="Q3165" t="str">
        <f t="shared" si="298"/>
        <v>theater</v>
      </c>
      <c r="R3165" s="11" t="str">
        <f t="shared" si="299"/>
        <v>plays</v>
      </c>
      <c r="S3165" s="14">
        <f t="shared" si="296"/>
        <v>41775.545428240737</v>
      </c>
      <c r="T3165" s="14">
        <f t="shared" si="297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8">
        <f t="shared" si="295"/>
        <v>37.591549295774648</v>
      </c>
      <c r="Q3166" t="str">
        <f t="shared" si="298"/>
        <v>theater</v>
      </c>
      <c r="R3166" s="11" t="str">
        <f t="shared" si="299"/>
        <v>plays</v>
      </c>
      <c r="S3166" s="14">
        <f t="shared" si="296"/>
        <v>41766.597395833334</v>
      </c>
      <c r="T3166" s="14">
        <f t="shared" si="297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8">
        <f t="shared" si="295"/>
        <v>58.095238095238095</v>
      </c>
      <c r="Q3167" t="str">
        <f t="shared" si="298"/>
        <v>theater</v>
      </c>
      <c r="R3167" s="11" t="str">
        <f t="shared" si="299"/>
        <v>plays</v>
      </c>
      <c r="S3167" s="14">
        <f t="shared" si="296"/>
        <v>40643.950925925921</v>
      </c>
      <c r="T3167" s="14">
        <f t="shared" si="297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8">
        <f t="shared" si="295"/>
        <v>60.300892473118282</v>
      </c>
      <c r="Q3168" t="str">
        <f t="shared" si="298"/>
        <v>theater</v>
      </c>
      <c r="R3168" s="11" t="str">
        <f t="shared" si="299"/>
        <v>plays</v>
      </c>
      <c r="S3168" s="14">
        <f t="shared" si="296"/>
        <v>41940.483252314814</v>
      </c>
      <c r="T3168" s="14">
        <f t="shared" si="297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8">
        <f t="shared" si="295"/>
        <v>63.363636363636367</v>
      </c>
      <c r="Q3169" t="str">
        <f t="shared" si="298"/>
        <v>theater</v>
      </c>
      <c r="R3169" s="11" t="str">
        <f t="shared" si="299"/>
        <v>plays</v>
      </c>
      <c r="S3169" s="14">
        <f t="shared" si="296"/>
        <v>41838.967372685183</v>
      </c>
      <c r="T3169" s="14">
        <f t="shared" si="297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8">
        <f t="shared" si="295"/>
        <v>50.901639344262293</v>
      </c>
      <c r="Q3170" t="str">
        <f t="shared" si="298"/>
        <v>theater</v>
      </c>
      <c r="R3170" s="11" t="str">
        <f t="shared" si="299"/>
        <v>plays</v>
      </c>
      <c r="S3170" s="14">
        <f t="shared" si="296"/>
        <v>41771.897604166668</v>
      </c>
      <c r="T3170" s="14">
        <f t="shared" si="297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8">
        <f t="shared" si="295"/>
        <v>100.5</v>
      </c>
      <c r="Q3171" t="str">
        <f t="shared" si="298"/>
        <v>theater</v>
      </c>
      <c r="R3171" s="11" t="str">
        <f t="shared" si="299"/>
        <v>plays</v>
      </c>
      <c r="S3171" s="14">
        <f t="shared" si="296"/>
        <v>41591.529641203699</v>
      </c>
      <c r="T3171" s="14">
        <f t="shared" si="297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8">
        <f t="shared" si="295"/>
        <v>31.619718309859156</v>
      </c>
      <c r="Q3172" t="str">
        <f t="shared" si="298"/>
        <v>theater</v>
      </c>
      <c r="R3172" s="11" t="str">
        <f t="shared" si="299"/>
        <v>plays</v>
      </c>
      <c r="S3172" s="14">
        <f t="shared" si="296"/>
        <v>41788.872037037036</v>
      </c>
      <c r="T3172" s="14">
        <f t="shared" si="297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8">
        <f t="shared" si="295"/>
        <v>65.102564102564102</v>
      </c>
      <c r="Q3173" t="str">
        <f t="shared" si="298"/>
        <v>theater</v>
      </c>
      <c r="R3173" s="11" t="str">
        <f t="shared" si="299"/>
        <v>plays</v>
      </c>
      <c r="S3173" s="14">
        <f t="shared" si="296"/>
        <v>42466.399976851848</v>
      </c>
      <c r="T3173" s="14">
        <f t="shared" si="297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8">
        <f t="shared" si="295"/>
        <v>79.310344827586206</v>
      </c>
      <c r="Q3174" t="str">
        <f t="shared" si="298"/>
        <v>theater</v>
      </c>
      <c r="R3174" s="11" t="str">
        <f t="shared" si="299"/>
        <v>plays</v>
      </c>
      <c r="S3174" s="14">
        <f t="shared" si="296"/>
        <v>40923.521620370368</v>
      </c>
      <c r="T3174" s="14">
        <f t="shared" si="297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8">
        <f t="shared" si="295"/>
        <v>139.18918918918919</v>
      </c>
      <c r="Q3175" t="str">
        <f t="shared" si="298"/>
        <v>theater</v>
      </c>
      <c r="R3175" s="11" t="str">
        <f t="shared" si="299"/>
        <v>plays</v>
      </c>
      <c r="S3175" s="14">
        <f t="shared" si="296"/>
        <v>41878.670046296291</v>
      </c>
      <c r="T3175" s="14">
        <f t="shared" si="297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8">
        <f t="shared" si="295"/>
        <v>131.91304347826087</v>
      </c>
      <c r="Q3176" t="str">
        <f t="shared" si="298"/>
        <v>theater</v>
      </c>
      <c r="R3176" s="11" t="str">
        <f t="shared" si="299"/>
        <v>plays</v>
      </c>
      <c r="S3176" s="14">
        <f t="shared" si="296"/>
        <v>41862.656342592592</v>
      </c>
      <c r="T3176" s="14">
        <f t="shared" si="297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8">
        <f t="shared" si="295"/>
        <v>91.3</v>
      </c>
      <c r="Q3177" t="str">
        <f t="shared" si="298"/>
        <v>theater</v>
      </c>
      <c r="R3177" s="11" t="str">
        <f t="shared" si="299"/>
        <v>plays</v>
      </c>
      <c r="S3177" s="14">
        <f t="shared" si="296"/>
        <v>40531.678553240738</v>
      </c>
      <c r="T3177" s="14">
        <f t="shared" si="297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8">
        <f t="shared" si="295"/>
        <v>39.672727272727272</v>
      </c>
      <c r="Q3178" t="str">
        <f t="shared" si="298"/>
        <v>theater</v>
      </c>
      <c r="R3178" s="11" t="str">
        <f t="shared" si="299"/>
        <v>plays</v>
      </c>
      <c r="S3178" s="14">
        <f t="shared" si="296"/>
        <v>41477.722581018512</v>
      </c>
      <c r="T3178" s="14">
        <f t="shared" si="297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8">
        <f t="shared" si="295"/>
        <v>57.549019607843135</v>
      </c>
      <c r="Q3179" t="str">
        <f t="shared" si="298"/>
        <v>theater</v>
      </c>
      <c r="R3179" s="11" t="str">
        <f t="shared" si="299"/>
        <v>plays</v>
      </c>
      <c r="S3179" s="14">
        <f t="shared" si="296"/>
        <v>41781.458437499998</v>
      </c>
      <c r="T3179" s="14">
        <f t="shared" si="297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8">
        <f t="shared" si="295"/>
        <v>33.025641025641029</v>
      </c>
      <c r="Q3180" t="str">
        <f t="shared" si="298"/>
        <v>theater</v>
      </c>
      <c r="R3180" s="11" t="str">
        <f t="shared" si="299"/>
        <v>plays</v>
      </c>
      <c r="S3180" s="14">
        <f t="shared" si="296"/>
        <v>41806.396701388883</v>
      </c>
      <c r="T3180" s="14">
        <f t="shared" si="297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8">
        <f t="shared" si="295"/>
        <v>77.335806451612896</v>
      </c>
      <c r="Q3181" t="str">
        <f t="shared" si="298"/>
        <v>theater</v>
      </c>
      <c r="R3181" s="11" t="str">
        <f t="shared" si="299"/>
        <v>plays</v>
      </c>
      <c r="S3181" s="14">
        <f t="shared" si="296"/>
        <v>41375.49387731481</v>
      </c>
      <c r="T3181" s="14">
        <f t="shared" si="297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8">
        <f t="shared" si="295"/>
        <v>31.933333333333334</v>
      </c>
      <c r="Q3182" t="str">
        <f t="shared" si="298"/>
        <v>theater</v>
      </c>
      <c r="R3182" s="11" t="str">
        <f t="shared" si="299"/>
        <v>plays</v>
      </c>
      <c r="S3182" s="14">
        <f t="shared" si="296"/>
        <v>41780.204270833332</v>
      </c>
      <c r="T3182" s="14">
        <f t="shared" si="297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8">
        <f t="shared" si="295"/>
        <v>36.333333333333336</v>
      </c>
      <c r="Q3183" t="str">
        <f t="shared" si="298"/>
        <v>theater</v>
      </c>
      <c r="R3183" s="11" t="str">
        <f t="shared" si="299"/>
        <v>plays</v>
      </c>
      <c r="S3183" s="14">
        <f t="shared" si="296"/>
        <v>41779.101701388885</v>
      </c>
      <c r="T3183" s="14">
        <f t="shared" si="297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8">
        <f t="shared" si="295"/>
        <v>46.768211920529801</v>
      </c>
      <c r="Q3184" t="str">
        <f t="shared" si="298"/>
        <v>theater</v>
      </c>
      <c r="R3184" s="11" t="str">
        <f t="shared" si="299"/>
        <v>plays</v>
      </c>
      <c r="S3184" s="14">
        <f t="shared" si="296"/>
        <v>40883.740983796291</v>
      </c>
      <c r="T3184" s="14">
        <f t="shared" si="297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8">
        <f t="shared" si="295"/>
        <v>40.073529411764703</v>
      </c>
      <c r="Q3185" t="str">
        <f t="shared" si="298"/>
        <v>theater</v>
      </c>
      <c r="R3185" s="11" t="str">
        <f t="shared" si="299"/>
        <v>plays</v>
      </c>
      <c r="S3185" s="14">
        <f t="shared" si="296"/>
        <v>41491.586446759255</v>
      </c>
      <c r="T3185" s="14">
        <f t="shared" si="297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8">
        <f t="shared" si="295"/>
        <v>100.21739130434783</v>
      </c>
      <c r="Q3186" t="str">
        <f t="shared" si="298"/>
        <v>theater</v>
      </c>
      <c r="R3186" s="11" t="str">
        <f t="shared" si="299"/>
        <v>plays</v>
      </c>
      <c r="S3186" s="14">
        <f t="shared" si="296"/>
        <v>41791.785081018512</v>
      </c>
      <c r="T3186" s="14">
        <f t="shared" si="297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8">
        <f t="shared" si="295"/>
        <v>41.666666666666664</v>
      </c>
      <c r="Q3187" t="str">
        <f t="shared" si="298"/>
        <v>theater</v>
      </c>
      <c r="R3187" s="11" t="str">
        <f t="shared" si="299"/>
        <v>plays</v>
      </c>
      <c r="S3187" s="14">
        <f t="shared" si="296"/>
        <v>41829.768993055557</v>
      </c>
      <c r="T3187" s="14">
        <f t="shared" si="297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8">
        <f t="shared" si="295"/>
        <v>46.714285714285715</v>
      </c>
      <c r="Q3188" t="str">
        <f t="shared" si="298"/>
        <v>theater</v>
      </c>
      <c r="R3188" s="11" t="str">
        <f t="shared" si="299"/>
        <v>plays</v>
      </c>
      <c r="S3188" s="14">
        <f t="shared" si="296"/>
        <v>41868.715717592589</v>
      </c>
      <c r="T3188" s="14">
        <f t="shared" si="297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8">
        <f t="shared" si="295"/>
        <v>71.491803278688522</v>
      </c>
      <c r="Q3189" t="str">
        <f t="shared" si="298"/>
        <v>theater</v>
      </c>
      <c r="R3189" s="11" t="str">
        <f t="shared" si="299"/>
        <v>plays</v>
      </c>
      <c r="S3189" s="14">
        <f t="shared" si="296"/>
        <v>41835.458020833328</v>
      </c>
      <c r="T3189" s="14">
        <f t="shared" si="297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8">
        <f t="shared" si="295"/>
        <v>14.444444444444445</v>
      </c>
      <c r="Q3190" t="str">
        <f t="shared" si="298"/>
        <v>theater</v>
      </c>
      <c r="R3190" s="11" t="str">
        <f t="shared" si="299"/>
        <v>musical</v>
      </c>
      <c r="S3190" s="14">
        <f t="shared" si="296"/>
        <v>42144.207199074073</v>
      </c>
      <c r="T3190" s="14">
        <f t="shared" si="297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8">
        <f t="shared" si="295"/>
        <v>356.84210526315792</v>
      </c>
      <c r="Q3191" t="str">
        <f t="shared" si="298"/>
        <v>theater</v>
      </c>
      <c r="R3191" s="11" t="str">
        <f t="shared" si="299"/>
        <v>musical</v>
      </c>
      <c r="S3191" s="14">
        <f t="shared" si="296"/>
        <v>42118.138101851851</v>
      </c>
      <c r="T3191" s="14">
        <f t="shared" si="297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8">
        <f t="shared" si="295"/>
        <v>0</v>
      </c>
      <c r="Q3192" t="str">
        <f t="shared" si="298"/>
        <v>theater</v>
      </c>
      <c r="R3192" s="11" t="str">
        <f t="shared" si="299"/>
        <v>musical</v>
      </c>
      <c r="S3192" s="14">
        <f t="shared" si="296"/>
        <v>42682.942997685182</v>
      </c>
      <c r="T3192" s="14">
        <f t="shared" si="297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8">
        <f t="shared" si="295"/>
        <v>37.75</v>
      </c>
      <c r="Q3193" t="str">
        <f t="shared" si="298"/>
        <v>theater</v>
      </c>
      <c r="R3193" s="11" t="str">
        <f t="shared" si="299"/>
        <v>musical</v>
      </c>
      <c r="S3193" s="14">
        <f t="shared" si="296"/>
        <v>42538.547094907401</v>
      </c>
      <c r="T3193" s="14">
        <f t="shared" si="297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8">
        <f t="shared" si="295"/>
        <v>12.75</v>
      </c>
      <c r="Q3194" t="str">
        <f t="shared" si="298"/>
        <v>theater</v>
      </c>
      <c r="R3194" s="11" t="str">
        <f t="shared" si="299"/>
        <v>musical</v>
      </c>
      <c r="S3194" s="14">
        <f t="shared" si="296"/>
        <v>42018.732164351844</v>
      </c>
      <c r="T3194" s="14">
        <f t="shared" si="297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8">
        <f t="shared" si="295"/>
        <v>24.458333333333332</v>
      </c>
      <c r="Q3195" t="str">
        <f t="shared" si="298"/>
        <v>theater</v>
      </c>
      <c r="R3195" s="11" t="str">
        <f t="shared" si="299"/>
        <v>musical</v>
      </c>
      <c r="S3195" s="14">
        <f t="shared" si="296"/>
        <v>42010.759907407402</v>
      </c>
      <c r="T3195" s="14">
        <f t="shared" si="297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8">
        <f t="shared" si="295"/>
        <v>0</v>
      </c>
      <c r="Q3196" t="str">
        <f t="shared" si="298"/>
        <v>theater</v>
      </c>
      <c r="R3196" s="11" t="str">
        <f t="shared" si="299"/>
        <v>musical</v>
      </c>
      <c r="S3196" s="14">
        <f t="shared" si="296"/>
        <v>42181.854143518511</v>
      </c>
      <c r="T3196" s="14">
        <f t="shared" si="297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8">
        <f t="shared" si="295"/>
        <v>53.07692307692308</v>
      </c>
      <c r="Q3197" t="str">
        <f t="shared" si="298"/>
        <v>theater</v>
      </c>
      <c r="R3197" s="11" t="str">
        <f t="shared" si="299"/>
        <v>musical</v>
      </c>
      <c r="S3197" s="14">
        <f t="shared" si="296"/>
        <v>42017.385902777773</v>
      </c>
      <c r="T3197" s="14">
        <f t="shared" si="297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8">
        <f t="shared" si="295"/>
        <v>300</v>
      </c>
      <c r="Q3198" t="str">
        <f t="shared" si="298"/>
        <v>theater</v>
      </c>
      <c r="R3198" s="11" t="str">
        <f t="shared" si="299"/>
        <v>musical</v>
      </c>
      <c r="S3198" s="14">
        <f t="shared" si="296"/>
        <v>42157.389756944445</v>
      </c>
      <c r="T3198" s="14">
        <f t="shared" si="297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8">
        <f t="shared" si="295"/>
        <v>286.25</v>
      </c>
      <c r="Q3199" t="str">
        <f t="shared" si="298"/>
        <v>theater</v>
      </c>
      <c r="R3199" s="11" t="str">
        <f t="shared" si="299"/>
        <v>musical</v>
      </c>
      <c r="S3199" s="14">
        <f t="shared" si="296"/>
        <v>42009.28493055555</v>
      </c>
      <c r="T3199" s="14">
        <f t="shared" si="297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8">
        <f t="shared" si="295"/>
        <v>36.666666666666664</v>
      </c>
      <c r="Q3200" t="str">
        <f t="shared" si="298"/>
        <v>theater</v>
      </c>
      <c r="R3200" s="11" t="str">
        <f t="shared" si="299"/>
        <v>musical</v>
      </c>
      <c r="S3200" s="14">
        <f t="shared" si="296"/>
        <v>42013.216168981475</v>
      </c>
      <c r="T3200" s="14">
        <f t="shared" si="297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8">
        <f t="shared" si="295"/>
        <v>49.20754716981132</v>
      </c>
      <c r="Q3201" t="str">
        <f t="shared" si="298"/>
        <v>theater</v>
      </c>
      <c r="R3201" s="11" t="str">
        <f t="shared" si="299"/>
        <v>musical</v>
      </c>
      <c r="S3201" s="14">
        <f t="shared" si="296"/>
        <v>41858.553449074068</v>
      </c>
      <c r="T3201" s="14">
        <f t="shared" si="297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8">
        <f t="shared" si="295"/>
        <v>1</v>
      </c>
      <c r="Q3202" t="str">
        <f t="shared" si="298"/>
        <v>theater</v>
      </c>
      <c r="R3202" s="11" t="str">
        <f t="shared" si="299"/>
        <v>musical</v>
      </c>
      <c r="S3202" s="14">
        <f t="shared" si="296"/>
        <v>42460.112280092588</v>
      </c>
      <c r="T3202" s="14">
        <f t="shared" si="297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(E3203/D3203)*100</f>
        <v>1.25</v>
      </c>
      <c r="P3203" s="8">
        <f t="shared" ref="P3203:P3266" si="301">IFERROR(E3203/L3203, 0)</f>
        <v>12.5</v>
      </c>
      <c r="Q3203" t="str">
        <f t="shared" si="298"/>
        <v>theater</v>
      </c>
      <c r="R3203" s="11" t="str">
        <f t="shared" si="299"/>
        <v>musical</v>
      </c>
      <c r="S3203" s="14">
        <f t="shared" ref="S3203:S3266" si="302">(((J3203/60)/60)/24)+DATE(1970,1,1)+(-5/24)</f>
        <v>41861.558761574073</v>
      </c>
      <c r="T3203" s="14">
        <f t="shared" ref="T3203:T3266" si="3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8">
        <f t="shared" si="301"/>
        <v>109.04</v>
      </c>
      <c r="Q3204" t="str">
        <f t="shared" ref="Q3204:Q3267" si="304">LEFT(N3204,(FIND("/",N3204)-1))</f>
        <v>theater</v>
      </c>
      <c r="R3204" s="11" t="str">
        <f t="shared" ref="R3204:R3267" si="305">RIGHT(N3204,(LEN(N3204)-FIND("/",N3204)))</f>
        <v>musical</v>
      </c>
      <c r="S3204" s="14">
        <f t="shared" si="302"/>
        <v>42293.645208333335</v>
      </c>
      <c r="T3204" s="14">
        <f t="shared" si="3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8">
        <f t="shared" si="301"/>
        <v>41.666666666666664</v>
      </c>
      <c r="Q3205" t="str">
        <f t="shared" si="304"/>
        <v>theater</v>
      </c>
      <c r="R3205" s="11" t="str">
        <f t="shared" si="305"/>
        <v>musical</v>
      </c>
      <c r="S3205" s="14">
        <f t="shared" si="302"/>
        <v>42242.780347222222</v>
      </c>
      <c r="T3205" s="14">
        <f t="shared" si="3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8">
        <f t="shared" si="301"/>
        <v>0</v>
      </c>
      <c r="Q3206" t="str">
        <f t="shared" si="304"/>
        <v>theater</v>
      </c>
      <c r="R3206" s="11" t="str">
        <f t="shared" si="305"/>
        <v>musical</v>
      </c>
      <c r="S3206" s="14">
        <f t="shared" si="302"/>
        <v>42172.477766203701</v>
      </c>
      <c r="T3206" s="14">
        <f t="shared" si="3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8">
        <f t="shared" si="301"/>
        <v>22.75</v>
      </c>
      <c r="Q3207" t="str">
        <f t="shared" si="304"/>
        <v>theater</v>
      </c>
      <c r="R3207" s="11" t="str">
        <f t="shared" si="305"/>
        <v>musical</v>
      </c>
      <c r="S3207" s="14">
        <f t="shared" si="302"/>
        <v>42095.166342592587</v>
      </c>
      <c r="T3207" s="14">
        <f t="shared" si="3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8">
        <f t="shared" si="301"/>
        <v>0</v>
      </c>
      <c r="Q3208" t="str">
        <f t="shared" si="304"/>
        <v>theater</v>
      </c>
      <c r="R3208" s="11" t="str">
        <f t="shared" si="305"/>
        <v>musical</v>
      </c>
      <c r="S3208" s="14">
        <f t="shared" si="302"/>
        <v>42236.067719907405</v>
      </c>
      <c r="T3208" s="14">
        <f t="shared" si="3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8">
        <f t="shared" si="301"/>
        <v>70.833333333333329</v>
      </c>
      <c r="Q3209" t="str">
        <f t="shared" si="304"/>
        <v>theater</v>
      </c>
      <c r="R3209" s="11" t="str">
        <f t="shared" si="305"/>
        <v>musical</v>
      </c>
      <c r="S3209" s="14">
        <f t="shared" si="302"/>
        <v>42057.069525462961</v>
      </c>
      <c r="T3209" s="14">
        <f t="shared" si="3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8">
        <f t="shared" si="301"/>
        <v>63.109756097560975</v>
      </c>
      <c r="Q3210" t="str">
        <f t="shared" si="304"/>
        <v>theater</v>
      </c>
      <c r="R3210" s="11" t="str">
        <f t="shared" si="305"/>
        <v>plays</v>
      </c>
      <c r="S3210" s="14">
        <f t="shared" si="302"/>
        <v>41827.396724537037</v>
      </c>
      <c r="T3210" s="14">
        <f t="shared" si="3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8">
        <f t="shared" si="301"/>
        <v>50.157964601769912</v>
      </c>
      <c r="Q3211" t="str">
        <f t="shared" si="304"/>
        <v>theater</v>
      </c>
      <c r="R3211" s="11" t="str">
        <f t="shared" si="305"/>
        <v>plays</v>
      </c>
      <c r="S3211" s="14">
        <f t="shared" si="302"/>
        <v>41778.428912037038</v>
      </c>
      <c r="T3211" s="14">
        <f t="shared" si="3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8">
        <f t="shared" si="301"/>
        <v>62.883333333333333</v>
      </c>
      <c r="Q3212" t="str">
        <f t="shared" si="304"/>
        <v>theater</v>
      </c>
      <c r="R3212" s="11" t="str">
        <f t="shared" si="305"/>
        <v>plays</v>
      </c>
      <c r="S3212" s="14">
        <f t="shared" si="302"/>
        <v>41013.728229166663</v>
      </c>
      <c r="T3212" s="14">
        <f t="shared" si="3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8">
        <f t="shared" si="301"/>
        <v>85.531055900621112</v>
      </c>
      <c r="Q3213" t="str">
        <f t="shared" si="304"/>
        <v>theater</v>
      </c>
      <c r="R3213" s="11" t="str">
        <f t="shared" si="305"/>
        <v>plays</v>
      </c>
      <c r="S3213" s="14">
        <f t="shared" si="302"/>
        <v>41834.378240740742</v>
      </c>
      <c r="T3213" s="14">
        <f t="shared" si="3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8">
        <f t="shared" si="301"/>
        <v>53.723404255319146</v>
      </c>
      <c r="Q3214" t="str">
        <f t="shared" si="304"/>
        <v>theater</v>
      </c>
      <c r="R3214" s="11" t="str">
        <f t="shared" si="305"/>
        <v>plays</v>
      </c>
      <c r="S3214" s="14">
        <f t="shared" si="302"/>
        <v>41829.587395833332</v>
      </c>
      <c r="T3214" s="14">
        <f t="shared" si="3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8">
        <f t="shared" si="301"/>
        <v>127.80851063829788</v>
      </c>
      <c r="Q3215" t="str">
        <f t="shared" si="304"/>
        <v>theater</v>
      </c>
      <c r="R3215" s="11" t="str">
        <f t="shared" si="305"/>
        <v>plays</v>
      </c>
      <c r="S3215" s="14">
        <f t="shared" si="302"/>
        <v>42171.555081018516</v>
      </c>
      <c r="T3215" s="14">
        <f t="shared" si="3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8">
        <f t="shared" si="301"/>
        <v>106.57391304347826</v>
      </c>
      <c r="Q3216" t="str">
        <f t="shared" si="304"/>
        <v>theater</v>
      </c>
      <c r="R3216" s="11" t="str">
        <f t="shared" si="305"/>
        <v>plays</v>
      </c>
      <c r="S3216" s="14">
        <f t="shared" si="302"/>
        <v>42337.584178240737</v>
      </c>
      <c r="T3216" s="14">
        <f t="shared" si="3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8">
        <f t="shared" si="301"/>
        <v>262.11194029850748</v>
      </c>
      <c r="Q3217" t="str">
        <f t="shared" si="304"/>
        <v>theater</v>
      </c>
      <c r="R3217" s="11" t="str">
        <f t="shared" si="305"/>
        <v>plays</v>
      </c>
      <c r="S3217" s="14">
        <f t="shared" si="302"/>
        <v>42219.456840277773</v>
      </c>
      <c r="T3217" s="14">
        <f t="shared" si="3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8">
        <f t="shared" si="301"/>
        <v>57.171428571428571</v>
      </c>
      <c r="Q3218" t="str">
        <f t="shared" si="304"/>
        <v>theater</v>
      </c>
      <c r="R3218" s="11" t="str">
        <f t="shared" si="305"/>
        <v>plays</v>
      </c>
      <c r="S3218" s="14">
        <f t="shared" si="302"/>
        <v>42165.254293981481</v>
      </c>
      <c r="T3218" s="14">
        <f t="shared" si="3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8">
        <f t="shared" si="301"/>
        <v>50.20192307692308</v>
      </c>
      <c r="Q3219" t="str">
        <f t="shared" si="304"/>
        <v>theater</v>
      </c>
      <c r="R3219" s="11" t="str">
        <f t="shared" si="305"/>
        <v>plays</v>
      </c>
      <c r="S3219" s="14">
        <f t="shared" si="302"/>
        <v>42648.337777777771</v>
      </c>
      <c r="T3219" s="14">
        <f t="shared" si="3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8">
        <f t="shared" si="301"/>
        <v>66.586956521739125</v>
      </c>
      <c r="Q3220" t="str">
        <f t="shared" si="304"/>
        <v>theater</v>
      </c>
      <c r="R3220" s="11" t="str">
        <f t="shared" si="305"/>
        <v>plays</v>
      </c>
      <c r="S3220" s="14">
        <f t="shared" si="302"/>
        <v>41970.793819444443</v>
      </c>
      <c r="T3220" s="14">
        <f t="shared" si="3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8">
        <f t="shared" si="301"/>
        <v>168.25210084033614</v>
      </c>
      <c r="Q3221" t="str">
        <f t="shared" si="304"/>
        <v>theater</v>
      </c>
      <c r="R3221" s="11" t="str">
        <f t="shared" si="305"/>
        <v>plays</v>
      </c>
      <c r="S3221" s="14">
        <f t="shared" si="302"/>
        <v>42050.77484953704</v>
      </c>
      <c r="T3221" s="14">
        <f t="shared" si="3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8">
        <f t="shared" si="301"/>
        <v>256.37288135593218</v>
      </c>
      <c r="Q3222" t="str">
        <f t="shared" si="304"/>
        <v>theater</v>
      </c>
      <c r="R3222" s="11" t="str">
        <f t="shared" si="305"/>
        <v>plays</v>
      </c>
      <c r="S3222" s="14">
        <f t="shared" si="302"/>
        <v>42772.625046296293</v>
      </c>
      <c r="T3222" s="14">
        <f t="shared" si="3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8">
        <f t="shared" si="301"/>
        <v>36.610619469026545</v>
      </c>
      <c r="Q3223" t="str">
        <f t="shared" si="304"/>
        <v>theater</v>
      </c>
      <c r="R3223" s="11" t="str">
        <f t="shared" si="305"/>
        <v>plays</v>
      </c>
      <c r="S3223" s="14">
        <f t="shared" si="302"/>
        <v>42155.488460648143</v>
      </c>
      <c r="T3223" s="14">
        <f t="shared" si="3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8">
        <f t="shared" si="301"/>
        <v>37.142857142857146</v>
      </c>
      <c r="Q3224" t="str">
        <f t="shared" si="304"/>
        <v>theater</v>
      </c>
      <c r="R3224" s="11" t="str">
        <f t="shared" si="305"/>
        <v>plays</v>
      </c>
      <c r="S3224" s="14">
        <f t="shared" si="302"/>
        <v>42270.373807870368</v>
      </c>
      <c r="T3224" s="14">
        <f t="shared" si="3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8">
        <f t="shared" si="301"/>
        <v>45.878378378378379</v>
      </c>
      <c r="Q3225" t="str">
        <f t="shared" si="304"/>
        <v>theater</v>
      </c>
      <c r="R3225" s="11" t="str">
        <f t="shared" si="305"/>
        <v>plays</v>
      </c>
      <c r="S3225" s="14">
        <f t="shared" si="302"/>
        <v>42206.62703703704</v>
      </c>
      <c r="T3225" s="14">
        <f t="shared" si="3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8">
        <f t="shared" si="301"/>
        <v>141.71296296296296</v>
      </c>
      <c r="Q3226" t="str">
        <f t="shared" si="304"/>
        <v>theater</v>
      </c>
      <c r="R3226" s="11" t="str">
        <f t="shared" si="305"/>
        <v>plays</v>
      </c>
      <c r="S3226" s="14">
        <f t="shared" si="302"/>
        <v>42697.642511574071</v>
      </c>
      <c r="T3226" s="14">
        <f t="shared" si="3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8">
        <f t="shared" si="301"/>
        <v>52.487179487179489</v>
      </c>
      <c r="Q3227" t="str">
        <f t="shared" si="304"/>
        <v>theater</v>
      </c>
      <c r="R3227" s="11" t="str">
        <f t="shared" si="305"/>
        <v>plays</v>
      </c>
      <c r="S3227" s="14">
        <f t="shared" si="302"/>
        <v>42503.351134259261</v>
      </c>
      <c r="T3227" s="14">
        <f t="shared" si="3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8">
        <f t="shared" si="301"/>
        <v>59.523809523809526</v>
      </c>
      <c r="Q3228" t="str">
        <f t="shared" si="304"/>
        <v>theater</v>
      </c>
      <c r="R3228" s="11" t="str">
        <f t="shared" si="305"/>
        <v>plays</v>
      </c>
      <c r="S3228" s="14">
        <f t="shared" si="302"/>
        <v>42277.375138888885</v>
      </c>
      <c r="T3228" s="14">
        <f t="shared" si="3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8">
        <f t="shared" si="301"/>
        <v>50</v>
      </c>
      <c r="Q3229" t="str">
        <f t="shared" si="304"/>
        <v>theater</v>
      </c>
      <c r="R3229" s="11" t="str">
        <f t="shared" si="305"/>
        <v>plays</v>
      </c>
      <c r="S3229" s="14">
        <f t="shared" si="302"/>
        <v>42722.674027777779</v>
      </c>
      <c r="T3229" s="14">
        <f t="shared" si="3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8">
        <f t="shared" si="301"/>
        <v>193.62162162162161</v>
      </c>
      <c r="Q3230" t="str">
        <f t="shared" si="304"/>
        <v>theater</v>
      </c>
      <c r="R3230" s="11" t="str">
        <f t="shared" si="305"/>
        <v>plays</v>
      </c>
      <c r="S3230" s="14">
        <f t="shared" si="302"/>
        <v>42323.500972222224</v>
      </c>
      <c r="T3230" s="14">
        <f t="shared" si="3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8">
        <f t="shared" si="301"/>
        <v>106.79702970297029</v>
      </c>
      <c r="Q3231" t="str">
        <f t="shared" si="304"/>
        <v>theater</v>
      </c>
      <c r="R3231" s="11" t="str">
        <f t="shared" si="305"/>
        <v>plays</v>
      </c>
      <c r="S3231" s="14">
        <f t="shared" si="302"/>
        <v>41933.083310185182</v>
      </c>
      <c r="T3231" s="14">
        <f t="shared" si="3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8">
        <f t="shared" si="301"/>
        <v>77.21621621621621</v>
      </c>
      <c r="Q3232" t="str">
        <f t="shared" si="304"/>
        <v>theater</v>
      </c>
      <c r="R3232" s="11" t="str">
        <f t="shared" si="305"/>
        <v>plays</v>
      </c>
      <c r="S3232" s="14">
        <f t="shared" si="302"/>
        <v>41897.959791666668</v>
      </c>
      <c r="T3232" s="14">
        <f t="shared" si="3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8">
        <f t="shared" si="301"/>
        <v>57.5</v>
      </c>
      <c r="Q3233" t="str">
        <f t="shared" si="304"/>
        <v>theater</v>
      </c>
      <c r="R3233" s="11" t="str">
        <f t="shared" si="305"/>
        <v>plays</v>
      </c>
      <c r="S3233" s="14">
        <f t="shared" si="302"/>
        <v>42446.735497685186</v>
      </c>
      <c r="T3233" s="14">
        <f t="shared" si="3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8">
        <f t="shared" si="301"/>
        <v>50.46153846153846</v>
      </c>
      <c r="Q3234" t="str">
        <f t="shared" si="304"/>
        <v>theater</v>
      </c>
      <c r="R3234" s="11" t="str">
        <f t="shared" si="305"/>
        <v>plays</v>
      </c>
      <c r="S3234" s="14">
        <f t="shared" si="302"/>
        <v>42463.605520833335</v>
      </c>
      <c r="T3234" s="14">
        <f t="shared" si="3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8">
        <f t="shared" si="301"/>
        <v>97.377049180327873</v>
      </c>
      <c r="Q3235" t="str">
        <f t="shared" si="304"/>
        <v>theater</v>
      </c>
      <c r="R3235" s="11" t="str">
        <f t="shared" si="305"/>
        <v>plays</v>
      </c>
      <c r="S3235" s="14">
        <f t="shared" si="302"/>
        <v>42766.596701388888</v>
      </c>
      <c r="T3235" s="14">
        <f t="shared" si="3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8">
        <f t="shared" si="301"/>
        <v>34.91921739130435</v>
      </c>
      <c r="Q3236" t="str">
        <f t="shared" si="304"/>
        <v>theater</v>
      </c>
      <c r="R3236" s="11" t="str">
        <f t="shared" si="305"/>
        <v>plays</v>
      </c>
      <c r="S3236" s="14">
        <f t="shared" si="302"/>
        <v>42734.581111111103</v>
      </c>
      <c r="T3236" s="14">
        <f t="shared" si="3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8">
        <f t="shared" si="301"/>
        <v>85.530386740331494</v>
      </c>
      <c r="Q3237" t="str">
        <f t="shared" si="304"/>
        <v>theater</v>
      </c>
      <c r="R3237" s="11" t="str">
        <f t="shared" si="305"/>
        <v>plays</v>
      </c>
      <c r="S3237" s="14">
        <f t="shared" si="302"/>
        <v>42522.139479166661</v>
      </c>
      <c r="T3237" s="14">
        <f t="shared" si="3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8">
        <f t="shared" si="301"/>
        <v>182.90909090909091</v>
      </c>
      <c r="Q3238" t="str">
        <f t="shared" si="304"/>
        <v>theater</v>
      </c>
      <c r="R3238" s="11" t="str">
        <f t="shared" si="305"/>
        <v>plays</v>
      </c>
      <c r="S3238" s="14">
        <f t="shared" si="302"/>
        <v>42702.708715277775</v>
      </c>
      <c r="T3238" s="14">
        <f t="shared" si="3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8">
        <f t="shared" si="301"/>
        <v>131.13620817843866</v>
      </c>
      <c r="Q3239" t="str">
        <f t="shared" si="304"/>
        <v>theater</v>
      </c>
      <c r="R3239" s="11" t="str">
        <f t="shared" si="305"/>
        <v>plays</v>
      </c>
      <c r="S3239" s="14">
        <f t="shared" si="302"/>
        <v>42252.266018518516</v>
      </c>
      <c r="T3239" s="14">
        <f t="shared" si="3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8">
        <f t="shared" si="301"/>
        <v>39.810126582278478</v>
      </c>
      <c r="Q3240" t="str">
        <f t="shared" si="304"/>
        <v>theater</v>
      </c>
      <c r="R3240" s="11" t="str">
        <f t="shared" si="305"/>
        <v>plays</v>
      </c>
      <c r="S3240" s="14">
        <f t="shared" si="302"/>
        <v>42156.302060185182</v>
      </c>
      <c r="T3240" s="14">
        <f t="shared" si="3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8">
        <f t="shared" si="301"/>
        <v>59.701730769230764</v>
      </c>
      <c r="Q3241" t="str">
        <f t="shared" si="304"/>
        <v>theater</v>
      </c>
      <c r="R3241" s="11" t="str">
        <f t="shared" si="305"/>
        <v>plays</v>
      </c>
      <c r="S3241" s="14">
        <f t="shared" si="302"/>
        <v>42277.880706018514</v>
      </c>
      <c r="T3241" s="14">
        <f t="shared" si="3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8">
        <f t="shared" si="301"/>
        <v>88.735294117647058</v>
      </c>
      <c r="Q3242" t="str">
        <f t="shared" si="304"/>
        <v>theater</v>
      </c>
      <c r="R3242" s="11" t="str">
        <f t="shared" si="305"/>
        <v>plays</v>
      </c>
      <c r="S3242" s="14">
        <f t="shared" si="302"/>
        <v>42754.485509259255</v>
      </c>
      <c r="T3242" s="14">
        <f t="shared" si="3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8">
        <f t="shared" si="301"/>
        <v>58.688622754491021</v>
      </c>
      <c r="Q3243" t="str">
        <f t="shared" si="304"/>
        <v>theater</v>
      </c>
      <c r="R3243" s="11" t="str">
        <f t="shared" si="305"/>
        <v>plays</v>
      </c>
      <c r="S3243" s="14">
        <f t="shared" si="302"/>
        <v>41893.116550925923</v>
      </c>
      <c r="T3243" s="14">
        <f t="shared" si="3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8">
        <f t="shared" si="301"/>
        <v>69.56513661202186</v>
      </c>
      <c r="Q3244" t="str">
        <f t="shared" si="304"/>
        <v>theater</v>
      </c>
      <c r="R3244" s="11" t="str">
        <f t="shared" si="305"/>
        <v>plays</v>
      </c>
      <c r="S3244" s="14">
        <f t="shared" si="302"/>
        <v>41871.547361111108</v>
      </c>
      <c r="T3244" s="14">
        <f t="shared" si="3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8">
        <f t="shared" si="301"/>
        <v>115.87323943661971</v>
      </c>
      <c r="Q3245" t="str">
        <f t="shared" si="304"/>
        <v>theater</v>
      </c>
      <c r="R3245" s="11" t="str">
        <f t="shared" si="305"/>
        <v>plays</v>
      </c>
      <c r="S3245" s="14">
        <f t="shared" si="302"/>
        <v>42261.888449074067</v>
      </c>
      <c r="T3245" s="14">
        <f t="shared" si="3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8">
        <f t="shared" si="301"/>
        <v>23.869565217391305</v>
      </c>
      <c r="Q3246" t="str">
        <f t="shared" si="304"/>
        <v>theater</v>
      </c>
      <c r="R3246" s="11" t="str">
        <f t="shared" si="305"/>
        <v>plays</v>
      </c>
      <c r="S3246" s="14">
        <f t="shared" si="302"/>
        <v>42675.485902777778</v>
      </c>
      <c r="T3246" s="14">
        <f t="shared" si="3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8">
        <f t="shared" si="301"/>
        <v>81.125925925925927</v>
      </c>
      <c r="Q3247" t="str">
        <f t="shared" si="304"/>
        <v>theater</v>
      </c>
      <c r="R3247" s="11" t="str">
        <f t="shared" si="305"/>
        <v>plays</v>
      </c>
      <c r="S3247" s="14">
        <f t="shared" si="302"/>
        <v>42135.391874999994</v>
      </c>
      <c r="T3247" s="14">
        <f t="shared" si="3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8">
        <f t="shared" si="301"/>
        <v>57.626943005181346</v>
      </c>
      <c r="Q3248" t="str">
        <f t="shared" si="304"/>
        <v>theater</v>
      </c>
      <c r="R3248" s="11" t="str">
        <f t="shared" si="305"/>
        <v>plays</v>
      </c>
      <c r="S3248" s="14">
        <f t="shared" si="302"/>
        <v>42230.263888888883</v>
      </c>
      <c r="T3248" s="14">
        <f t="shared" si="3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8">
        <f t="shared" si="301"/>
        <v>46.429824561403507</v>
      </c>
      <c r="Q3249" t="str">
        <f t="shared" si="304"/>
        <v>theater</v>
      </c>
      <c r="R3249" s="11" t="str">
        <f t="shared" si="305"/>
        <v>plays</v>
      </c>
      <c r="S3249" s="14">
        <f t="shared" si="302"/>
        <v>42167.22583333333</v>
      </c>
      <c r="T3249" s="14">
        <f t="shared" si="3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8">
        <f t="shared" si="301"/>
        <v>60.475000000000001</v>
      </c>
      <c r="Q3250" t="str">
        <f t="shared" si="304"/>
        <v>theater</v>
      </c>
      <c r="R3250" s="11" t="str">
        <f t="shared" si="305"/>
        <v>plays</v>
      </c>
      <c r="S3250" s="14">
        <f t="shared" si="302"/>
        <v>42068.68005787037</v>
      </c>
      <c r="T3250" s="14">
        <f t="shared" si="3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8">
        <f t="shared" si="301"/>
        <v>65.579545454545453</v>
      </c>
      <c r="Q3251" t="str">
        <f t="shared" si="304"/>
        <v>theater</v>
      </c>
      <c r="R3251" s="11" t="str">
        <f t="shared" si="305"/>
        <v>plays</v>
      </c>
      <c r="S3251" s="14">
        <f t="shared" si="302"/>
        <v>42145.538356481477</v>
      </c>
      <c r="T3251" s="14">
        <f t="shared" si="3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8">
        <f t="shared" si="301"/>
        <v>119.1924882629108</v>
      </c>
      <c r="Q3252" t="str">
        <f t="shared" si="304"/>
        <v>theater</v>
      </c>
      <c r="R3252" s="11" t="str">
        <f t="shared" si="305"/>
        <v>plays</v>
      </c>
      <c r="S3252" s="14">
        <f t="shared" si="302"/>
        <v>41918.533842592587</v>
      </c>
      <c r="T3252" s="14">
        <f t="shared" si="3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8">
        <f t="shared" si="301"/>
        <v>83.05</v>
      </c>
      <c r="Q3253" t="str">
        <f t="shared" si="304"/>
        <v>theater</v>
      </c>
      <c r="R3253" s="11" t="str">
        <f t="shared" si="305"/>
        <v>plays</v>
      </c>
      <c r="S3253" s="14">
        <f t="shared" si="302"/>
        <v>42146.52275462963</v>
      </c>
      <c r="T3253" s="14">
        <f t="shared" si="3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8">
        <f t="shared" si="301"/>
        <v>57.52</v>
      </c>
      <c r="Q3254" t="str">
        <f t="shared" si="304"/>
        <v>theater</v>
      </c>
      <c r="R3254" s="11" t="str">
        <f t="shared" si="305"/>
        <v>plays</v>
      </c>
      <c r="S3254" s="14">
        <f t="shared" si="302"/>
        <v>42590.264351851853</v>
      </c>
      <c r="T3254" s="14">
        <f t="shared" si="3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8">
        <f t="shared" si="301"/>
        <v>177.08695652173913</v>
      </c>
      <c r="Q3255" t="str">
        <f t="shared" si="304"/>
        <v>theater</v>
      </c>
      <c r="R3255" s="11" t="str">
        <f t="shared" si="305"/>
        <v>plays</v>
      </c>
      <c r="S3255" s="14">
        <f t="shared" si="302"/>
        <v>42602.368379629632</v>
      </c>
      <c r="T3255" s="14">
        <f t="shared" si="3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8">
        <f t="shared" si="301"/>
        <v>70.771505376344081</v>
      </c>
      <c r="Q3256" t="str">
        <f t="shared" si="304"/>
        <v>theater</v>
      </c>
      <c r="R3256" s="11" t="str">
        <f t="shared" si="305"/>
        <v>plays</v>
      </c>
      <c r="S3256" s="14">
        <f t="shared" si="302"/>
        <v>42058.877418981479</v>
      </c>
      <c r="T3256" s="14">
        <f t="shared" si="3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8">
        <f t="shared" si="301"/>
        <v>29.166666666666668</v>
      </c>
      <c r="Q3257" t="str">
        <f t="shared" si="304"/>
        <v>theater</v>
      </c>
      <c r="R3257" s="11" t="str">
        <f t="shared" si="305"/>
        <v>plays</v>
      </c>
      <c r="S3257" s="14">
        <f t="shared" si="302"/>
        <v>41889.559895833328</v>
      </c>
      <c r="T3257" s="14">
        <f t="shared" si="3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8">
        <f t="shared" si="301"/>
        <v>72.76136363636364</v>
      </c>
      <c r="Q3258" t="str">
        <f t="shared" si="304"/>
        <v>theater</v>
      </c>
      <c r="R3258" s="11" t="str">
        <f t="shared" si="305"/>
        <v>plays</v>
      </c>
      <c r="S3258" s="14">
        <f t="shared" si="302"/>
        <v>42144.365474537037</v>
      </c>
      <c r="T3258" s="14">
        <f t="shared" si="3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8">
        <f t="shared" si="301"/>
        <v>51.853414634146333</v>
      </c>
      <c r="Q3259" t="str">
        <f t="shared" si="304"/>
        <v>theater</v>
      </c>
      <c r="R3259" s="11" t="str">
        <f t="shared" si="305"/>
        <v>plays</v>
      </c>
      <c r="S3259" s="14">
        <f t="shared" si="302"/>
        <v>42758.351296296292</v>
      </c>
      <c r="T3259" s="14">
        <f t="shared" si="3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8">
        <f t="shared" si="301"/>
        <v>98.2</v>
      </c>
      <c r="Q3260" t="str">
        <f t="shared" si="304"/>
        <v>theater</v>
      </c>
      <c r="R3260" s="11" t="str">
        <f t="shared" si="305"/>
        <v>plays</v>
      </c>
      <c r="S3260" s="14">
        <f t="shared" si="302"/>
        <v>41982.678946759253</v>
      </c>
      <c r="T3260" s="14">
        <f t="shared" si="3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8">
        <f t="shared" si="301"/>
        <v>251.7381443298969</v>
      </c>
      <c r="Q3261" t="str">
        <f t="shared" si="304"/>
        <v>theater</v>
      </c>
      <c r="R3261" s="11" t="str">
        <f t="shared" si="305"/>
        <v>plays</v>
      </c>
      <c r="S3261" s="14">
        <f t="shared" si="302"/>
        <v>42614.552604166667</v>
      </c>
      <c r="T3261" s="14">
        <f t="shared" si="3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8">
        <f t="shared" si="301"/>
        <v>74.821917808219183</v>
      </c>
      <c r="Q3262" t="str">
        <f t="shared" si="304"/>
        <v>theater</v>
      </c>
      <c r="R3262" s="11" t="str">
        <f t="shared" si="305"/>
        <v>plays</v>
      </c>
      <c r="S3262" s="14">
        <f t="shared" si="302"/>
        <v>42303.464328703696</v>
      </c>
      <c r="T3262" s="14">
        <f t="shared" si="3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8">
        <f t="shared" si="301"/>
        <v>67.65306122448979</v>
      </c>
      <c r="Q3263" t="str">
        <f t="shared" si="304"/>
        <v>theater</v>
      </c>
      <c r="R3263" s="11" t="str">
        <f t="shared" si="305"/>
        <v>plays</v>
      </c>
      <c r="S3263" s="14">
        <f t="shared" si="302"/>
        <v>42171.517083333332</v>
      </c>
      <c r="T3263" s="14">
        <f t="shared" si="3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8">
        <f t="shared" si="301"/>
        <v>93.81343283582089</v>
      </c>
      <c r="Q3264" t="str">
        <f t="shared" si="304"/>
        <v>theater</v>
      </c>
      <c r="R3264" s="11" t="str">
        <f t="shared" si="305"/>
        <v>plays</v>
      </c>
      <c r="S3264" s="14">
        <f t="shared" si="302"/>
        <v>41964.107199074067</v>
      </c>
      <c r="T3264" s="14">
        <f t="shared" si="3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8">
        <f t="shared" si="301"/>
        <v>41.237647058823526</v>
      </c>
      <c r="Q3265" t="str">
        <f t="shared" si="304"/>
        <v>theater</v>
      </c>
      <c r="R3265" s="11" t="str">
        <f t="shared" si="305"/>
        <v>plays</v>
      </c>
      <c r="S3265" s="14">
        <f t="shared" si="302"/>
        <v>42284.30773148148</v>
      </c>
      <c r="T3265" s="14">
        <f t="shared" si="3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8">
        <f t="shared" si="301"/>
        <v>52.551020408163268</v>
      </c>
      <c r="Q3266" t="str">
        <f t="shared" si="304"/>
        <v>theater</v>
      </c>
      <c r="R3266" s="11" t="str">
        <f t="shared" si="305"/>
        <v>plays</v>
      </c>
      <c r="S3266" s="14">
        <f t="shared" si="302"/>
        <v>42016.591874999998</v>
      </c>
      <c r="T3266" s="14">
        <f t="shared" si="3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(E3267/D3267)*100</f>
        <v>164</v>
      </c>
      <c r="P3267" s="8">
        <f t="shared" ref="P3267:P3330" si="307">IFERROR(E3267/L3267, 0)</f>
        <v>70.285714285714292</v>
      </c>
      <c r="Q3267" t="str">
        <f t="shared" si="304"/>
        <v>theater</v>
      </c>
      <c r="R3267" s="11" t="str">
        <f t="shared" si="305"/>
        <v>plays</v>
      </c>
      <c r="S3267" s="14">
        <f t="shared" ref="S3267:S3330" si="308">(((J3267/60)/60)/24)+DATE(1970,1,1)+(-5/24)</f>
        <v>42311.503645833327</v>
      </c>
      <c r="T3267" s="14">
        <f t="shared" ref="T3267:T3330" si="309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8">
        <f t="shared" si="307"/>
        <v>48.325153374233132</v>
      </c>
      <c r="Q3268" t="str">
        <f t="shared" ref="Q3268:Q3331" si="310">LEFT(N3268,(FIND("/",N3268)-1))</f>
        <v>theater</v>
      </c>
      <c r="R3268" s="11" t="str">
        <f t="shared" ref="R3268:R3331" si="311">RIGHT(N3268,(LEN(N3268)-FIND("/",N3268)))</f>
        <v>plays</v>
      </c>
      <c r="S3268" s="14">
        <f t="shared" si="308"/>
        <v>42136.32780092593</v>
      </c>
      <c r="T3268" s="14">
        <f t="shared" si="309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8">
        <f t="shared" si="307"/>
        <v>53.177083333333336</v>
      </c>
      <c r="Q3269" t="str">
        <f t="shared" si="310"/>
        <v>theater</v>
      </c>
      <c r="R3269" s="11" t="str">
        <f t="shared" si="311"/>
        <v>plays</v>
      </c>
      <c r="S3269" s="14">
        <f t="shared" si="308"/>
        <v>42172.549305555549</v>
      </c>
      <c r="T3269" s="14">
        <f t="shared" si="309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8">
        <f t="shared" si="307"/>
        <v>60.952380952380949</v>
      </c>
      <c r="Q3270" t="str">
        <f t="shared" si="310"/>
        <v>theater</v>
      </c>
      <c r="R3270" s="11" t="str">
        <f t="shared" si="311"/>
        <v>plays</v>
      </c>
      <c r="S3270" s="14">
        <f t="shared" si="308"/>
        <v>42590.695925925924</v>
      </c>
      <c r="T3270" s="14">
        <f t="shared" si="309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8">
        <f t="shared" si="307"/>
        <v>116</v>
      </c>
      <c r="Q3271" t="str">
        <f t="shared" si="310"/>
        <v>theater</v>
      </c>
      <c r="R3271" s="11" t="str">
        <f t="shared" si="311"/>
        <v>plays</v>
      </c>
      <c r="S3271" s="14">
        <f t="shared" si="308"/>
        <v>42137.18746527777</v>
      </c>
      <c r="T3271" s="14">
        <f t="shared" si="309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8">
        <f t="shared" si="307"/>
        <v>61</v>
      </c>
      <c r="Q3272" t="str">
        <f t="shared" si="310"/>
        <v>theater</v>
      </c>
      <c r="R3272" s="11" t="str">
        <f t="shared" si="311"/>
        <v>plays</v>
      </c>
      <c r="S3272" s="14">
        <f t="shared" si="308"/>
        <v>42167.324826388889</v>
      </c>
      <c r="T3272" s="14">
        <f t="shared" si="309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8">
        <f t="shared" si="307"/>
        <v>38.235294117647058</v>
      </c>
      <c r="Q3273" t="str">
        <f t="shared" si="310"/>
        <v>theater</v>
      </c>
      <c r="R3273" s="11" t="str">
        <f t="shared" si="311"/>
        <v>plays</v>
      </c>
      <c r="S3273" s="14">
        <f t="shared" si="308"/>
        <v>41915.22887731481</v>
      </c>
      <c r="T3273" s="14">
        <f t="shared" si="309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8">
        <f t="shared" si="307"/>
        <v>106.50344827586207</v>
      </c>
      <c r="Q3274" t="str">
        <f t="shared" si="310"/>
        <v>theater</v>
      </c>
      <c r="R3274" s="11" t="str">
        <f t="shared" si="311"/>
        <v>plays</v>
      </c>
      <c r="S3274" s="14">
        <f t="shared" si="308"/>
        <v>42284.291770833333</v>
      </c>
      <c r="T3274" s="14">
        <f t="shared" si="309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8">
        <f t="shared" si="307"/>
        <v>204.57142857142858</v>
      </c>
      <c r="Q3275" t="str">
        <f t="shared" si="310"/>
        <v>theater</v>
      </c>
      <c r="R3275" s="11" t="str">
        <f t="shared" si="311"/>
        <v>plays</v>
      </c>
      <c r="S3275" s="14">
        <f t="shared" si="308"/>
        <v>42611.5930787037</v>
      </c>
      <c r="T3275" s="14">
        <f t="shared" si="309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8">
        <f t="shared" si="307"/>
        <v>54.912587412587413</v>
      </c>
      <c r="Q3276" t="str">
        <f t="shared" si="310"/>
        <v>theater</v>
      </c>
      <c r="R3276" s="11" t="str">
        <f t="shared" si="311"/>
        <v>plays</v>
      </c>
      <c r="S3276" s="14">
        <f t="shared" si="308"/>
        <v>42400.496203703697</v>
      </c>
      <c r="T3276" s="14">
        <f t="shared" si="309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8">
        <f t="shared" si="307"/>
        <v>150.41666666666666</v>
      </c>
      <c r="Q3277" t="str">
        <f t="shared" si="310"/>
        <v>theater</v>
      </c>
      <c r="R3277" s="11" t="str">
        <f t="shared" si="311"/>
        <v>plays</v>
      </c>
      <c r="S3277" s="14">
        <f t="shared" si="308"/>
        <v>42017.672118055554</v>
      </c>
      <c r="T3277" s="14">
        <f t="shared" si="309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8">
        <f t="shared" si="307"/>
        <v>52.58</v>
      </c>
      <c r="Q3278" t="str">
        <f t="shared" si="310"/>
        <v>theater</v>
      </c>
      <c r="R3278" s="11" t="str">
        <f t="shared" si="311"/>
        <v>plays</v>
      </c>
      <c r="S3278" s="14">
        <f t="shared" si="308"/>
        <v>42426.741655092592</v>
      </c>
      <c r="T3278" s="14">
        <f t="shared" si="309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8">
        <f t="shared" si="307"/>
        <v>54.3</v>
      </c>
      <c r="Q3279" t="str">
        <f t="shared" si="310"/>
        <v>theater</v>
      </c>
      <c r="R3279" s="11" t="str">
        <f t="shared" si="311"/>
        <v>plays</v>
      </c>
      <c r="S3279" s="14">
        <f t="shared" si="308"/>
        <v>41931.474606481483</v>
      </c>
      <c r="T3279" s="14">
        <f t="shared" si="309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8">
        <f t="shared" si="307"/>
        <v>76.029411764705884</v>
      </c>
      <c r="Q3280" t="str">
        <f t="shared" si="310"/>
        <v>theater</v>
      </c>
      <c r="R3280" s="11" t="str">
        <f t="shared" si="311"/>
        <v>plays</v>
      </c>
      <c r="S3280" s="14">
        <f t="shared" si="308"/>
        <v>42124.640081018515</v>
      </c>
      <c r="T3280" s="14">
        <f t="shared" si="309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8">
        <f t="shared" si="307"/>
        <v>105.2063492063492</v>
      </c>
      <c r="Q3281" t="str">
        <f t="shared" si="310"/>
        <v>theater</v>
      </c>
      <c r="R3281" s="11" t="str">
        <f t="shared" si="311"/>
        <v>plays</v>
      </c>
      <c r="S3281" s="14">
        <f t="shared" si="308"/>
        <v>42430.894201388881</v>
      </c>
      <c r="T3281" s="14">
        <f t="shared" si="309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8">
        <f t="shared" si="307"/>
        <v>68.666666666666671</v>
      </c>
      <c r="Q3282" t="str">
        <f t="shared" si="310"/>
        <v>theater</v>
      </c>
      <c r="R3282" s="11" t="str">
        <f t="shared" si="311"/>
        <v>plays</v>
      </c>
      <c r="S3282" s="14">
        <f t="shared" si="308"/>
        <v>42121.548587962963</v>
      </c>
      <c r="T3282" s="14">
        <f t="shared" si="309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8">
        <f t="shared" si="307"/>
        <v>129.36170212765958</v>
      </c>
      <c r="Q3283" t="str">
        <f t="shared" si="310"/>
        <v>theater</v>
      </c>
      <c r="R3283" s="11" t="str">
        <f t="shared" si="311"/>
        <v>plays</v>
      </c>
      <c r="S3283" s="14">
        <f t="shared" si="308"/>
        <v>42218.811400462961</v>
      </c>
      <c r="T3283" s="14">
        <f t="shared" si="309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8">
        <f t="shared" si="307"/>
        <v>134.26371308016877</v>
      </c>
      <c r="Q3284" t="str">
        <f t="shared" si="310"/>
        <v>theater</v>
      </c>
      <c r="R3284" s="11" t="str">
        <f t="shared" si="311"/>
        <v>plays</v>
      </c>
      <c r="S3284" s="14">
        <f t="shared" si="308"/>
        <v>42444.985972222225</v>
      </c>
      <c r="T3284" s="14">
        <f t="shared" si="309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8">
        <f t="shared" si="307"/>
        <v>17.829787234042552</v>
      </c>
      <c r="Q3285" t="str">
        <f t="shared" si="310"/>
        <v>theater</v>
      </c>
      <c r="R3285" s="11" t="str">
        <f t="shared" si="311"/>
        <v>plays</v>
      </c>
      <c r="S3285" s="14">
        <f t="shared" si="308"/>
        <v>42379.535856481474</v>
      </c>
      <c r="T3285" s="14">
        <f t="shared" si="309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8">
        <f t="shared" si="307"/>
        <v>203.2</v>
      </c>
      <c r="Q3286" t="str">
        <f t="shared" si="310"/>
        <v>theater</v>
      </c>
      <c r="R3286" s="11" t="str">
        <f t="shared" si="311"/>
        <v>plays</v>
      </c>
      <c r="S3286" s="14">
        <f t="shared" si="308"/>
        <v>42380.676539351851</v>
      </c>
      <c r="T3286" s="14">
        <f t="shared" si="309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8">
        <f t="shared" si="307"/>
        <v>69.18518518518519</v>
      </c>
      <c r="Q3287" t="str">
        <f t="shared" si="310"/>
        <v>theater</v>
      </c>
      <c r="R3287" s="11" t="str">
        <f t="shared" si="311"/>
        <v>plays</v>
      </c>
      <c r="S3287" s="14">
        <f t="shared" si="308"/>
        <v>42762.734097222223</v>
      </c>
      <c r="T3287" s="14">
        <f t="shared" si="309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8">
        <f t="shared" si="307"/>
        <v>125.12295081967213</v>
      </c>
      <c r="Q3288" t="str">
        <f t="shared" si="310"/>
        <v>theater</v>
      </c>
      <c r="R3288" s="11" t="str">
        <f t="shared" si="311"/>
        <v>plays</v>
      </c>
      <c r="S3288" s="14">
        <f t="shared" si="308"/>
        <v>42567.631736111107</v>
      </c>
      <c r="T3288" s="14">
        <f t="shared" si="309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8">
        <f t="shared" si="307"/>
        <v>73.529411764705884</v>
      </c>
      <c r="Q3289" t="str">
        <f t="shared" si="310"/>
        <v>theater</v>
      </c>
      <c r="R3289" s="11" t="str">
        <f t="shared" si="311"/>
        <v>plays</v>
      </c>
      <c r="S3289" s="14">
        <f t="shared" si="308"/>
        <v>42311.541990740741</v>
      </c>
      <c r="T3289" s="14">
        <f t="shared" si="309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8">
        <f t="shared" si="307"/>
        <v>48.437149758454105</v>
      </c>
      <c r="Q3290" t="str">
        <f t="shared" si="310"/>
        <v>theater</v>
      </c>
      <c r="R3290" s="11" t="str">
        <f t="shared" si="311"/>
        <v>plays</v>
      </c>
      <c r="S3290" s="14">
        <f t="shared" si="308"/>
        <v>42505.566145833327</v>
      </c>
      <c r="T3290" s="14">
        <f t="shared" si="309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8">
        <f t="shared" si="307"/>
        <v>26.608400000000003</v>
      </c>
      <c r="Q3291" t="str">
        <f t="shared" si="310"/>
        <v>theater</v>
      </c>
      <c r="R3291" s="11" t="str">
        <f t="shared" si="311"/>
        <v>plays</v>
      </c>
      <c r="S3291" s="14">
        <f t="shared" si="308"/>
        <v>42758.159745370365</v>
      </c>
      <c r="T3291" s="14">
        <f t="shared" si="309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8">
        <f t="shared" si="307"/>
        <v>33.666666666666664</v>
      </c>
      <c r="Q3292" t="str">
        <f t="shared" si="310"/>
        <v>theater</v>
      </c>
      <c r="R3292" s="11" t="str">
        <f t="shared" si="311"/>
        <v>plays</v>
      </c>
      <c r="S3292" s="14">
        <f t="shared" si="308"/>
        <v>42775.306608796294</v>
      </c>
      <c r="T3292" s="14">
        <f t="shared" si="309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8">
        <f t="shared" si="307"/>
        <v>40.714285714285715</v>
      </c>
      <c r="Q3293" t="str">
        <f t="shared" si="310"/>
        <v>theater</v>
      </c>
      <c r="R3293" s="11" t="str">
        <f t="shared" si="311"/>
        <v>plays</v>
      </c>
      <c r="S3293" s="14">
        <f t="shared" si="308"/>
        <v>42232.494212962956</v>
      </c>
      <c r="T3293" s="14">
        <f t="shared" si="309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8">
        <f t="shared" si="307"/>
        <v>19.266666666666666</v>
      </c>
      <c r="Q3294" t="str">
        <f t="shared" si="310"/>
        <v>theater</v>
      </c>
      <c r="R3294" s="11" t="str">
        <f t="shared" si="311"/>
        <v>plays</v>
      </c>
      <c r="S3294" s="14">
        <f t="shared" si="308"/>
        <v>42282.561898148146</v>
      </c>
      <c r="T3294" s="14">
        <f t="shared" si="309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8">
        <f t="shared" si="307"/>
        <v>84.285714285714292</v>
      </c>
      <c r="Q3295" t="str">
        <f t="shared" si="310"/>
        <v>theater</v>
      </c>
      <c r="R3295" s="11" t="str">
        <f t="shared" si="311"/>
        <v>plays</v>
      </c>
      <c r="S3295" s="14">
        <f t="shared" si="308"/>
        <v>42768.217037037037</v>
      </c>
      <c r="T3295" s="14">
        <f t="shared" si="309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8">
        <f t="shared" si="307"/>
        <v>29.583333333333332</v>
      </c>
      <c r="Q3296" t="str">
        <f t="shared" si="310"/>
        <v>theater</v>
      </c>
      <c r="R3296" s="11" t="str">
        <f t="shared" si="311"/>
        <v>plays</v>
      </c>
      <c r="S3296" s="14">
        <f t="shared" si="308"/>
        <v>42141.33280092592</v>
      </c>
      <c r="T3296" s="14">
        <f t="shared" si="309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8">
        <f t="shared" si="307"/>
        <v>26.667037037037037</v>
      </c>
      <c r="Q3297" t="str">
        <f t="shared" si="310"/>
        <v>theater</v>
      </c>
      <c r="R3297" s="11" t="str">
        <f t="shared" si="311"/>
        <v>plays</v>
      </c>
      <c r="S3297" s="14">
        <f t="shared" si="308"/>
        <v>42609.234131944446</v>
      </c>
      <c r="T3297" s="14">
        <f t="shared" si="309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8">
        <f t="shared" si="307"/>
        <v>45.978723404255319</v>
      </c>
      <c r="Q3298" t="str">
        <f t="shared" si="310"/>
        <v>theater</v>
      </c>
      <c r="R3298" s="11" t="str">
        <f t="shared" si="311"/>
        <v>plays</v>
      </c>
      <c r="S3298" s="14">
        <f t="shared" si="308"/>
        <v>42309.54828703704</v>
      </c>
      <c r="T3298" s="14">
        <f t="shared" si="309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8">
        <f t="shared" si="307"/>
        <v>125.09090909090909</v>
      </c>
      <c r="Q3299" t="str">
        <f t="shared" si="310"/>
        <v>theater</v>
      </c>
      <c r="R3299" s="11" t="str">
        <f t="shared" si="311"/>
        <v>plays</v>
      </c>
      <c r="S3299" s="14">
        <f t="shared" si="308"/>
        <v>42193.563148148147</v>
      </c>
      <c r="T3299" s="14">
        <f t="shared" si="309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8">
        <f t="shared" si="307"/>
        <v>141.29166666666666</v>
      </c>
      <c r="Q3300" t="str">
        <f t="shared" si="310"/>
        <v>theater</v>
      </c>
      <c r="R3300" s="11" t="str">
        <f t="shared" si="311"/>
        <v>plays</v>
      </c>
      <c r="S3300" s="14">
        <f t="shared" si="308"/>
        <v>42239.749629629623</v>
      </c>
      <c r="T3300" s="14">
        <f t="shared" si="309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8">
        <f t="shared" si="307"/>
        <v>55.333333333333336</v>
      </c>
      <c r="Q3301" t="str">
        <f t="shared" si="310"/>
        <v>theater</v>
      </c>
      <c r="R3301" s="11" t="str">
        <f t="shared" si="311"/>
        <v>plays</v>
      </c>
      <c r="S3301" s="14">
        <f t="shared" si="308"/>
        <v>42261.709062499998</v>
      </c>
      <c r="T3301" s="14">
        <f t="shared" si="309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8">
        <f t="shared" si="307"/>
        <v>46.420454545454547</v>
      </c>
      <c r="Q3302" t="str">
        <f t="shared" si="310"/>
        <v>theater</v>
      </c>
      <c r="R3302" s="11" t="str">
        <f t="shared" si="311"/>
        <v>plays</v>
      </c>
      <c r="S3302" s="14">
        <f t="shared" si="308"/>
        <v>42102.535439814812</v>
      </c>
      <c r="T3302" s="14">
        <f t="shared" si="309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8">
        <f t="shared" si="307"/>
        <v>57.2</v>
      </c>
      <c r="Q3303" t="str">
        <f t="shared" si="310"/>
        <v>theater</v>
      </c>
      <c r="R3303" s="11" t="str">
        <f t="shared" si="311"/>
        <v>plays</v>
      </c>
      <c r="S3303" s="14">
        <f t="shared" si="308"/>
        <v>42538.527500000004</v>
      </c>
      <c r="T3303" s="14">
        <f t="shared" si="309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8">
        <f t="shared" si="307"/>
        <v>173.7</v>
      </c>
      <c r="Q3304" t="str">
        <f t="shared" si="310"/>
        <v>theater</v>
      </c>
      <c r="R3304" s="11" t="str">
        <f t="shared" si="311"/>
        <v>plays</v>
      </c>
      <c r="S3304" s="14">
        <f t="shared" si="308"/>
        <v>42681.143240740734</v>
      </c>
      <c r="T3304" s="14">
        <f t="shared" si="309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8">
        <f t="shared" si="307"/>
        <v>59.6</v>
      </c>
      <c r="Q3305" t="str">
        <f t="shared" si="310"/>
        <v>theater</v>
      </c>
      <c r="R3305" s="11" t="str">
        <f t="shared" si="311"/>
        <v>plays</v>
      </c>
      <c r="S3305" s="14">
        <f t="shared" si="308"/>
        <v>42056.443101851844</v>
      </c>
      <c r="T3305" s="14">
        <f t="shared" si="309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8">
        <f t="shared" si="307"/>
        <v>89.585714285714289</v>
      </c>
      <c r="Q3306" t="str">
        <f t="shared" si="310"/>
        <v>theater</v>
      </c>
      <c r="R3306" s="11" t="str">
        <f t="shared" si="311"/>
        <v>plays</v>
      </c>
      <c r="S3306" s="14">
        <f t="shared" si="308"/>
        <v>42696.41611111111</v>
      </c>
      <c r="T3306" s="14">
        <f t="shared" si="309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8">
        <f t="shared" si="307"/>
        <v>204.05</v>
      </c>
      <c r="Q3307" t="str">
        <f t="shared" si="310"/>
        <v>theater</v>
      </c>
      <c r="R3307" s="11" t="str">
        <f t="shared" si="311"/>
        <v>plays</v>
      </c>
      <c r="S3307" s="14">
        <f t="shared" si="308"/>
        <v>42186.647546296292</v>
      </c>
      <c r="T3307" s="14">
        <f t="shared" si="309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8">
        <f t="shared" si="307"/>
        <v>48.703703703703702</v>
      </c>
      <c r="Q3308" t="str">
        <f t="shared" si="310"/>
        <v>theater</v>
      </c>
      <c r="R3308" s="11" t="str">
        <f t="shared" si="311"/>
        <v>plays</v>
      </c>
      <c r="S3308" s="14">
        <f t="shared" si="308"/>
        <v>42493.010902777773</v>
      </c>
      <c r="T3308" s="14">
        <f t="shared" si="309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8">
        <f t="shared" si="307"/>
        <v>53.339999999999996</v>
      </c>
      <c r="Q3309" t="str">
        <f t="shared" si="310"/>
        <v>theater</v>
      </c>
      <c r="R3309" s="11" t="str">
        <f t="shared" si="311"/>
        <v>plays</v>
      </c>
      <c r="S3309" s="14">
        <f t="shared" si="308"/>
        <v>42474.848831018513</v>
      </c>
      <c r="T3309" s="14">
        <f t="shared" si="309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8">
        <f t="shared" si="307"/>
        <v>75.087719298245617</v>
      </c>
      <c r="Q3310" t="str">
        <f t="shared" si="310"/>
        <v>theater</v>
      </c>
      <c r="R3310" s="11" t="str">
        <f t="shared" si="311"/>
        <v>plays</v>
      </c>
      <c r="S3310" s="14">
        <f t="shared" si="308"/>
        <v>42452.668576388889</v>
      </c>
      <c r="T3310" s="14">
        <f t="shared" si="309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8">
        <f t="shared" si="307"/>
        <v>18</v>
      </c>
      <c r="Q3311" t="str">
        <f t="shared" si="310"/>
        <v>theater</v>
      </c>
      <c r="R3311" s="11" t="str">
        <f t="shared" si="311"/>
        <v>plays</v>
      </c>
      <c r="S3311" s="14">
        <f t="shared" si="308"/>
        <v>42628.441874999997</v>
      </c>
      <c r="T3311" s="14">
        <f t="shared" si="309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8">
        <f t="shared" si="307"/>
        <v>209.83870967741936</v>
      </c>
      <c r="Q3312" t="str">
        <f t="shared" si="310"/>
        <v>theater</v>
      </c>
      <c r="R3312" s="11" t="str">
        <f t="shared" si="311"/>
        <v>plays</v>
      </c>
      <c r="S3312" s="14">
        <f t="shared" si="308"/>
        <v>42253.720196759255</v>
      </c>
      <c r="T3312" s="14">
        <f t="shared" si="309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8">
        <f t="shared" si="307"/>
        <v>61.022222222222226</v>
      </c>
      <c r="Q3313" t="str">
        <f t="shared" si="310"/>
        <v>theater</v>
      </c>
      <c r="R3313" s="11" t="str">
        <f t="shared" si="311"/>
        <v>plays</v>
      </c>
      <c r="S3313" s="14">
        <f t="shared" si="308"/>
        <v>42264.083449074074</v>
      </c>
      <c r="T3313" s="14">
        <f t="shared" si="309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8">
        <f t="shared" si="307"/>
        <v>61</v>
      </c>
      <c r="Q3314" t="str">
        <f t="shared" si="310"/>
        <v>theater</v>
      </c>
      <c r="R3314" s="11" t="str">
        <f t="shared" si="311"/>
        <v>plays</v>
      </c>
      <c r="S3314" s="14">
        <f t="shared" si="308"/>
        <v>42664.601226851846</v>
      </c>
      <c r="T3314" s="14">
        <f t="shared" si="309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8">
        <f t="shared" si="307"/>
        <v>80.034482758620683</v>
      </c>
      <c r="Q3315" t="str">
        <f t="shared" si="310"/>
        <v>theater</v>
      </c>
      <c r="R3315" s="11" t="str">
        <f t="shared" si="311"/>
        <v>plays</v>
      </c>
      <c r="S3315" s="14">
        <f t="shared" si="308"/>
        <v>42382.036076388882</v>
      </c>
      <c r="T3315" s="14">
        <f t="shared" si="309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8">
        <f t="shared" si="307"/>
        <v>29.068965517241381</v>
      </c>
      <c r="Q3316" t="str">
        <f t="shared" si="310"/>
        <v>theater</v>
      </c>
      <c r="R3316" s="11" t="str">
        <f t="shared" si="311"/>
        <v>plays</v>
      </c>
      <c r="S3316" s="14">
        <f t="shared" si="308"/>
        <v>42105.059155092589</v>
      </c>
      <c r="T3316" s="14">
        <f t="shared" si="309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8">
        <f t="shared" si="307"/>
        <v>49.438202247191015</v>
      </c>
      <c r="Q3317" t="str">
        <f t="shared" si="310"/>
        <v>theater</v>
      </c>
      <c r="R3317" s="11" t="str">
        <f t="shared" si="311"/>
        <v>plays</v>
      </c>
      <c r="S3317" s="14">
        <f t="shared" si="308"/>
        <v>42466.095381944448</v>
      </c>
      <c r="T3317" s="14">
        <f t="shared" si="309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8">
        <f t="shared" si="307"/>
        <v>93.977440000000001</v>
      </c>
      <c r="Q3318" t="str">
        <f t="shared" si="310"/>
        <v>theater</v>
      </c>
      <c r="R3318" s="11" t="str">
        <f t="shared" si="311"/>
        <v>plays</v>
      </c>
      <c r="S3318" s="14">
        <f t="shared" si="308"/>
        <v>41826.662905092591</v>
      </c>
      <c r="T3318" s="14">
        <f t="shared" si="309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8">
        <f t="shared" si="307"/>
        <v>61.944444444444443</v>
      </c>
      <c r="Q3319" t="str">
        <f t="shared" si="310"/>
        <v>theater</v>
      </c>
      <c r="R3319" s="11" t="str">
        <f t="shared" si="311"/>
        <v>plays</v>
      </c>
      <c r="S3319" s="14">
        <f t="shared" si="308"/>
        <v>42498.831296296288</v>
      </c>
      <c r="T3319" s="14">
        <f t="shared" si="309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8">
        <f t="shared" si="307"/>
        <v>78.5</v>
      </c>
      <c r="Q3320" t="str">
        <f t="shared" si="310"/>
        <v>theater</v>
      </c>
      <c r="R3320" s="11" t="str">
        <f t="shared" si="311"/>
        <v>plays</v>
      </c>
      <c r="S3320" s="14">
        <f t="shared" si="308"/>
        <v>42431.093668981477</v>
      </c>
      <c r="T3320" s="14">
        <f t="shared" si="309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8">
        <f t="shared" si="307"/>
        <v>33.75</v>
      </c>
      <c r="Q3321" t="str">
        <f t="shared" si="310"/>
        <v>theater</v>
      </c>
      <c r="R3321" s="11" t="str">
        <f t="shared" si="311"/>
        <v>plays</v>
      </c>
      <c r="S3321" s="14">
        <f t="shared" si="308"/>
        <v>41990.377152777779</v>
      </c>
      <c r="T3321" s="14">
        <f t="shared" si="309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8">
        <f t="shared" si="307"/>
        <v>66.44736842105263</v>
      </c>
      <c r="Q3322" t="str">
        <f t="shared" si="310"/>
        <v>theater</v>
      </c>
      <c r="R3322" s="11" t="str">
        <f t="shared" si="311"/>
        <v>plays</v>
      </c>
      <c r="S3322" s="14">
        <f t="shared" si="308"/>
        <v>42512.837465277778</v>
      </c>
      <c r="T3322" s="14">
        <f t="shared" si="309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8">
        <f t="shared" si="307"/>
        <v>35.799999999999997</v>
      </c>
      <c r="Q3323" t="str">
        <f t="shared" si="310"/>
        <v>theater</v>
      </c>
      <c r="R3323" s="11" t="str">
        <f t="shared" si="311"/>
        <v>plays</v>
      </c>
      <c r="S3323" s="14">
        <f t="shared" si="308"/>
        <v>41913.891956018517</v>
      </c>
      <c r="T3323" s="14">
        <f t="shared" si="309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8">
        <f t="shared" si="307"/>
        <v>145.65217391304347</v>
      </c>
      <c r="Q3324" t="str">
        <f t="shared" si="310"/>
        <v>theater</v>
      </c>
      <c r="R3324" s="11" t="str">
        <f t="shared" si="311"/>
        <v>plays</v>
      </c>
      <c r="S3324" s="14">
        <f t="shared" si="308"/>
        <v>42520.802037037036</v>
      </c>
      <c r="T3324" s="14">
        <f t="shared" si="309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8">
        <f t="shared" si="307"/>
        <v>25.693877551020407</v>
      </c>
      <c r="Q3325" t="str">
        <f t="shared" si="310"/>
        <v>theater</v>
      </c>
      <c r="R3325" s="11" t="str">
        <f t="shared" si="311"/>
        <v>plays</v>
      </c>
      <c r="S3325" s="14">
        <f t="shared" si="308"/>
        <v>42608.157499999994</v>
      </c>
      <c r="T3325" s="14">
        <f t="shared" si="309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8">
        <f t="shared" si="307"/>
        <v>152.5</v>
      </c>
      <c r="Q3326" t="str">
        <f t="shared" si="310"/>
        <v>theater</v>
      </c>
      <c r="R3326" s="11" t="str">
        <f t="shared" si="311"/>
        <v>plays</v>
      </c>
      <c r="S3326" s="14">
        <f t="shared" si="308"/>
        <v>42512.374884259254</v>
      </c>
      <c r="T3326" s="14">
        <f t="shared" si="309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8">
        <f t="shared" si="307"/>
        <v>30</v>
      </c>
      <c r="Q3327" t="str">
        <f t="shared" si="310"/>
        <v>theater</v>
      </c>
      <c r="R3327" s="11" t="str">
        <f t="shared" si="311"/>
        <v>plays</v>
      </c>
      <c r="S3327" s="14">
        <f t="shared" si="308"/>
        <v>42064.577280092592</v>
      </c>
      <c r="T3327" s="14">
        <f t="shared" si="309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8">
        <f t="shared" si="307"/>
        <v>142.28070175438597</v>
      </c>
      <c r="Q3328" t="str">
        <f t="shared" si="310"/>
        <v>theater</v>
      </c>
      <c r="R3328" s="11" t="str">
        <f t="shared" si="311"/>
        <v>plays</v>
      </c>
      <c r="S3328" s="14">
        <f t="shared" si="308"/>
        <v>42041.505844907406</v>
      </c>
      <c r="T3328" s="14">
        <f t="shared" si="309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8">
        <f t="shared" si="307"/>
        <v>24.545454545454547</v>
      </c>
      <c r="Q3329" t="str">
        <f t="shared" si="310"/>
        <v>theater</v>
      </c>
      <c r="R3329" s="11" t="str">
        <f t="shared" si="311"/>
        <v>plays</v>
      </c>
      <c r="S3329" s="14">
        <f t="shared" si="308"/>
        <v>42468.166273148141</v>
      </c>
      <c r="T3329" s="14">
        <f t="shared" si="309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8">
        <f t="shared" si="307"/>
        <v>292.77777777777777</v>
      </c>
      <c r="Q3330" t="str">
        <f t="shared" si="310"/>
        <v>theater</v>
      </c>
      <c r="R3330" s="11" t="str">
        <f t="shared" si="311"/>
        <v>plays</v>
      </c>
      <c r="S3330" s="14">
        <f t="shared" si="308"/>
        <v>41822.366701388884</v>
      </c>
      <c r="T3330" s="14">
        <f t="shared" si="309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(E3331/D3331)*100</f>
        <v>116.8</v>
      </c>
      <c r="P3331" s="8">
        <f t="shared" ref="P3331:P3394" si="313">IFERROR(E3331/L3331, 0)</f>
        <v>44.92307692307692</v>
      </c>
      <c r="Q3331" t="str">
        <f t="shared" si="310"/>
        <v>theater</v>
      </c>
      <c r="R3331" s="11" t="str">
        <f t="shared" si="311"/>
        <v>plays</v>
      </c>
      <c r="S3331" s="14">
        <f t="shared" ref="S3331:S3394" si="314">(((J3331/60)/60)/24)+DATE(1970,1,1)+(-5/24)</f>
        <v>41837.114675925921</v>
      </c>
      <c r="T3331" s="14">
        <f t="shared" ref="T3331:T3394" si="315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8">
        <f t="shared" si="313"/>
        <v>23.10144927536232</v>
      </c>
      <c r="Q3332" t="str">
        <f t="shared" ref="Q3332:Q3395" si="316">LEFT(N3332,(FIND("/",N3332)-1))</f>
        <v>theater</v>
      </c>
      <c r="R3332" s="11" t="str">
        <f t="shared" ref="R3332:R3395" si="317">RIGHT(N3332,(LEN(N3332)-FIND("/",N3332)))</f>
        <v>plays</v>
      </c>
      <c r="S3332" s="14">
        <f t="shared" si="314"/>
        <v>42065.679027777776</v>
      </c>
      <c r="T3332" s="14">
        <f t="shared" si="315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8">
        <f t="shared" si="313"/>
        <v>80.400000000000006</v>
      </c>
      <c r="Q3333" t="str">
        <f t="shared" si="316"/>
        <v>theater</v>
      </c>
      <c r="R3333" s="11" t="str">
        <f t="shared" si="317"/>
        <v>plays</v>
      </c>
      <c r="S3333" s="14">
        <f t="shared" si="314"/>
        <v>42248.48942129629</v>
      </c>
      <c r="T3333" s="14">
        <f t="shared" si="315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8">
        <f t="shared" si="313"/>
        <v>72.289156626506028</v>
      </c>
      <c r="Q3334" t="str">
        <f t="shared" si="316"/>
        <v>theater</v>
      </c>
      <c r="R3334" s="11" t="str">
        <f t="shared" si="317"/>
        <v>plays</v>
      </c>
      <c r="S3334" s="14">
        <f t="shared" si="314"/>
        <v>41809.651967592588</v>
      </c>
      <c r="T3334" s="14">
        <f t="shared" si="315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8">
        <f t="shared" si="313"/>
        <v>32.972972972972975</v>
      </c>
      <c r="Q3335" t="str">
        <f t="shared" si="316"/>
        <v>theater</v>
      </c>
      <c r="R3335" s="11" t="str">
        <f t="shared" si="317"/>
        <v>plays</v>
      </c>
      <c r="S3335" s="14">
        <f t="shared" si="314"/>
        <v>42148.468518518515</v>
      </c>
      <c r="T3335" s="14">
        <f t="shared" si="315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8">
        <f t="shared" si="313"/>
        <v>116.65217391304348</v>
      </c>
      <c r="Q3336" t="str">
        <f t="shared" si="316"/>
        <v>theater</v>
      </c>
      <c r="R3336" s="11" t="str">
        <f t="shared" si="317"/>
        <v>plays</v>
      </c>
      <c r="S3336" s="14">
        <f t="shared" si="314"/>
        <v>42185.312754629624</v>
      </c>
      <c r="T3336" s="14">
        <f t="shared" si="315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8">
        <f t="shared" si="313"/>
        <v>79.61904761904762</v>
      </c>
      <c r="Q3337" t="str">
        <f t="shared" si="316"/>
        <v>theater</v>
      </c>
      <c r="R3337" s="11" t="str">
        <f t="shared" si="317"/>
        <v>plays</v>
      </c>
      <c r="S3337" s="14">
        <f t="shared" si="314"/>
        <v>41827.465810185182</v>
      </c>
      <c r="T3337" s="14">
        <f t="shared" si="315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8">
        <f t="shared" si="313"/>
        <v>27.777777777777779</v>
      </c>
      <c r="Q3338" t="str">
        <f t="shared" si="316"/>
        <v>theater</v>
      </c>
      <c r="R3338" s="11" t="str">
        <f t="shared" si="317"/>
        <v>plays</v>
      </c>
      <c r="S3338" s="14">
        <f t="shared" si="314"/>
        <v>42437.190347222226</v>
      </c>
      <c r="T3338" s="14">
        <f t="shared" si="315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8">
        <f t="shared" si="313"/>
        <v>81.029411764705884</v>
      </c>
      <c r="Q3339" t="str">
        <f t="shared" si="316"/>
        <v>theater</v>
      </c>
      <c r="R3339" s="11" t="str">
        <f t="shared" si="317"/>
        <v>plays</v>
      </c>
      <c r="S3339" s="14">
        <f t="shared" si="314"/>
        <v>41901.073692129627</v>
      </c>
      <c r="T3339" s="14">
        <f t="shared" si="315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8">
        <f t="shared" si="313"/>
        <v>136.84821428571428</v>
      </c>
      <c r="Q3340" t="str">
        <f t="shared" si="316"/>
        <v>theater</v>
      </c>
      <c r="R3340" s="11" t="str">
        <f t="shared" si="317"/>
        <v>plays</v>
      </c>
      <c r="S3340" s="14">
        <f t="shared" si="314"/>
        <v>42769.366666666661</v>
      </c>
      <c r="T3340" s="14">
        <f t="shared" si="315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8">
        <f t="shared" si="313"/>
        <v>177.61702127659575</v>
      </c>
      <c r="Q3341" t="str">
        <f t="shared" si="316"/>
        <v>theater</v>
      </c>
      <c r="R3341" s="11" t="str">
        <f t="shared" si="317"/>
        <v>plays</v>
      </c>
      <c r="S3341" s="14">
        <f t="shared" si="314"/>
        <v>42549.457384259258</v>
      </c>
      <c r="T3341" s="14">
        <f t="shared" si="315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8">
        <f t="shared" si="313"/>
        <v>109.07894736842105</v>
      </c>
      <c r="Q3342" t="str">
        <f t="shared" si="316"/>
        <v>theater</v>
      </c>
      <c r="R3342" s="11" t="str">
        <f t="shared" si="317"/>
        <v>plays</v>
      </c>
      <c r="S3342" s="14">
        <f t="shared" si="314"/>
        <v>42685.765671296293</v>
      </c>
      <c r="T3342" s="14">
        <f t="shared" si="315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8">
        <f t="shared" si="313"/>
        <v>119.64285714285714</v>
      </c>
      <c r="Q3343" t="str">
        <f t="shared" si="316"/>
        <v>theater</v>
      </c>
      <c r="R3343" s="11" t="str">
        <f t="shared" si="317"/>
        <v>plays</v>
      </c>
      <c r="S3343" s="14">
        <f t="shared" si="314"/>
        <v>42510.590520833335</v>
      </c>
      <c r="T3343" s="14">
        <f t="shared" si="315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8">
        <f t="shared" si="313"/>
        <v>78.205128205128204</v>
      </c>
      <c r="Q3344" t="str">
        <f t="shared" si="316"/>
        <v>theater</v>
      </c>
      <c r="R3344" s="11" t="str">
        <f t="shared" si="317"/>
        <v>plays</v>
      </c>
      <c r="S3344" s="14">
        <f t="shared" si="314"/>
        <v>42062.088078703695</v>
      </c>
      <c r="T3344" s="14">
        <f t="shared" si="315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8">
        <f t="shared" si="313"/>
        <v>52.173913043478258</v>
      </c>
      <c r="Q3345" t="str">
        <f t="shared" si="316"/>
        <v>theater</v>
      </c>
      <c r="R3345" s="11" t="str">
        <f t="shared" si="317"/>
        <v>plays</v>
      </c>
      <c r="S3345" s="14">
        <f t="shared" si="314"/>
        <v>42452.708148148151</v>
      </c>
      <c r="T3345" s="14">
        <f t="shared" si="315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8">
        <f t="shared" si="313"/>
        <v>114.125</v>
      </c>
      <c r="Q3346" t="str">
        <f t="shared" si="316"/>
        <v>theater</v>
      </c>
      <c r="R3346" s="11" t="str">
        <f t="shared" si="317"/>
        <v>plays</v>
      </c>
      <c r="S3346" s="14">
        <f t="shared" si="314"/>
        <v>41850.991817129623</v>
      </c>
      <c r="T3346" s="14">
        <f t="shared" si="315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8">
        <f t="shared" si="313"/>
        <v>50</v>
      </c>
      <c r="Q3347" t="str">
        <f t="shared" si="316"/>
        <v>theater</v>
      </c>
      <c r="R3347" s="11" t="str">
        <f t="shared" si="317"/>
        <v>plays</v>
      </c>
      <c r="S3347" s="14">
        <f t="shared" si="314"/>
        <v>42052.897777777776</v>
      </c>
      <c r="T3347" s="14">
        <f t="shared" si="315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8">
        <f t="shared" si="313"/>
        <v>91.666666666666671</v>
      </c>
      <c r="Q3348" t="str">
        <f t="shared" si="316"/>
        <v>theater</v>
      </c>
      <c r="R3348" s="11" t="str">
        <f t="shared" si="317"/>
        <v>plays</v>
      </c>
      <c r="S3348" s="14">
        <f t="shared" si="314"/>
        <v>42053.816087962965</v>
      </c>
      <c r="T3348" s="14">
        <f t="shared" si="315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8">
        <f t="shared" si="313"/>
        <v>108.59090909090909</v>
      </c>
      <c r="Q3349" t="str">
        <f t="shared" si="316"/>
        <v>theater</v>
      </c>
      <c r="R3349" s="11" t="str">
        <f t="shared" si="317"/>
        <v>plays</v>
      </c>
      <c r="S3349" s="14">
        <f t="shared" si="314"/>
        <v>42484.343217592592</v>
      </c>
      <c r="T3349" s="14">
        <f t="shared" si="315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8">
        <f t="shared" si="313"/>
        <v>69.822784810126578</v>
      </c>
      <c r="Q3350" t="str">
        <f t="shared" si="316"/>
        <v>theater</v>
      </c>
      <c r="R3350" s="11" t="str">
        <f t="shared" si="317"/>
        <v>plays</v>
      </c>
      <c r="S3350" s="14">
        <f t="shared" si="314"/>
        <v>42466.350462962961</v>
      </c>
      <c r="T3350" s="14">
        <f t="shared" si="315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8">
        <f t="shared" si="313"/>
        <v>109.57142857142857</v>
      </c>
      <c r="Q3351" t="str">
        <f t="shared" si="316"/>
        <v>theater</v>
      </c>
      <c r="R3351" s="11" t="str">
        <f t="shared" si="317"/>
        <v>plays</v>
      </c>
      <c r="S3351" s="14">
        <f t="shared" si="314"/>
        <v>42512.902453703697</v>
      </c>
      <c r="T3351" s="14">
        <f t="shared" si="315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8">
        <f t="shared" si="313"/>
        <v>71.666666666666671</v>
      </c>
      <c r="Q3352" t="str">
        <f t="shared" si="316"/>
        <v>theater</v>
      </c>
      <c r="R3352" s="11" t="str">
        <f t="shared" si="317"/>
        <v>plays</v>
      </c>
      <c r="S3352" s="14">
        <f t="shared" si="314"/>
        <v>42302.493182870363</v>
      </c>
      <c r="T3352" s="14">
        <f t="shared" si="315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8">
        <f t="shared" si="313"/>
        <v>93.611111111111114</v>
      </c>
      <c r="Q3353" t="str">
        <f t="shared" si="316"/>
        <v>theater</v>
      </c>
      <c r="R3353" s="11" t="str">
        <f t="shared" si="317"/>
        <v>plays</v>
      </c>
      <c r="S3353" s="14">
        <f t="shared" si="314"/>
        <v>41806.187094907407</v>
      </c>
      <c r="T3353" s="14">
        <f t="shared" si="315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8">
        <f t="shared" si="313"/>
        <v>76.8</v>
      </c>
      <c r="Q3354" t="str">
        <f t="shared" si="316"/>
        <v>theater</v>
      </c>
      <c r="R3354" s="11" t="str">
        <f t="shared" si="317"/>
        <v>plays</v>
      </c>
      <c r="S3354" s="14">
        <f t="shared" si="314"/>
        <v>42495.784467592595</v>
      </c>
      <c r="T3354" s="14">
        <f t="shared" si="315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8">
        <f t="shared" si="313"/>
        <v>35.795454545454547</v>
      </c>
      <c r="Q3355" t="str">
        <f t="shared" si="316"/>
        <v>theater</v>
      </c>
      <c r="R3355" s="11" t="str">
        <f t="shared" si="317"/>
        <v>plays</v>
      </c>
      <c r="S3355" s="14">
        <f t="shared" si="314"/>
        <v>42479.223958333336</v>
      </c>
      <c r="T3355" s="14">
        <f t="shared" si="315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8">
        <f t="shared" si="313"/>
        <v>55.6</v>
      </c>
      <c r="Q3356" t="str">
        <f t="shared" si="316"/>
        <v>theater</v>
      </c>
      <c r="R3356" s="11" t="str">
        <f t="shared" si="317"/>
        <v>plays</v>
      </c>
      <c r="S3356" s="14">
        <f t="shared" si="314"/>
        <v>42270.518587962964</v>
      </c>
      <c r="T3356" s="14">
        <f t="shared" si="315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8">
        <f t="shared" si="313"/>
        <v>147.33333333333334</v>
      </c>
      <c r="Q3357" t="str">
        <f t="shared" si="316"/>
        <v>theater</v>
      </c>
      <c r="R3357" s="11" t="str">
        <f t="shared" si="317"/>
        <v>plays</v>
      </c>
      <c r="S3357" s="14">
        <f t="shared" si="314"/>
        <v>42489.411192129628</v>
      </c>
      <c r="T3357" s="14">
        <f t="shared" si="315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8">
        <f t="shared" si="313"/>
        <v>56.333333333333336</v>
      </c>
      <c r="Q3358" t="str">
        <f t="shared" si="316"/>
        <v>theater</v>
      </c>
      <c r="R3358" s="11" t="str">
        <f t="shared" si="317"/>
        <v>plays</v>
      </c>
      <c r="S3358" s="14">
        <f t="shared" si="314"/>
        <v>42536.607314814813</v>
      </c>
      <c r="T3358" s="14">
        <f t="shared" si="315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8">
        <f t="shared" si="313"/>
        <v>96.19047619047619</v>
      </c>
      <c r="Q3359" t="str">
        <f t="shared" si="316"/>
        <v>theater</v>
      </c>
      <c r="R3359" s="11" t="str">
        <f t="shared" si="317"/>
        <v>plays</v>
      </c>
      <c r="S3359" s="14">
        <f t="shared" si="314"/>
        <v>41822.209606481476</v>
      </c>
      <c r="T3359" s="14">
        <f t="shared" si="315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8">
        <f t="shared" si="313"/>
        <v>63.574074074074076</v>
      </c>
      <c r="Q3360" t="str">
        <f t="shared" si="316"/>
        <v>theater</v>
      </c>
      <c r="R3360" s="11" t="str">
        <f t="shared" si="317"/>
        <v>plays</v>
      </c>
      <c r="S3360" s="14">
        <f t="shared" si="314"/>
        <v>41932.102766203701</v>
      </c>
      <c r="T3360" s="14">
        <f t="shared" si="315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8">
        <f t="shared" si="313"/>
        <v>184.78260869565219</v>
      </c>
      <c r="Q3361" t="str">
        <f t="shared" si="316"/>
        <v>theater</v>
      </c>
      <c r="R3361" s="11" t="str">
        <f t="shared" si="317"/>
        <v>plays</v>
      </c>
      <c r="S3361" s="14">
        <f t="shared" si="314"/>
        <v>42745.848773148151</v>
      </c>
      <c r="T3361" s="14">
        <f t="shared" si="315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8">
        <f t="shared" si="313"/>
        <v>126.72222222222223</v>
      </c>
      <c r="Q3362" t="str">
        <f t="shared" si="316"/>
        <v>theater</v>
      </c>
      <c r="R3362" s="11" t="str">
        <f t="shared" si="317"/>
        <v>plays</v>
      </c>
      <c r="S3362" s="14">
        <f t="shared" si="314"/>
        <v>42696.874340277776</v>
      </c>
      <c r="T3362" s="14">
        <f t="shared" si="315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8">
        <f t="shared" si="313"/>
        <v>83.42647058823529</v>
      </c>
      <c r="Q3363" t="str">
        <f t="shared" si="316"/>
        <v>theater</v>
      </c>
      <c r="R3363" s="11" t="str">
        <f t="shared" si="317"/>
        <v>plays</v>
      </c>
      <c r="S3363" s="14">
        <f t="shared" si="314"/>
        <v>41865.817013888889</v>
      </c>
      <c r="T3363" s="14">
        <f t="shared" si="315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8">
        <f t="shared" si="313"/>
        <v>54.5</v>
      </c>
      <c r="Q3364" t="str">
        <f t="shared" si="316"/>
        <v>theater</v>
      </c>
      <c r="R3364" s="11" t="str">
        <f t="shared" si="317"/>
        <v>plays</v>
      </c>
      <c r="S3364" s="14">
        <f t="shared" si="314"/>
        <v>42055.883298611108</v>
      </c>
      <c r="T3364" s="14">
        <f t="shared" si="315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8">
        <f t="shared" si="313"/>
        <v>302.30769230769232</v>
      </c>
      <c r="Q3365" t="str">
        <f t="shared" si="316"/>
        <v>theater</v>
      </c>
      <c r="R3365" s="11" t="str">
        <f t="shared" si="317"/>
        <v>plays</v>
      </c>
      <c r="S3365" s="14">
        <f t="shared" si="314"/>
        <v>41851.563020833331</v>
      </c>
      <c r="T3365" s="14">
        <f t="shared" si="315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8">
        <f t="shared" si="313"/>
        <v>44.138888888888886</v>
      </c>
      <c r="Q3366" t="str">
        <f t="shared" si="316"/>
        <v>theater</v>
      </c>
      <c r="R3366" s="11" t="str">
        <f t="shared" si="317"/>
        <v>plays</v>
      </c>
      <c r="S3366" s="14">
        <f t="shared" si="314"/>
        <v>42422.769085648142</v>
      </c>
      <c r="T3366" s="14">
        <f t="shared" si="315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8">
        <f t="shared" si="313"/>
        <v>866.66666666666663</v>
      </c>
      <c r="Q3367" t="str">
        <f t="shared" si="316"/>
        <v>theater</v>
      </c>
      <c r="R3367" s="11" t="str">
        <f t="shared" si="317"/>
        <v>plays</v>
      </c>
      <c r="S3367" s="14">
        <f t="shared" si="314"/>
        <v>42320.893425925926</v>
      </c>
      <c r="T3367" s="14">
        <f t="shared" si="315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8">
        <f t="shared" si="313"/>
        <v>61.388888888888886</v>
      </c>
      <c r="Q3368" t="str">
        <f t="shared" si="316"/>
        <v>theater</v>
      </c>
      <c r="R3368" s="11" t="str">
        <f t="shared" si="317"/>
        <v>plays</v>
      </c>
      <c r="S3368" s="14">
        <f t="shared" si="314"/>
        <v>42106.859224537031</v>
      </c>
      <c r="T3368" s="14">
        <f t="shared" si="315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8">
        <f t="shared" si="313"/>
        <v>29.666666666666668</v>
      </c>
      <c r="Q3369" t="str">
        <f t="shared" si="316"/>
        <v>theater</v>
      </c>
      <c r="R3369" s="11" t="str">
        <f t="shared" si="317"/>
        <v>plays</v>
      </c>
      <c r="S3369" s="14">
        <f t="shared" si="314"/>
        <v>42192.725624999999</v>
      </c>
      <c r="T3369" s="14">
        <f t="shared" si="315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8">
        <f t="shared" si="313"/>
        <v>45.478260869565219</v>
      </c>
      <c r="Q3370" t="str">
        <f t="shared" si="316"/>
        <v>theater</v>
      </c>
      <c r="R3370" s="11" t="str">
        <f t="shared" si="317"/>
        <v>plays</v>
      </c>
      <c r="S3370" s="14">
        <f t="shared" si="314"/>
        <v>41968.991423611107</v>
      </c>
      <c r="T3370" s="14">
        <f t="shared" si="315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8">
        <f t="shared" si="313"/>
        <v>96.203703703703709</v>
      </c>
      <c r="Q3371" t="str">
        <f t="shared" si="316"/>
        <v>theater</v>
      </c>
      <c r="R3371" s="11" t="str">
        <f t="shared" si="317"/>
        <v>plays</v>
      </c>
      <c r="S3371" s="14">
        <f t="shared" si="314"/>
        <v>42689.833101851851</v>
      </c>
      <c r="T3371" s="14">
        <f t="shared" si="315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8">
        <f t="shared" si="313"/>
        <v>67.92307692307692</v>
      </c>
      <c r="Q3372" t="str">
        <f t="shared" si="316"/>
        <v>theater</v>
      </c>
      <c r="R3372" s="11" t="str">
        <f t="shared" si="317"/>
        <v>plays</v>
      </c>
      <c r="S3372" s="14">
        <f t="shared" si="314"/>
        <v>42690.125983796293</v>
      </c>
      <c r="T3372" s="14">
        <f t="shared" si="315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8">
        <f t="shared" si="313"/>
        <v>30.777777777777779</v>
      </c>
      <c r="Q3373" t="str">
        <f t="shared" si="316"/>
        <v>theater</v>
      </c>
      <c r="R3373" s="11" t="str">
        <f t="shared" si="317"/>
        <v>plays</v>
      </c>
      <c r="S3373" s="14">
        <f t="shared" si="314"/>
        <v>42312.666261574072</v>
      </c>
      <c r="T3373" s="14">
        <f t="shared" si="315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8">
        <f t="shared" si="313"/>
        <v>38.333333333333336</v>
      </c>
      <c r="Q3374" t="str">
        <f t="shared" si="316"/>
        <v>theater</v>
      </c>
      <c r="R3374" s="11" t="str">
        <f t="shared" si="317"/>
        <v>plays</v>
      </c>
      <c r="S3374" s="14">
        <f t="shared" si="314"/>
        <v>41855.339768518512</v>
      </c>
      <c r="T3374" s="14">
        <f t="shared" si="315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8">
        <f t="shared" si="313"/>
        <v>66.833333333333329</v>
      </c>
      <c r="Q3375" t="str">
        <f t="shared" si="316"/>
        <v>theater</v>
      </c>
      <c r="R3375" s="11" t="str">
        <f t="shared" si="317"/>
        <v>plays</v>
      </c>
      <c r="S3375" s="14">
        <f t="shared" si="314"/>
        <v>42179.646296296291</v>
      </c>
      <c r="T3375" s="14">
        <f t="shared" si="315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8">
        <f t="shared" si="313"/>
        <v>71.730769230769226</v>
      </c>
      <c r="Q3376" t="str">
        <f t="shared" si="316"/>
        <v>theater</v>
      </c>
      <c r="R3376" s="11" t="str">
        <f t="shared" si="317"/>
        <v>plays</v>
      </c>
      <c r="S3376" s="14">
        <f t="shared" si="314"/>
        <v>42275.523333333331</v>
      </c>
      <c r="T3376" s="14">
        <f t="shared" si="315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8">
        <f t="shared" si="313"/>
        <v>176.47058823529412</v>
      </c>
      <c r="Q3377" t="str">
        <f t="shared" si="316"/>
        <v>theater</v>
      </c>
      <c r="R3377" s="11" t="str">
        <f t="shared" si="317"/>
        <v>plays</v>
      </c>
      <c r="S3377" s="14">
        <f t="shared" si="314"/>
        <v>41765.402465277773</v>
      </c>
      <c r="T3377" s="14">
        <f t="shared" si="315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8">
        <f t="shared" si="313"/>
        <v>421.10526315789474</v>
      </c>
      <c r="Q3378" t="str">
        <f t="shared" si="316"/>
        <v>theater</v>
      </c>
      <c r="R3378" s="11" t="str">
        <f t="shared" si="317"/>
        <v>plays</v>
      </c>
      <c r="S3378" s="14">
        <f t="shared" si="314"/>
        <v>42059.492986111109</v>
      </c>
      <c r="T3378" s="14">
        <f t="shared" si="315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8">
        <f t="shared" si="313"/>
        <v>104.98701298701299</v>
      </c>
      <c r="Q3379" t="str">
        <f t="shared" si="316"/>
        <v>theater</v>
      </c>
      <c r="R3379" s="11" t="str">
        <f t="shared" si="317"/>
        <v>plays</v>
      </c>
      <c r="S3379" s="14">
        <f t="shared" si="314"/>
        <v>42053.524293981485</v>
      </c>
      <c r="T3379" s="14">
        <f t="shared" si="315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8">
        <f t="shared" si="313"/>
        <v>28.19047619047619</v>
      </c>
      <c r="Q3380" t="str">
        <f t="shared" si="316"/>
        <v>theater</v>
      </c>
      <c r="R3380" s="11" t="str">
        <f t="shared" si="317"/>
        <v>plays</v>
      </c>
      <c r="S3380" s="14">
        <f t="shared" si="314"/>
        <v>41858.147060185183</v>
      </c>
      <c r="T3380" s="14">
        <f t="shared" si="315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8">
        <f t="shared" si="313"/>
        <v>54.55263157894737</v>
      </c>
      <c r="Q3381" t="str">
        <f t="shared" si="316"/>
        <v>theater</v>
      </c>
      <c r="R3381" s="11" t="str">
        <f t="shared" si="317"/>
        <v>plays</v>
      </c>
      <c r="S3381" s="14">
        <f t="shared" si="314"/>
        <v>42225.305555555555</v>
      </c>
      <c r="T3381" s="14">
        <f t="shared" si="315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8">
        <f t="shared" si="313"/>
        <v>111.89285714285714</v>
      </c>
      <c r="Q3382" t="str">
        <f t="shared" si="316"/>
        <v>theater</v>
      </c>
      <c r="R3382" s="11" t="str">
        <f t="shared" si="317"/>
        <v>plays</v>
      </c>
      <c r="S3382" s="14">
        <f t="shared" si="314"/>
        <v>41937.745115740734</v>
      </c>
      <c r="T3382" s="14">
        <f t="shared" si="315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8">
        <f t="shared" si="313"/>
        <v>85.208333333333329</v>
      </c>
      <c r="Q3383" t="str">
        <f t="shared" si="316"/>
        <v>theater</v>
      </c>
      <c r="R3383" s="11" t="str">
        <f t="shared" si="317"/>
        <v>plays</v>
      </c>
      <c r="S3383" s="14">
        <f t="shared" si="314"/>
        <v>42043.976655092592</v>
      </c>
      <c r="T3383" s="14">
        <f t="shared" si="315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8">
        <f t="shared" si="313"/>
        <v>76.652173913043484</v>
      </c>
      <c r="Q3384" t="str">
        <f t="shared" si="316"/>
        <v>theater</v>
      </c>
      <c r="R3384" s="11" t="str">
        <f t="shared" si="317"/>
        <v>plays</v>
      </c>
      <c r="S3384" s="14">
        <f t="shared" si="314"/>
        <v>42559.222870370366</v>
      </c>
      <c r="T3384" s="14">
        <f t="shared" si="315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8">
        <f t="shared" si="313"/>
        <v>65.166666666666671</v>
      </c>
      <c r="Q3385" t="str">
        <f t="shared" si="316"/>
        <v>theater</v>
      </c>
      <c r="R3385" s="11" t="str">
        <f t="shared" si="317"/>
        <v>plays</v>
      </c>
      <c r="S3385" s="14">
        <f t="shared" si="314"/>
        <v>42524.574305555558</v>
      </c>
      <c r="T3385" s="14">
        <f t="shared" si="315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8">
        <f t="shared" si="313"/>
        <v>93.760312499999998</v>
      </c>
      <c r="Q3386" t="str">
        <f t="shared" si="316"/>
        <v>theater</v>
      </c>
      <c r="R3386" s="11" t="str">
        <f t="shared" si="317"/>
        <v>plays</v>
      </c>
      <c r="S3386" s="14">
        <f t="shared" si="314"/>
        <v>42291.879259259258</v>
      </c>
      <c r="T3386" s="14">
        <f t="shared" si="315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8">
        <f t="shared" si="313"/>
        <v>133.33333333333334</v>
      </c>
      <c r="Q3387" t="str">
        <f t="shared" si="316"/>
        <v>theater</v>
      </c>
      <c r="R3387" s="11" t="str">
        <f t="shared" si="317"/>
        <v>plays</v>
      </c>
      <c r="S3387" s="14">
        <f t="shared" si="314"/>
        <v>41953.659166666665</v>
      </c>
      <c r="T3387" s="14">
        <f t="shared" si="315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8">
        <f t="shared" si="313"/>
        <v>51.219512195121951</v>
      </c>
      <c r="Q3388" t="str">
        <f t="shared" si="316"/>
        <v>theater</v>
      </c>
      <c r="R3388" s="11" t="str">
        <f t="shared" si="317"/>
        <v>plays</v>
      </c>
      <c r="S3388" s="14">
        <f t="shared" si="314"/>
        <v>41946.436412037037</v>
      </c>
      <c r="T3388" s="14">
        <f t="shared" si="315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8">
        <f t="shared" si="313"/>
        <v>100.17142857142858</v>
      </c>
      <c r="Q3389" t="str">
        <f t="shared" si="316"/>
        <v>theater</v>
      </c>
      <c r="R3389" s="11" t="str">
        <f t="shared" si="317"/>
        <v>plays</v>
      </c>
      <c r="S3389" s="14">
        <f t="shared" si="314"/>
        <v>41947.554259259254</v>
      </c>
      <c r="T3389" s="14">
        <f t="shared" si="315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8">
        <f t="shared" si="313"/>
        <v>34.6</v>
      </c>
      <c r="Q3390" t="str">
        <f t="shared" si="316"/>
        <v>theater</v>
      </c>
      <c r="R3390" s="11" t="str">
        <f t="shared" si="317"/>
        <v>plays</v>
      </c>
      <c r="S3390" s="14">
        <f t="shared" si="314"/>
        <v>42143.252789351849</v>
      </c>
      <c r="T3390" s="14">
        <f t="shared" si="315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8">
        <f t="shared" si="313"/>
        <v>184.67741935483872</v>
      </c>
      <c r="Q3391" t="str">
        <f t="shared" si="316"/>
        <v>theater</v>
      </c>
      <c r="R3391" s="11" t="str">
        <f t="shared" si="317"/>
        <v>plays</v>
      </c>
      <c r="S3391" s="14">
        <f t="shared" si="314"/>
        <v>42494.355115740742</v>
      </c>
      <c r="T3391" s="14">
        <f t="shared" si="315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8">
        <f t="shared" si="313"/>
        <v>69.818181818181813</v>
      </c>
      <c r="Q3392" t="str">
        <f t="shared" si="316"/>
        <v>theater</v>
      </c>
      <c r="R3392" s="11" t="str">
        <f t="shared" si="317"/>
        <v>plays</v>
      </c>
      <c r="S3392" s="14">
        <f t="shared" si="314"/>
        <v>41815.56649305555</v>
      </c>
      <c r="T3392" s="14">
        <f t="shared" si="315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8">
        <f t="shared" si="313"/>
        <v>61.944444444444443</v>
      </c>
      <c r="Q3393" t="str">
        <f t="shared" si="316"/>
        <v>theater</v>
      </c>
      <c r="R3393" s="11" t="str">
        <f t="shared" si="317"/>
        <v>plays</v>
      </c>
      <c r="S3393" s="14">
        <f t="shared" si="314"/>
        <v>41830.337361111109</v>
      </c>
      <c r="T3393" s="14">
        <f t="shared" si="315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8">
        <f t="shared" si="313"/>
        <v>41.666666666666664</v>
      </c>
      <c r="Q3394" t="str">
        <f t="shared" si="316"/>
        <v>theater</v>
      </c>
      <c r="R3394" s="11" t="str">
        <f t="shared" si="317"/>
        <v>plays</v>
      </c>
      <c r="S3394" s="14">
        <f t="shared" si="314"/>
        <v>42446.63721064815</v>
      </c>
      <c r="T3394" s="14">
        <f t="shared" si="315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(E3395/D3395)*100</f>
        <v>105.80000000000001</v>
      </c>
      <c r="P3395" s="8">
        <f t="shared" ref="P3395:P3458" si="319">IFERROR(E3395/L3395, 0)</f>
        <v>36.06818181818182</v>
      </c>
      <c r="Q3395" t="str">
        <f t="shared" si="316"/>
        <v>theater</v>
      </c>
      <c r="R3395" s="11" t="str">
        <f t="shared" si="317"/>
        <v>plays</v>
      </c>
      <c r="S3395" s="14">
        <f t="shared" ref="S3395:S3458" si="320">(((J3395/60)/60)/24)+DATE(1970,1,1)+(-5/24)</f>
        <v>41923.713310185187</v>
      </c>
      <c r="T3395" s="14">
        <f t="shared" ref="T3395:T3458" si="321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8">
        <f t="shared" si="319"/>
        <v>29</v>
      </c>
      <c r="Q3396" t="str">
        <f t="shared" ref="Q3396:Q3459" si="322">LEFT(N3396,(FIND("/",N3396)-1))</f>
        <v>theater</v>
      </c>
      <c r="R3396" s="11" t="str">
        <f t="shared" ref="R3396:R3459" si="323">RIGHT(N3396,(LEN(N3396)-FIND("/",N3396)))</f>
        <v>plays</v>
      </c>
      <c r="S3396" s="14">
        <f t="shared" si="320"/>
        <v>41817.387094907404</v>
      </c>
      <c r="T3396" s="14">
        <f t="shared" si="321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8">
        <f t="shared" si="319"/>
        <v>24.210526315789473</v>
      </c>
      <c r="Q3397" t="str">
        <f t="shared" si="322"/>
        <v>theater</v>
      </c>
      <c r="R3397" s="11" t="str">
        <f t="shared" si="323"/>
        <v>plays</v>
      </c>
      <c r="S3397" s="14">
        <f t="shared" si="320"/>
        <v>42140.503981481481</v>
      </c>
      <c r="T3397" s="14">
        <f t="shared" si="321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8">
        <f t="shared" si="319"/>
        <v>55.892857142857146</v>
      </c>
      <c r="Q3398" t="str">
        <f t="shared" si="322"/>
        <v>theater</v>
      </c>
      <c r="R3398" s="11" t="str">
        <f t="shared" si="323"/>
        <v>plays</v>
      </c>
      <c r="S3398" s="14">
        <f t="shared" si="320"/>
        <v>41764.238298611104</v>
      </c>
      <c r="T3398" s="14">
        <f t="shared" si="321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8">
        <f t="shared" si="319"/>
        <v>11.666666666666666</v>
      </c>
      <c r="Q3399" t="str">
        <f t="shared" si="322"/>
        <v>theater</v>
      </c>
      <c r="R3399" s="11" t="str">
        <f t="shared" si="323"/>
        <v>plays</v>
      </c>
      <c r="S3399" s="14">
        <f t="shared" si="320"/>
        <v>42378.270011574066</v>
      </c>
      <c r="T3399" s="14">
        <f t="shared" si="321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8">
        <f t="shared" si="319"/>
        <v>68.353846153846149</v>
      </c>
      <c r="Q3400" t="str">
        <f t="shared" si="322"/>
        <v>theater</v>
      </c>
      <c r="R3400" s="11" t="str">
        <f t="shared" si="323"/>
        <v>plays</v>
      </c>
      <c r="S3400" s="14">
        <f t="shared" si="320"/>
        <v>41941.543703703705</v>
      </c>
      <c r="T3400" s="14">
        <f t="shared" si="321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8">
        <f t="shared" si="319"/>
        <v>27.065217391304348</v>
      </c>
      <c r="Q3401" t="str">
        <f t="shared" si="322"/>
        <v>theater</v>
      </c>
      <c r="R3401" s="11" t="str">
        <f t="shared" si="323"/>
        <v>plays</v>
      </c>
      <c r="S3401" s="14">
        <f t="shared" si="320"/>
        <v>42026.712094907409</v>
      </c>
      <c r="T3401" s="14">
        <f t="shared" si="321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8">
        <f t="shared" si="319"/>
        <v>118.12941176470588</v>
      </c>
      <c r="Q3402" t="str">
        <f t="shared" si="322"/>
        <v>theater</v>
      </c>
      <c r="R3402" s="11" t="str">
        <f t="shared" si="323"/>
        <v>plays</v>
      </c>
      <c r="S3402" s="14">
        <f t="shared" si="320"/>
        <v>41834.745532407404</v>
      </c>
      <c r="T3402" s="14">
        <f t="shared" si="321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8">
        <f t="shared" si="319"/>
        <v>44.757575757575758</v>
      </c>
      <c r="Q3403" t="str">
        <f t="shared" si="322"/>
        <v>theater</v>
      </c>
      <c r="R3403" s="11" t="str">
        <f t="shared" si="323"/>
        <v>plays</v>
      </c>
      <c r="S3403" s="14">
        <f t="shared" si="320"/>
        <v>42193.5155787037</v>
      </c>
      <c r="T3403" s="14">
        <f t="shared" si="321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8">
        <f t="shared" si="319"/>
        <v>99.787878787878782</v>
      </c>
      <c r="Q3404" t="str">
        <f t="shared" si="322"/>
        <v>theater</v>
      </c>
      <c r="R3404" s="11" t="str">
        <f t="shared" si="323"/>
        <v>plays</v>
      </c>
      <c r="S3404" s="14">
        <f t="shared" si="320"/>
        <v>42290.410219907404</v>
      </c>
      <c r="T3404" s="14">
        <f t="shared" si="321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8">
        <f t="shared" si="319"/>
        <v>117.64705882352941</v>
      </c>
      <c r="Q3405" t="str">
        <f t="shared" si="322"/>
        <v>theater</v>
      </c>
      <c r="R3405" s="11" t="str">
        <f t="shared" si="323"/>
        <v>plays</v>
      </c>
      <c r="S3405" s="14">
        <f t="shared" si="320"/>
        <v>42150.253749999996</v>
      </c>
      <c r="T3405" s="14">
        <f t="shared" si="321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8">
        <f t="shared" si="319"/>
        <v>203.33333333333334</v>
      </c>
      <c r="Q3406" t="str">
        <f t="shared" si="322"/>
        <v>theater</v>
      </c>
      <c r="R3406" s="11" t="str">
        <f t="shared" si="323"/>
        <v>plays</v>
      </c>
      <c r="S3406" s="14">
        <f t="shared" si="320"/>
        <v>42152.295162037037</v>
      </c>
      <c r="T3406" s="14">
        <f t="shared" si="321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8">
        <f t="shared" si="319"/>
        <v>28.323529411764707</v>
      </c>
      <c r="Q3407" t="str">
        <f t="shared" si="322"/>
        <v>theater</v>
      </c>
      <c r="R3407" s="11" t="str">
        <f t="shared" si="323"/>
        <v>plays</v>
      </c>
      <c r="S3407" s="14">
        <f t="shared" si="320"/>
        <v>42409.808865740742</v>
      </c>
      <c r="T3407" s="14">
        <f t="shared" si="321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8">
        <f t="shared" si="319"/>
        <v>110.23076923076923</v>
      </c>
      <c r="Q3408" t="str">
        <f t="shared" si="322"/>
        <v>theater</v>
      </c>
      <c r="R3408" s="11" t="str">
        <f t="shared" si="323"/>
        <v>plays</v>
      </c>
      <c r="S3408" s="14">
        <f t="shared" si="320"/>
        <v>41791.284444444442</v>
      </c>
      <c r="T3408" s="14">
        <f t="shared" si="321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8">
        <f t="shared" si="319"/>
        <v>31.970149253731343</v>
      </c>
      <c r="Q3409" t="str">
        <f t="shared" si="322"/>
        <v>theater</v>
      </c>
      <c r="R3409" s="11" t="str">
        <f t="shared" si="323"/>
        <v>plays</v>
      </c>
      <c r="S3409" s="14">
        <f t="shared" si="320"/>
        <v>41796.21399305555</v>
      </c>
      <c r="T3409" s="14">
        <f t="shared" si="321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8">
        <f t="shared" si="319"/>
        <v>58.611111111111114</v>
      </c>
      <c r="Q3410" t="str">
        <f t="shared" si="322"/>
        <v>theater</v>
      </c>
      <c r="R3410" s="11" t="str">
        <f t="shared" si="323"/>
        <v>plays</v>
      </c>
      <c r="S3410" s="14">
        <f t="shared" si="320"/>
        <v>41808.78361111111</v>
      </c>
      <c r="T3410" s="14">
        <f t="shared" si="321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8">
        <f t="shared" si="319"/>
        <v>29.428571428571427</v>
      </c>
      <c r="Q3411" t="str">
        <f t="shared" si="322"/>
        <v>theater</v>
      </c>
      <c r="R3411" s="11" t="str">
        <f t="shared" si="323"/>
        <v>plays</v>
      </c>
      <c r="S3411" s="14">
        <f t="shared" si="320"/>
        <v>42544.605995370373</v>
      </c>
      <c r="T3411" s="14">
        <f t="shared" si="321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8">
        <f t="shared" si="319"/>
        <v>81.375</v>
      </c>
      <c r="Q3412" t="str">
        <f t="shared" si="322"/>
        <v>theater</v>
      </c>
      <c r="R3412" s="11" t="str">
        <f t="shared" si="323"/>
        <v>plays</v>
      </c>
      <c r="S3412" s="14">
        <f t="shared" si="320"/>
        <v>42499.83321759259</v>
      </c>
      <c r="T3412" s="14">
        <f t="shared" si="321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8">
        <f t="shared" si="319"/>
        <v>199.16666666666666</v>
      </c>
      <c r="Q3413" t="str">
        <f t="shared" si="322"/>
        <v>theater</v>
      </c>
      <c r="R3413" s="11" t="str">
        <f t="shared" si="323"/>
        <v>plays</v>
      </c>
      <c r="S3413" s="14">
        <f t="shared" si="320"/>
        <v>42264.814490740733</v>
      </c>
      <c r="T3413" s="14">
        <f t="shared" si="321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8">
        <f t="shared" si="319"/>
        <v>115.38461538461539</v>
      </c>
      <c r="Q3414" t="str">
        <f t="shared" si="322"/>
        <v>theater</v>
      </c>
      <c r="R3414" s="11" t="str">
        <f t="shared" si="323"/>
        <v>plays</v>
      </c>
      <c r="S3414" s="14">
        <f t="shared" si="320"/>
        <v>41879.750717592593</v>
      </c>
      <c r="T3414" s="14">
        <f t="shared" si="321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8">
        <f t="shared" si="319"/>
        <v>46.428571428571431</v>
      </c>
      <c r="Q3415" t="str">
        <f t="shared" si="322"/>
        <v>theater</v>
      </c>
      <c r="R3415" s="11" t="str">
        <f t="shared" si="323"/>
        <v>plays</v>
      </c>
      <c r="S3415" s="14">
        <f t="shared" si="320"/>
        <v>42053.524745370371</v>
      </c>
      <c r="T3415" s="14">
        <f t="shared" si="321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8">
        <f t="shared" si="319"/>
        <v>70.568181818181813</v>
      </c>
      <c r="Q3416" t="str">
        <f t="shared" si="322"/>
        <v>theater</v>
      </c>
      <c r="R3416" s="11" t="str">
        <f t="shared" si="323"/>
        <v>plays</v>
      </c>
      <c r="S3416" s="14">
        <f t="shared" si="320"/>
        <v>42675.624131944445</v>
      </c>
      <c r="T3416" s="14">
        <f t="shared" si="321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8">
        <f t="shared" si="319"/>
        <v>22.222222222222221</v>
      </c>
      <c r="Q3417" t="str">
        <f t="shared" si="322"/>
        <v>theater</v>
      </c>
      <c r="R3417" s="11" t="str">
        <f t="shared" si="323"/>
        <v>plays</v>
      </c>
      <c r="S3417" s="14">
        <f t="shared" si="320"/>
        <v>42466.935833333329</v>
      </c>
      <c r="T3417" s="14">
        <f t="shared" si="321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8">
        <f t="shared" si="319"/>
        <v>159.46666666666667</v>
      </c>
      <c r="Q3418" t="str">
        <f t="shared" si="322"/>
        <v>theater</v>
      </c>
      <c r="R3418" s="11" t="str">
        <f t="shared" si="323"/>
        <v>plays</v>
      </c>
      <c r="S3418" s="14">
        <f t="shared" si="320"/>
        <v>42089.204224537032</v>
      </c>
      <c r="T3418" s="14">
        <f t="shared" si="321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8">
        <f t="shared" si="319"/>
        <v>37.777999999999999</v>
      </c>
      <c r="Q3419" t="str">
        <f t="shared" si="322"/>
        <v>theater</v>
      </c>
      <c r="R3419" s="11" t="str">
        <f t="shared" si="323"/>
        <v>plays</v>
      </c>
      <c r="S3419" s="14">
        <f t="shared" si="320"/>
        <v>41894.705416666664</v>
      </c>
      <c r="T3419" s="14">
        <f t="shared" si="321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8">
        <f t="shared" si="319"/>
        <v>72.053571428571431</v>
      </c>
      <c r="Q3420" t="str">
        <f t="shared" si="322"/>
        <v>theater</v>
      </c>
      <c r="R3420" s="11" t="str">
        <f t="shared" si="323"/>
        <v>plays</v>
      </c>
      <c r="S3420" s="14">
        <f t="shared" si="320"/>
        <v>41752.626238425924</v>
      </c>
      <c r="T3420" s="14">
        <f t="shared" si="321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8">
        <f t="shared" si="319"/>
        <v>63.695652173913047</v>
      </c>
      <c r="Q3421" t="str">
        <f t="shared" si="322"/>
        <v>theater</v>
      </c>
      <c r="R3421" s="11" t="str">
        <f t="shared" si="323"/>
        <v>plays</v>
      </c>
      <c r="S3421" s="14">
        <f t="shared" si="320"/>
        <v>42448.613252314812</v>
      </c>
      <c r="T3421" s="14">
        <f t="shared" si="321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8">
        <f t="shared" si="319"/>
        <v>28.411764705882351</v>
      </c>
      <c r="Q3422" t="str">
        <f t="shared" si="322"/>
        <v>theater</v>
      </c>
      <c r="R3422" s="11" t="str">
        <f t="shared" si="323"/>
        <v>plays</v>
      </c>
      <c r="S3422" s="14">
        <f t="shared" si="320"/>
        <v>42404.881967592592</v>
      </c>
      <c r="T3422" s="14">
        <f t="shared" si="321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8">
        <f t="shared" si="319"/>
        <v>103.21428571428571</v>
      </c>
      <c r="Q3423" t="str">
        <f t="shared" si="322"/>
        <v>theater</v>
      </c>
      <c r="R3423" s="11" t="str">
        <f t="shared" si="323"/>
        <v>plays</v>
      </c>
      <c r="S3423" s="14">
        <f t="shared" si="320"/>
        <v>42037.582905092589</v>
      </c>
      <c r="T3423" s="14">
        <f t="shared" si="321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8">
        <f t="shared" si="319"/>
        <v>71.152173913043484</v>
      </c>
      <c r="Q3424" t="str">
        <f t="shared" si="322"/>
        <v>theater</v>
      </c>
      <c r="R3424" s="11" t="str">
        <f t="shared" si="323"/>
        <v>plays</v>
      </c>
      <c r="S3424" s="14">
        <f t="shared" si="320"/>
        <v>42323.353888888887</v>
      </c>
      <c r="T3424" s="14">
        <f t="shared" si="321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8">
        <f t="shared" si="319"/>
        <v>35</v>
      </c>
      <c r="Q3425" t="str">
        <f t="shared" si="322"/>
        <v>theater</v>
      </c>
      <c r="R3425" s="11" t="str">
        <f t="shared" si="323"/>
        <v>plays</v>
      </c>
      <c r="S3425" s="14">
        <f t="shared" si="320"/>
        <v>42088.703020833331</v>
      </c>
      <c r="T3425" s="14">
        <f t="shared" si="321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8">
        <f t="shared" si="319"/>
        <v>81.776315789473685</v>
      </c>
      <c r="Q3426" t="str">
        <f t="shared" si="322"/>
        <v>theater</v>
      </c>
      <c r="R3426" s="11" t="str">
        <f t="shared" si="323"/>
        <v>plays</v>
      </c>
      <c r="S3426" s="14">
        <f t="shared" si="320"/>
        <v>42018.468564814808</v>
      </c>
      <c r="T3426" s="14">
        <f t="shared" si="321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8">
        <f t="shared" si="319"/>
        <v>297.02980769230766</v>
      </c>
      <c r="Q3427" t="str">
        <f t="shared" si="322"/>
        <v>theater</v>
      </c>
      <c r="R3427" s="11" t="str">
        <f t="shared" si="323"/>
        <v>plays</v>
      </c>
      <c r="S3427" s="14">
        <f t="shared" si="320"/>
        <v>41884.40898148148</v>
      </c>
      <c r="T3427" s="14">
        <f t="shared" si="321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8">
        <f t="shared" si="319"/>
        <v>46.609195402298852</v>
      </c>
      <c r="Q3428" t="str">
        <f t="shared" si="322"/>
        <v>theater</v>
      </c>
      <c r="R3428" s="11" t="str">
        <f t="shared" si="323"/>
        <v>plays</v>
      </c>
      <c r="S3428" s="14">
        <f t="shared" si="320"/>
        <v>41883.848414351851</v>
      </c>
      <c r="T3428" s="14">
        <f t="shared" si="321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8">
        <f t="shared" si="319"/>
        <v>51.724137931034484</v>
      </c>
      <c r="Q3429" t="str">
        <f t="shared" si="322"/>
        <v>theater</v>
      </c>
      <c r="R3429" s="11" t="str">
        <f t="shared" si="323"/>
        <v>plays</v>
      </c>
      <c r="S3429" s="14">
        <f t="shared" si="320"/>
        <v>41792.436944444438</v>
      </c>
      <c r="T3429" s="14">
        <f t="shared" si="321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8">
        <f t="shared" si="319"/>
        <v>40.294117647058826</v>
      </c>
      <c r="Q3430" t="str">
        <f t="shared" si="322"/>
        <v>theater</v>
      </c>
      <c r="R3430" s="11" t="str">
        <f t="shared" si="323"/>
        <v>plays</v>
      </c>
      <c r="S3430" s="14">
        <f t="shared" si="320"/>
        <v>42038.512118055551</v>
      </c>
      <c r="T3430" s="14">
        <f t="shared" si="321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8">
        <f t="shared" si="319"/>
        <v>16.25</v>
      </c>
      <c r="Q3431" t="str">
        <f t="shared" si="322"/>
        <v>theater</v>
      </c>
      <c r="R3431" s="11" t="str">
        <f t="shared" si="323"/>
        <v>plays</v>
      </c>
      <c r="S3431" s="14">
        <f t="shared" si="320"/>
        <v>42661.813206018516</v>
      </c>
      <c r="T3431" s="14">
        <f t="shared" si="321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8">
        <f t="shared" si="319"/>
        <v>30.152638888888887</v>
      </c>
      <c r="Q3432" t="str">
        <f t="shared" si="322"/>
        <v>theater</v>
      </c>
      <c r="R3432" s="11" t="str">
        <f t="shared" si="323"/>
        <v>plays</v>
      </c>
      <c r="S3432" s="14">
        <f t="shared" si="320"/>
        <v>41820.737280092588</v>
      </c>
      <c r="T3432" s="14">
        <f t="shared" si="321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8">
        <f t="shared" si="319"/>
        <v>95.238095238095241</v>
      </c>
      <c r="Q3433" t="str">
        <f t="shared" si="322"/>
        <v>theater</v>
      </c>
      <c r="R3433" s="11" t="str">
        <f t="shared" si="323"/>
        <v>plays</v>
      </c>
      <c r="S3433" s="14">
        <f t="shared" si="320"/>
        <v>41839.522604166668</v>
      </c>
      <c r="T3433" s="14">
        <f t="shared" si="321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8">
        <f t="shared" si="319"/>
        <v>52.214285714285715</v>
      </c>
      <c r="Q3434" t="str">
        <f t="shared" si="322"/>
        <v>theater</v>
      </c>
      <c r="R3434" s="11" t="str">
        <f t="shared" si="323"/>
        <v>plays</v>
      </c>
      <c r="S3434" s="14">
        <f t="shared" si="320"/>
        <v>42380.372847222221</v>
      </c>
      <c r="T3434" s="14">
        <f t="shared" si="321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8">
        <f t="shared" si="319"/>
        <v>134.1549295774648</v>
      </c>
      <c r="Q3435" t="str">
        <f t="shared" si="322"/>
        <v>theater</v>
      </c>
      <c r="R3435" s="11" t="str">
        <f t="shared" si="323"/>
        <v>plays</v>
      </c>
      <c r="S3435" s="14">
        <f t="shared" si="320"/>
        <v>41775.854803240742</v>
      </c>
      <c r="T3435" s="14">
        <f t="shared" si="321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8">
        <f t="shared" si="319"/>
        <v>62.827380952380949</v>
      </c>
      <c r="Q3436" t="str">
        <f t="shared" si="322"/>
        <v>theater</v>
      </c>
      <c r="R3436" s="11" t="str">
        <f t="shared" si="323"/>
        <v>plays</v>
      </c>
      <c r="S3436" s="14">
        <f t="shared" si="320"/>
        <v>41800.172094907408</v>
      </c>
      <c r="T3436" s="14">
        <f t="shared" si="321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8">
        <f t="shared" si="319"/>
        <v>58.94736842105263</v>
      </c>
      <c r="Q3437" t="str">
        <f t="shared" si="322"/>
        <v>theater</v>
      </c>
      <c r="R3437" s="11" t="str">
        <f t="shared" si="323"/>
        <v>plays</v>
      </c>
      <c r="S3437" s="14">
        <f t="shared" si="320"/>
        <v>42572.408483796295</v>
      </c>
      <c r="T3437" s="14">
        <f t="shared" si="321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8">
        <f t="shared" si="319"/>
        <v>143.1081081081081</v>
      </c>
      <c r="Q3438" t="str">
        <f t="shared" si="322"/>
        <v>theater</v>
      </c>
      <c r="R3438" s="11" t="str">
        <f t="shared" si="323"/>
        <v>plays</v>
      </c>
      <c r="S3438" s="14">
        <f t="shared" si="320"/>
        <v>41851.333252314813</v>
      </c>
      <c r="T3438" s="14">
        <f t="shared" si="321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8">
        <f t="shared" si="319"/>
        <v>84.166666666666671</v>
      </c>
      <c r="Q3439" t="str">
        <f t="shared" si="322"/>
        <v>theater</v>
      </c>
      <c r="R3439" s="11" t="str">
        <f t="shared" si="323"/>
        <v>plays</v>
      </c>
      <c r="S3439" s="14">
        <f t="shared" si="320"/>
        <v>42205.502546296295</v>
      </c>
      <c r="T3439" s="14">
        <f t="shared" si="321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8">
        <f t="shared" si="319"/>
        <v>186.07142857142858</v>
      </c>
      <c r="Q3440" t="str">
        <f t="shared" si="322"/>
        <v>theater</v>
      </c>
      <c r="R3440" s="11" t="str">
        <f t="shared" si="323"/>
        <v>plays</v>
      </c>
      <c r="S3440" s="14">
        <f t="shared" si="320"/>
        <v>42100.719525462955</v>
      </c>
      <c r="T3440" s="14">
        <f t="shared" si="321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8">
        <f t="shared" si="319"/>
        <v>89.785555555555561</v>
      </c>
      <c r="Q3441" t="str">
        <f t="shared" si="322"/>
        <v>theater</v>
      </c>
      <c r="R3441" s="11" t="str">
        <f t="shared" si="323"/>
        <v>plays</v>
      </c>
      <c r="S3441" s="14">
        <f t="shared" si="320"/>
        <v>42374.702893518515</v>
      </c>
      <c r="T3441" s="14">
        <f t="shared" si="321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8">
        <f t="shared" si="319"/>
        <v>64.157560975609755</v>
      </c>
      <c r="Q3442" t="str">
        <f t="shared" si="322"/>
        <v>theater</v>
      </c>
      <c r="R3442" s="11" t="str">
        <f t="shared" si="323"/>
        <v>plays</v>
      </c>
      <c r="S3442" s="14">
        <f t="shared" si="320"/>
        <v>41808.914675925924</v>
      </c>
      <c r="T3442" s="14">
        <f t="shared" si="321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8">
        <f t="shared" si="319"/>
        <v>59.651162790697676</v>
      </c>
      <c r="Q3443" t="str">
        <f t="shared" si="322"/>
        <v>theater</v>
      </c>
      <c r="R3443" s="11" t="str">
        <f t="shared" si="323"/>
        <v>plays</v>
      </c>
      <c r="S3443" s="14">
        <f t="shared" si="320"/>
        <v>42294.221307870372</v>
      </c>
      <c r="T3443" s="14">
        <f t="shared" si="321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8">
        <f t="shared" si="319"/>
        <v>31.25</v>
      </c>
      <c r="Q3444" t="str">
        <f t="shared" si="322"/>
        <v>theater</v>
      </c>
      <c r="R3444" s="11" t="str">
        <f t="shared" si="323"/>
        <v>plays</v>
      </c>
      <c r="S3444" s="14">
        <f t="shared" si="320"/>
        <v>42124.63277777777</v>
      </c>
      <c r="T3444" s="14">
        <f t="shared" si="321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8">
        <f t="shared" si="319"/>
        <v>41.222222222222221</v>
      </c>
      <c r="Q3445" t="str">
        <f t="shared" si="322"/>
        <v>theater</v>
      </c>
      <c r="R3445" s="11" t="str">
        <f t="shared" si="323"/>
        <v>plays</v>
      </c>
      <c r="S3445" s="14">
        <f t="shared" si="320"/>
        <v>41861.316504629627</v>
      </c>
      <c r="T3445" s="14">
        <f t="shared" si="321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8">
        <f t="shared" si="319"/>
        <v>43.35</v>
      </c>
      <c r="Q3446" t="str">
        <f t="shared" si="322"/>
        <v>theater</v>
      </c>
      <c r="R3446" s="11" t="str">
        <f t="shared" si="323"/>
        <v>plays</v>
      </c>
      <c r="S3446" s="14">
        <f t="shared" si="320"/>
        <v>42521.08317129629</v>
      </c>
      <c r="T3446" s="14">
        <f t="shared" si="321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8">
        <f t="shared" si="319"/>
        <v>64.516129032258064</v>
      </c>
      <c r="Q3447" t="str">
        <f t="shared" si="322"/>
        <v>theater</v>
      </c>
      <c r="R3447" s="11" t="str">
        <f t="shared" si="323"/>
        <v>plays</v>
      </c>
      <c r="S3447" s="14">
        <f t="shared" si="320"/>
        <v>42272.322175925925</v>
      </c>
      <c r="T3447" s="14">
        <f t="shared" si="321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8">
        <f t="shared" si="319"/>
        <v>43.28</v>
      </c>
      <c r="Q3448" t="str">
        <f t="shared" si="322"/>
        <v>theater</v>
      </c>
      <c r="R3448" s="11" t="str">
        <f t="shared" si="323"/>
        <v>plays</v>
      </c>
      <c r="S3448" s="14">
        <f t="shared" si="320"/>
        <v>42016.624131944445</v>
      </c>
      <c r="T3448" s="14">
        <f t="shared" si="321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8">
        <f t="shared" si="319"/>
        <v>77</v>
      </c>
      <c r="Q3449" t="str">
        <f t="shared" si="322"/>
        <v>theater</v>
      </c>
      <c r="R3449" s="11" t="str">
        <f t="shared" si="323"/>
        <v>plays</v>
      </c>
      <c r="S3449" s="14">
        <f t="shared" si="320"/>
        <v>42402.680694444447</v>
      </c>
      <c r="T3449" s="14">
        <f t="shared" si="321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8">
        <f t="shared" si="319"/>
        <v>51.222222222222221</v>
      </c>
      <c r="Q3450" t="str">
        <f t="shared" si="322"/>
        <v>theater</v>
      </c>
      <c r="R3450" s="11" t="str">
        <f t="shared" si="323"/>
        <v>plays</v>
      </c>
      <c r="S3450" s="14">
        <f t="shared" si="320"/>
        <v>41959.910752314812</v>
      </c>
      <c r="T3450" s="14">
        <f t="shared" si="321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8">
        <f t="shared" si="319"/>
        <v>68.25</v>
      </c>
      <c r="Q3451" t="str">
        <f t="shared" si="322"/>
        <v>theater</v>
      </c>
      <c r="R3451" s="11" t="str">
        <f t="shared" si="323"/>
        <v>plays</v>
      </c>
      <c r="S3451" s="14">
        <f t="shared" si="320"/>
        <v>42531.844189814808</v>
      </c>
      <c r="T3451" s="14">
        <f t="shared" si="321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8">
        <f t="shared" si="319"/>
        <v>19.487179487179485</v>
      </c>
      <c r="Q3452" t="str">
        <f t="shared" si="322"/>
        <v>theater</v>
      </c>
      <c r="R3452" s="11" t="str">
        <f t="shared" si="323"/>
        <v>plays</v>
      </c>
      <c r="S3452" s="14">
        <f t="shared" si="320"/>
        <v>42036.496192129627</v>
      </c>
      <c r="T3452" s="14">
        <f t="shared" si="321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8">
        <f t="shared" si="319"/>
        <v>41.125</v>
      </c>
      <c r="Q3453" t="str">
        <f t="shared" si="322"/>
        <v>theater</v>
      </c>
      <c r="R3453" s="11" t="str">
        <f t="shared" si="323"/>
        <v>plays</v>
      </c>
      <c r="S3453" s="14">
        <f t="shared" si="320"/>
        <v>42088.515358796292</v>
      </c>
      <c r="T3453" s="14">
        <f t="shared" si="321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8">
        <f t="shared" si="319"/>
        <v>41.405405405405403</v>
      </c>
      <c r="Q3454" t="str">
        <f t="shared" si="322"/>
        <v>theater</v>
      </c>
      <c r="R3454" s="11" t="str">
        <f t="shared" si="323"/>
        <v>plays</v>
      </c>
      <c r="S3454" s="14">
        <f t="shared" si="320"/>
        <v>41820.430856481478</v>
      </c>
      <c r="T3454" s="14">
        <f t="shared" si="321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8">
        <f t="shared" si="319"/>
        <v>27.5</v>
      </c>
      <c r="Q3455" t="str">
        <f t="shared" si="322"/>
        <v>theater</v>
      </c>
      <c r="R3455" s="11" t="str">
        <f t="shared" si="323"/>
        <v>plays</v>
      </c>
      <c r="S3455" s="14">
        <f t="shared" si="320"/>
        <v>42535.770324074074</v>
      </c>
      <c r="T3455" s="14">
        <f t="shared" si="321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8">
        <f t="shared" si="319"/>
        <v>33.571428571428569</v>
      </c>
      <c r="Q3456" t="str">
        <f t="shared" si="322"/>
        <v>theater</v>
      </c>
      <c r="R3456" s="11" t="str">
        <f t="shared" si="323"/>
        <v>plays</v>
      </c>
      <c r="S3456" s="14">
        <f t="shared" si="320"/>
        <v>41821.490266203698</v>
      </c>
      <c r="T3456" s="14">
        <f t="shared" si="321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8">
        <f t="shared" si="319"/>
        <v>145.86956521739131</v>
      </c>
      <c r="Q3457" t="str">
        <f t="shared" si="322"/>
        <v>theater</v>
      </c>
      <c r="R3457" s="11" t="str">
        <f t="shared" si="323"/>
        <v>plays</v>
      </c>
      <c r="S3457" s="14">
        <f t="shared" si="320"/>
        <v>42626.541979166665</v>
      </c>
      <c r="T3457" s="14">
        <f t="shared" si="321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8">
        <f t="shared" si="319"/>
        <v>358.6875</v>
      </c>
      <c r="Q3458" t="str">
        <f t="shared" si="322"/>
        <v>theater</v>
      </c>
      <c r="R3458" s="11" t="str">
        <f t="shared" si="323"/>
        <v>plays</v>
      </c>
      <c r="S3458" s="14">
        <f t="shared" si="320"/>
        <v>41820.997303240736</v>
      </c>
      <c r="T3458" s="14">
        <f t="shared" si="321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(E3459/D3459)*100</f>
        <v>140.19999999999999</v>
      </c>
      <c r="P3459" s="8">
        <f t="shared" ref="P3459:P3522" si="325">IFERROR(E3459/L3459, 0)</f>
        <v>50.981818181818184</v>
      </c>
      <c r="Q3459" t="str">
        <f t="shared" si="322"/>
        <v>theater</v>
      </c>
      <c r="R3459" s="11" t="str">
        <f t="shared" si="323"/>
        <v>plays</v>
      </c>
      <c r="S3459" s="14">
        <f t="shared" ref="S3459:S3522" si="326">(((J3459/60)/60)/24)+DATE(1970,1,1)+(-5/24)</f>
        <v>42016.498344907406</v>
      </c>
      <c r="T3459" s="14">
        <f t="shared" ref="T3459:T3522" si="327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8">
        <f t="shared" si="325"/>
        <v>45.037037037037038</v>
      </c>
      <c r="Q3460" t="str">
        <f t="shared" ref="Q3460:Q3523" si="328">LEFT(N3460,(FIND("/",N3460)-1))</f>
        <v>theater</v>
      </c>
      <c r="R3460" s="11" t="str">
        <f t="shared" ref="R3460:R3523" si="329">RIGHT(N3460,(LEN(N3460)-FIND("/",N3460)))</f>
        <v>plays</v>
      </c>
      <c r="S3460" s="14">
        <f t="shared" si="326"/>
        <v>42010.994247685179</v>
      </c>
      <c r="T3460" s="14">
        <f t="shared" si="327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8">
        <f t="shared" si="325"/>
        <v>17.527777777777779</v>
      </c>
      <c r="Q3461" t="str">
        <f t="shared" si="328"/>
        <v>theater</v>
      </c>
      <c r="R3461" s="11" t="str">
        <f t="shared" si="329"/>
        <v>plays</v>
      </c>
      <c r="S3461" s="14">
        <f t="shared" si="326"/>
        <v>42480.271527777775</v>
      </c>
      <c r="T3461" s="14">
        <f t="shared" si="327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8">
        <f t="shared" si="325"/>
        <v>50</v>
      </c>
      <c r="Q3462" t="str">
        <f t="shared" si="328"/>
        <v>theater</v>
      </c>
      <c r="R3462" s="11" t="str">
        <f t="shared" si="329"/>
        <v>plays</v>
      </c>
      <c r="S3462" s="14">
        <f t="shared" si="326"/>
        <v>41852.318888888884</v>
      </c>
      <c r="T3462" s="14">
        <f t="shared" si="327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8">
        <f t="shared" si="325"/>
        <v>57.916666666666664</v>
      </c>
      <c r="Q3463" t="str">
        <f t="shared" si="328"/>
        <v>theater</v>
      </c>
      <c r="R3463" s="11" t="str">
        <f t="shared" si="329"/>
        <v>plays</v>
      </c>
      <c r="S3463" s="14">
        <f t="shared" si="326"/>
        <v>42643.424525462957</v>
      </c>
      <c r="T3463" s="14">
        <f t="shared" si="327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8">
        <f t="shared" si="325"/>
        <v>29.705882352941178</v>
      </c>
      <c r="Q3464" t="str">
        <f t="shared" si="328"/>
        <v>theater</v>
      </c>
      <c r="R3464" s="11" t="str">
        <f t="shared" si="329"/>
        <v>plays</v>
      </c>
      <c r="S3464" s="14">
        <f t="shared" si="326"/>
        <v>42179.690138888887</v>
      </c>
      <c r="T3464" s="14">
        <f t="shared" si="327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8">
        <f t="shared" si="325"/>
        <v>90.684210526315795</v>
      </c>
      <c r="Q3465" t="str">
        <f t="shared" si="328"/>
        <v>theater</v>
      </c>
      <c r="R3465" s="11" t="str">
        <f t="shared" si="329"/>
        <v>plays</v>
      </c>
      <c r="S3465" s="14">
        <f t="shared" si="326"/>
        <v>42612.710474537038</v>
      </c>
      <c r="T3465" s="14">
        <f t="shared" si="327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8">
        <f t="shared" si="325"/>
        <v>55.012688172043013</v>
      </c>
      <c r="Q3466" t="str">
        <f t="shared" si="328"/>
        <v>theater</v>
      </c>
      <c r="R3466" s="11" t="str">
        <f t="shared" si="329"/>
        <v>plays</v>
      </c>
      <c r="S3466" s="14">
        <f t="shared" si="326"/>
        <v>42574.921724537031</v>
      </c>
      <c r="T3466" s="14">
        <f t="shared" si="327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8">
        <f t="shared" si="325"/>
        <v>57.222222222222221</v>
      </c>
      <c r="Q3467" t="str">
        <f t="shared" si="328"/>
        <v>theater</v>
      </c>
      <c r="R3467" s="11" t="str">
        <f t="shared" si="329"/>
        <v>plays</v>
      </c>
      <c r="S3467" s="14">
        <f t="shared" si="326"/>
        <v>42200.417499999996</v>
      </c>
      <c r="T3467" s="14">
        <f t="shared" si="327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8">
        <f t="shared" si="325"/>
        <v>72.950819672131146</v>
      </c>
      <c r="Q3468" t="str">
        <f t="shared" si="328"/>
        <v>theater</v>
      </c>
      <c r="R3468" s="11" t="str">
        <f t="shared" si="329"/>
        <v>plays</v>
      </c>
      <c r="S3468" s="14">
        <f t="shared" si="326"/>
        <v>42419.810763888883</v>
      </c>
      <c r="T3468" s="14">
        <f t="shared" si="327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8">
        <f t="shared" si="325"/>
        <v>64.468085106382972</v>
      </c>
      <c r="Q3469" t="str">
        <f t="shared" si="328"/>
        <v>theater</v>
      </c>
      <c r="R3469" s="11" t="str">
        <f t="shared" si="329"/>
        <v>plays</v>
      </c>
      <c r="S3469" s="14">
        <f t="shared" si="326"/>
        <v>42053.463333333326</v>
      </c>
      <c r="T3469" s="14">
        <f t="shared" si="327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8">
        <f t="shared" si="325"/>
        <v>716.35294117647061</v>
      </c>
      <c r="Q3470" t="str">
        <f t="shared" si="328"/>
        <v>theater</v>
      </c>
      <c r="R3470" s="11" t="str">
        <f t="shared" si="329"/>
        <v>plays</v>
      </c>
      <c r="S3470" s="14">
        <f t="shared" si="326"/>
        <v>42605.557048611103</v>
      </c>
      <c r="T3470" s="14">
        <f t="shared" si="327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8">
        <f t="shared" si="325"/>
        <v>50.396825396825399</v>
      </c>
      <c r="Q3471" t="str">
        <f t="shared" si="328"/>
        <v>theater</v>
      </c>
      <c r="R3471" s="11" t="str">
        <f t="shared" si="329"/>
        <v>plays</v>
      </c>
      <c r="S3471" s="14">
        <f t="shared" si="326"/>
        <v>42458.433391203704</v>
      </c>
      <c r="T3471" s="14">
        <f t="shared" si="327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8">
        <f t="shared" si="325"/>
        <v>41.666666666666664</v>
      </c>
      <c r="Q3472" t="str">
        <f t="shared" si="328"/>
        <v>theater</v>
      </c>
      <c r="R3472" s="11" t="str">
        <f t="shared" si="329"/>
        <v>plays</v>
      </c>
      <c r="S3472" s="14">
        <f t="shared" si="326"/>
        <v>42528.813680555548</v>
      </c>
      <c r="T3472" s="14">
        <f t="shared" si="327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8">
        <f t="shared" si="325"/>
        <v>35.766666666666666</v>
      </c>
      <c r="Q3473" t="str">
        <f t="shared" si="328"/>
        <v>theater</v>
      </c>
      <c r="R3473" s="11" t="str">
        <f t="shared" si="329"/>
        <v>plays</v>
      </c>
      <c r="S3473" s="14">
        <f t="shared" si="326"/>
        <v>41841.612152777772</v>
      </c>
      <c r="T3473" s="14">
        <f t="shared" si="327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8">
        <f t="shared" si="325"/>
        <v>88.739130434782609</v>
      </c>
      <c r="Q3474" t="str">
        <f t="shared" si="328"/>
        <v>theater</v>
      </c>
      <c r="R3474" s="11" t="str">
        <f t="shared" si="329"/>
        <v>plays</v>
      </c>
      <c r="S3474" s="14">
        <f t="shared" si="326"/>
        <v>41927.962164351848</v>
      </c>
      <c r="T3474" s="14">
        <f t="shared" si="327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8">
        <f t="shared" si="325"/>
        <v>148.4848484848485</v>
      </c>
      <c r="Q3475" t="str">
        <f t="shared" si="328"/>
        <v>theater</v>
      </c>
      <c r="R3475" s="11" t="str">
        <f t="shared" si="329"/>
        <v>plays</v>
      </c>
      <c r="S3475" s="14">
        <f t="shared" si="326"/>
        <v>42062.626111111109</v>
      </c>
      <c r="T3475" s="14">
        <f t="shared" si="327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8">
        <f t="shared" si="325"/>
        <v>51.794871794871796</v>
      </c>
      <c r="Q3476" t="str">
        <f t="shared" si="328"/>
        <v>theater</v>
      </c>
      <c r="R3476" s="11" t="str">
        <f t="shared" si="329"/>
        <v>plays</v>
      </c>
      <c r="S3476" s="14">
        <f t="shared" si="326"/>
        <v>42541.293182870366</v>
      </c>
      <c r="T3476" s="14">
        <f t="shared" si="327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8">
        <f t="shared" si="325"/>
        <v>20</v>
      </c>
      <c r="Q3477" t="str">
        <f t="shared" si="328"/>
        <v>theater</v>
      </c>
      <c r="R3477" s="11" t="str">
        <f t="shared" si="329"/>
        <v>plays</v>
      </c>
      <c r="S3477" s="14">
        <f t="shared" si="326"/>
        <v>41918.672499999993</v>
      </c>
      <c r="T3477" s="14">
        <f t="shared" si="327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8">
        <f t="shared" si="325"/>
        <v>52</v>
      </c>
      <c r="Q3478" t="str">
        <f t="shared" si="328"/>
        <v>theater</v>
      </c>
      <c r="R3478" s="11" t="str">
        <f t="shared" si="329"/>
        <v>plays</v>
      </c>
      <c r="S3478" s="14">
        <f t="shared" si="326"/>
        <v>41921.071643518517</v>
      </c>
      <c r="T3478" s="14">
        <f t="shared" si="327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8">
        <f t="shared" si="325"/>
        <v>53.230769230769234</v>
      </c>
      <c r="Q3479" t="str">
        <f t="shared" si="328"/>
        <v>theater</v>
      </c>
      <c r="R3479" s="11" t="str">
        <f t="shared" si="329"/>
        <v>plays</v>
      </c>
      <c r="S3479" s="14">
        <f t="shared" si="326"/>
        <v>42128.528275462959</v>
      </c>
      <c r="T3479" s="14">
        <f t="shared" si="327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8">
        <f t="shared" si="325"/>
        <v>39.596491228070178</v>
      </c>
      <c r="Q3480" t="str">
        <f t="shared" si="328"/>
        <v>theater</v>
      </c>
      <c r="R3480" s="11" t="str">
        <f t="shared" si="329"/>
        <v>plays</v>
      </c>
      <c r="S3480" s="14">
        <f t="shared" si="326"/>
        <v>42053.708587962967</v>
      </c>
      <c r="T3480" s="14">
        <f t="shared" si="327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8">
        <f t="shared" si="325"/>
        <v>34.25</v>
      </c>
      <c r="Q3481" t="str">
        <f t="shared" si="328"/>
        <v>theater</v>
      </c>
      <c r="R3481" s="11" t="str">
        <f t="shared" si="329"/>
        <v>plays</v>
      </c>
      <c r="S3481" s="14">
        <f t="shared" si="326"/>
        <v>41781.646759259253</v>
      </c>
      <c r="T3481" s="14">
        <f t="shared" si="327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8">
        <f t="shared" si="325"/>
        <v>164.61538461538461</v>
      </c>
      <c r="Q3482" t="str">
        <f t="shared" si="328"/>
        <v>theater</v>
      </c>
      <c r="R3482" s="11" t="str">
        <f t="shared" si="329"/>
        <v>plays</v>
      </c>
      <c r="S3482" s="14">
        <f t="shared" si="326"/>
        <v>42171.109108796292</v>
      </c>
      <c r="T3482" s="14">
        <f t="shared" si="327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8">
        <f t="shared" si="325"/>
        <v>125.05263157894737</v>
      </c>
      <c r="Q3483" t="str">
        <f t="shared" si="328"/>
        <v>theater</v>
      </c>
      <c r="R3483" s="11" t="str">
        <f t="shared" si="329"/>
        <v>plays</v>
      </c>
      <c r="S3483" s="14">
        <f t="shared" si="326"/>
        <v>41989.039212962954</v>
      </c>
      <c r="T3483" s="14">
        <f t="shared" si="327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8">
        <f t="shared" si="325"/>
        <v>51.875</v>
      </c>
      <c r="Q3484" t="str">
        <f t="shared" si="328"/>
        <v>theater</v>
      </c>
      <c r="R3484" s="11" t="str">
        <f t="shared" si="329"/>
        <v>plays</v>
      </c>
      <c r="S3484" s="14">
        <f t="shared" si="326"/>
        <v>41796.563263888886</v>
      </c>
      <c r="T3484" s="14">
        <f t="shared" si="327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8">
        <f t="shared" si="325"/>
        <v>40.285714285714285</v>
      </c>
      <c r="Q3485" t="str">
        <f t="shared" si="328"/>
        <v>theater</v>
      </c>
      <c r="R3485" s="11" t="str">
        <f t="shared" si="329"/>
        <v>plays</v>
      </c>
      <c r="S3485" s="14">
        <f t="shared" si="326"/>
        <v>41793.460428240738</v>
      </c>
      <c r="T3485" s="14">
        <f t="shared" si="327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8">
        <f t="shared" si="325"/>
        <v>64.909090909090907</v>
      </c>
      <c r="Q3486" t="str">
        <f t="shared" si="328"/>
        <v>theater</v>
      </c>
      <c r="R3486" s="11" t="str">
        <f t="shared" si="329"/>
        <v>plays</v>
      </c>
      <c r="S3486" s="14">
        <f t="shared" si="326"/>
        <v>42506.552071759252</v>
      </c>
      <c r="T3486" s="14">
        <f t="shared" si="327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8">
        <f t="shared" si="325"/>
        <v>55.333333333333336</v>
      </c>
      <c r="Q3487" t="str">
        <f t="shared" si="328"/>
        <v>theater</v>
      </c>
      <c r="R3487" s="11" t="str">
        <f t="shared" si="329"/>
        <v>plays</v>
      </c>
      <c r="S3487" s="14">
        <f t="shared" si="326"/>
        <v>42372.484722222223</v>
      </c>
      <c r="T3487" s="14">
        <f t="shared" si="327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8">
        <f t="shared" si="325"/>
        <v>83.142857142857139</v>
      </c>
      <c r="Q3488" t="str">
        <f t="shared" si="328"/>
        <v>theater</v>
      </c>
      <c r="R3488" s="11" t="str">
        <f t="shared" si="329"/>
        <v>plays</v>
      </c>
      <c r="S3488" s="14">
        <f t="shared" si="326"/>
        <v>42126.666678240734</v>
      </c>
      <c r="T3488" s="14">
        <f t="shared" si="327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8">
        <f t="shared" si="325"/>
        <v>38.712121212121211</v>
      </c>
      <c r="Q3489" t="str">
        <f t="shared" si="328"/>
        <v>theater</v>
      </c>
      <c r="R3489" s="11" t="str">
        <f t="shared" si="329"/>
        <v>plays</v>
      </c>
      <c r="S3489" s="14">
        <f t="shared" si="326"/>
        <v>42149.732083333329</v>
      </c>
      <c r="T3489" s="14">
        <f t="shared" si="327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8">
        <f t="shared" si="325"/>
        <v>125.37931034482759</v>
      </c>
      <c r="Q3490" t="str">
        <f t="shared" si="328"/>
        <v>theater</v>
      </c>
      <c r="R3490" s="11" t="str">
        <f t="shared" si="329"/>
        <v>plays</v>
      </c>
      <c r="S3490" s="14">
        <f t="shared" si="326"/>
        <v>42087.55972222222</v>
      </c>
      <c r="T3490" s="14">
        <f t="shared" si="327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8">
        <f t="shared" si="325"/>
        <v>78.263888888888886</v>
      </c>
      <c r="Q3491" t="str">
        <f t="shared" si="328"/>
        <v>theater</v>
      </c>
      <c r="R3491" s="11" t="str">
        <f t="shared" si="329"/>
        <v>plays</v>
      </c>
      <c r="S3491" s="14">
        <f t="shared" si="326"/>
        <v>41753.427442129629</v>
      </c>
      <c r="T3491" s="14">
        <f t="shared" si="327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8">
        <f t="shared" si="325"/>
        <v>47.222222222222221</v>
      </c>
      <c r="Q3492" t="str">
        <f t="shared" si="328"/>
        <v>theater</v>
      </c>
      <c r="R3492" s="11" t="str">
        <f t="shared" si="329"/>
        <v>plays</v>
      </c>
      <c r="S3492" s="14">
        <f t="shared" si="326"/>
        <v>42443.594027777777</v>
      </c>
      <c r="T3492" s="14">
        <f t="shared" si="327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8">
        <f t="shared" si="325"/>
        <v>79.099999999999994</v>
      </c>
      <c r="Q3493" t="str">
        <f t="shared" si="328"/>
        <v>theater</v>
      </c>
      <c r="R3493" s="11" t="str">
        <f t="shared" si="329"/>
        <v>plays</v>
      </c>
      <c r="S3493" s="14">
        <f t="shared" si="326"/>
        <v>42121.041481481479</v>
      </c>
      <c r="T3493" s="14">
        <f t="shared" si="327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8">
        <f t="shared" si="325"/>
        <v>114.29199999999999</v>
      </c>
      <c r="Q3494" t="str">
        <f t="shared" si="328"/>
        <v>theater</v>
      </c>
      <c r="R3494" s="11" t="str">
        <f t="shared" si="329"/>
        <v>plays</v>
      </c>
      <c r="S3494" s="14">
        <f t="shared" si="326"/>
        <v>42267.800891203697</v>
      </c>
      <c r="T3494" s="14">
        <f t="shared" si="327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8">
        <f t="shared" si="325"/>
        <v>51.724137931034484</v>
      </c>
      <c r="Q3495" t="str">
        <f t="shared" si="328"/>
        <v>theater</v>
      </c>
      <c r="R3495" s="11" t="str">
        <f t="shared" si="329"/>
        <v>plays</v>
      </c>
      <c r="S3495" s="14">
        <f t="shared" si="326"/>
        <v>41848.657824074071</v>
      </c>
      <c r="T3495" s="14">
        <f t="shared" si="327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8">
        <f t="shared" si="325"/>
        <v>30.76923076923077</v>
      </c>
      <c r="Q3496" t="str">
        <f t="shared" si="328"/>
        <v>theater</v>
      </c>
      <c r="R3496" s="11" t="str">
        <f t="shared" si="329"/>
        <v>plays</v>
      </c>
      <c r="S3496" s="14">
        <f t="shared" si="326"/>
        <v>42689.006655092591</v>
      </c>
      <c r="T3496" s="14">
        <f t="shared" si="327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8">
        <f t="shared" si="325"/>
        <v>74.208333333333329</v>
      </c>
      <c r="Q3497" t="str">
        <f t="shared" si="328"/>
        <v>theater</v>
      </c>
      <c r="R3497" s="11" t="str">
        <f t="shared" si="329"/>
        <v>plays</v>
      </c>
      <c r="S3497" s="14">
        <f t="shared" si="326"/>
        <v>41915.554502314815</v>
      </c>
      <c r="T3497" s="14">
        <f t="shared" si="327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8">
        <f t="shared" si="325"/>
        <v>47.846153846153847</v>
      </c>
      <c r="Q3498" t="str">
        <f t="shared" si="328"/>
        <v>theater</v>
      </c>
      <c r="R3498" s="11" t="str">
        <f t="shared" si="329"/>
        <v>plays</v>
      </c>
      <c r="S3498" s="14">
        <f t="shared" si="326"/>
        <v>42584.638495370367</v>
      </c>
      <c r="T3498" s="14">
        <f t="shared" si="327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8">
        <f t="shared" si="325"/>
        <v>34.408163265306122</v>
      </c>
      <c r="Q3499" t="str">
        <f t="shared" si="328"/>
        <v>theater</v>
      </c>
      <c r="R3499" s="11" t="str">
        <f t="shared" si="329"/>
        <v>plays</v>
      </c>
      <c r="S3499" s="14">
        <f t="shared" si="326"/>
        <v>42511.533611111103</v>
      </c>
      <c r="T3499" s="14">
        <f t="shared" si="327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8">
        <f t="shared" si="325"/>
        <v>40.238095238095241</v>
      </c>
      <c r="Q3500" t="str">
        <f t="shared" si="328"/>
        <v>theater</v>
      </c>
      <c r="R3500" s="11" t="str">
        <f t="shared" si="329"/>
        <v>plays</v>
      </c>
      <c r="S3500" s="14">
        <f t="shared" si="326"/>
        <v>42458.950277777774</v>
      </c>
      <c r="T3500" s="14">
        <f t="shared" si="327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8">
        <f t="shared" si="325"/>
        <v>60.285714285714285</v>
      </c>
      <c r="Q3501" t="str">
        <f t="shared" si="328"/>
        <v>theater</v>
      </c>
      <c r="R3501" s="11" t="str">
        <f t="shared" si="329"/>
        <v>plays</v>
      </c>
      <c r="S3501" s="14">
        <f t="shared" si="326"/>
        <v>42131.827835648146</v>
      </c>
      <c r="T3501" s="14">
        <f t="shared" si="327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8">
        <f t="shared" si="325"/>
        <v>25.30952380952381</v>
      </c>
      <c r="Q3502" t="str">
        <f t="shared" si="328"/>
        <v>theater</v>
      </c>
      <c r="R3502" s="11" t="str">
        <f t="shared" si="329"/>
        <v>plays</v>
      </c>
      <c r="S3502" s="14">
        <f t="shared" si="326"/>
        <v>42419.711087962954</v>
      </c>
      <c r="T3502" s="14">
        <f t="shared" si="327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8">
        <f t="shared" si="325"/>
        <v>35.952380952380949</v>
      </c>
      <c r="Q3503" t="str">
        <f t="shared" si="328"/>
        <v>theater</v>
      </c>
      <c r="R3503" s="11" t="str">
        <f t="shared" si="329"/>
        <v>plays</v>
      </c>
      <c r="S3503" s="14">
        <f t="shared" si="326"/>
        <v>42233.555497685178</v>
      </c>
      <c r="T3503" s="14">
        <f t="shared" si="327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8">
        <f t="shared" si="325"/>
        <v>136</v>
      </c>
      <c r="Q3504" t="str">
        <f t="shared" si="328"/>
        <v>theater</v>
      </c>
      <c r="R3504" s="11" t="str">
        <f t="shared" si="329"/>
        <v>plays</v>
      </c>
      <c r="S3504" s="14">
        <f t="shared" si="326"/>
        <v>42430.631064814814</v>
      </c>
      <c r="T3504" s="14">
        <f t="shared" si="327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8">
        <f t="shared" si="325"/>
        <v>70.763157894736835</v>
      </c>
      <c r="Q3505" t="str">
        <f t="shared" si="328"/>
        <v>theater</v>
      </c>
      <c r="R3505" s="11" t="str">
        <f t="shared" si="329"/>
        <v>plays</v>
      </c>
      <c r="S3505" s="14">
        <f t="shared" si="326"/>
        <v>42545.27</v>
      </c>
      <c r="T3505" s="14">
        <f t="shared" si="327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8">
        <f t="shared" si="325"/>
        <v>125</v>
      </c>
      <c r="Q3506" t="str">
        <f t="shared" si="328"/>
        <v>theater</v>
      </c>
      <c r="R3506" s="11" t="str">
        <f t="shared" si="329"/>
        <v>plays</v>
      </c>
      <c r="S3506" s="14">
        <f t="shared" si="326"/>
        <v>42297.540405092594</v>
      </c>
      <c r="T3506" s="14">
        <f t="shared" si="327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8">
        <f t="shared" si="325"/>
        <v>66.512820512820511</v>
      </c>
      <c r="Q3507" t="str">
        <f t="shared" si="328"/>
        <v>theater</v>
      </c>
      <c r="R3507" s="11" t="str">
        <f t="shared" si="329"/>
        <v>plays</v>
      </c>
      <c r="S3507" s="14">
        <f t="shared" si="326"/>
        <v>41760.727372685185</v>
      </c>
      <c r="T3507" s="14">
        <f t="shared" si="327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8">
        <f t="shared" si="325"/>
        <v>105</v>
      </c>
      <c r="Q3508" t="str">
        <f t="shared" si="328"/>
        <v>theater</v>
      </c>
      <c r="R3508" s="11" t="str">
        <f t="shared" si="329"/>
        <v>plays</v>
      </c>
      <c r="S3508" s="14">
        <f t="shared" si="326"/>
        <v>41829.525925925926</v>
      </c>
      <c r="T3508" s="14">
        <f t="shared" si="327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8">
        <f t="shared" si="325"/>
        <v>145</v>
      </c>
      <c r="Q3509" t="str">
        <f t="shared" si="328"/>
        <v>theater</v>
      </c>
      <c r="R3509" s="11" t="str">
        <f t="shared" si="329"/>
        <v>plays</v>
      </c>
      <c r="S3509" s="14">
        <f t="shared" si="326"/>
        <v>42491.714548611104</v>
      </c>
      <c r="T3509" s="14">
        <f t="shared" si="327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8">
        <f t="shared" si="325"/>
        <v>12</v>
      </c>
      <c r="Q3510" t="str">
        <f t="shared" si="328"/>
        <v>theater</v>
      </c>
      <c r="R3510" s="11" t="str">
        <f t="shared" si="329"/>
        <v>plays</v>
      </c>
      <c r="S3510" s="14">
        <f t="shared" si="326"/>
        <v>42477.521446759252</v>
      </c>
      <c r="T3510" s="14">
        <f t="shared" si="327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8">
        <f t="shared" si="325"/>
        <v>96.666666666666671</v>
      </c>
      <c r="Q3511" t="str">
        <f t="shared" si="328"/>
        <v>theater</v>
      </c>
      <c r="R3511" s="11" t="str">
        <f t="shared" si="329"/>
        <v>plays</v>
      </c>
      <c r="S3511" s="14">
        <f t="shared" si="326"/>
        <v>41950.651226851849</v>
      </c>
      <c r="T3511" s="14">
        <f t="shared" si="327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8">
        <f t="shared" si="325"/>
        <v>60.333333333333336</v>
      </c>
      <c r="Q3512" t="str">
        <f t="shared" si="328"/>
        <v>theater</v>
      </c>
      <c r="R3512" s="11" t="str">
        <f t="shared" si="329"/>
        <v>plays</v>
      </c>
      <c r="S3512" s="14">
        <f t="shared" si="326"/>
        <v>41802.412569444445</v>
      </c>
      <c r="T3512" s="14">
        <f t="shared" si="327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8">
        <f t="shared" si="325"/>
        <v>79.89473684210526</v>
      </c>
      <c r="Q3513" t="str">
        <f t="shared" si="328"/>
        <v>theater</v>
      </c>
      <c r="R3513" s="11" t="str">
        <f t="shared" si="329"/>
        <v>plays</v>
      </c>
      <c r="S3513" s="14">
        <f t="shared" si="326"/>
        <v>41927.665451388886</v>
      </c>
      <c r="T3513" s="14">
        <f t="shared" si="327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8">
        <f t="shared" si="325"/>
        <v>58.823529411764703</v>
      </c>
      <c r="Q3514" t="str">
        <f t="shared" si="328"/>
        <v>theater</v>
      </c>
      <c r="R3514" s="11" t="str">
        <f t="shared" si="329"/>
        <v>plays</v>
      </c>
      <c r="S3514" s="14">
        <f t="shared" si="326"/>
        <v>42057.328611111108</v>
      </c>
      <c r="T3514" s="14">
        <f t="shared" si="327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8">
        <f t="shared" si="325"/>
        <v>75.340909090909093</v>
      </c>
      <c r="Q3515" t="str">
        <f t="shared" si="328"/>
        <v>theater</v>
      </c>
      <c r="R3515" s="11" t="str">
        <f t="shared" si="329"/>
        <v>plays</v>
      </c>
      <c r="S3515" s="14">
        <f t="shared" si="326"/>
        <v>41780.887870370367</v>
      </c>
      <c r="T3515" s="14">
        <f t="shared" si="327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8">
        <f t="shared" si="325"/>
        <v>55</v>
      </c>
      <c r="Q3516" t="str">
        <f t="shared" si="328"/>
        <v>theater</v>
      </c>
      <c r="R3516" s="11" t="str">
        <f t="shared" si="329"/>
        <v>plays</v>
      </c>
      <c r="S3516" s="14">
        <f t="shared" si="326"/>
        <v>42020.638333333329</v>
      </c>
      <c r="T3516" s="14">
        <f t="shared" si="327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8">
        <f t="shared" si="325"/>
        <v>66.956521739130437</v>
      </c>
      <c r="Q3517" t="str">
        <f t="shared" si="328"/>
        <v>theater</v>
      </c>
      <c r="R3517" s="11" t="str">
        <f t="shared" si="329"/>
        <v>plays</v>
      </c>
      <c r="S3517" s="14">
        <f t="shared" si="326"/>
        <v>42125.564479166664</v>
      </c>
      <c r="T3517" s="14">
        <f t="shared" si="327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8">
        <f t="shared" si="325"/>
        <v>227.27272727272728</v>
      </c>
      <c r="Q3518" t="str">
        <f t="shared" si="328"/>
        <v>theater</v>
      </c>
      <c r="R3518" s="11" t="str">
        <f t="shared" si="329"/>
        <v>plays</v>
      </c>
      <c r="S3518" s="14">
        <f t="shared" si="326"/>
        <v>41855.801736111105</v>
      </c>
      <c r="T3518" s="14">
        <f t="shared" si="327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8">
        <f t="shared" si="325"/>
        <v>307.69230769230768</v>
      </c>
      <c r="Q3519" t="str">
        <f t="shared" si="328"/>
        <v>theater</v>
      </c>
      <c r="R3519" s="11" t="str">
        <f t="shared" si="329"/>
        <v>plays</v>
      </c>
      <c r="S3519" s="14">
        <f t="shared" si="326"/>
        <v>41794.609189814815</v>
      </c>
      <c r="T3519" s="14">
        <f t="shared" si="327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8">
        <f t="shared" si="325"/>
        <v>50.020909090909093</v>
      </c>
      <c r="Q3520" t="str">
        <f t="shared" si="328"/>
        <v>theater</v>
      </c>
      <c r="R3520" s="11" t="str">
        <f t="shared" si="329"/>
        <v>plays</v>
      </c>
      <c r="S3520" s="14">
        <f t="shared" si="326"/>
        <v>41893.575219907405</v>
      </c>
      <c r="T3520" s="14">
        <f t="shared" si="327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8">
        <f t="shared" si="325"/>
        <v>72.392857142857139</v>
      </c>
      <c r="Q3521" t="str">
        <f t="shared" si="328"/>
        <v>theater</v>
      </c>
      <c r="R3521" s="11" t="str">
        <f t="shared" si="329"/>
        <v>plays</v>
      </c>
      <c r="S3521" s="14">
        <f t="shared" si="326"/>
        <v>42037.390624999993</v>
      </c>
      <c r="T3521" s="14">
        <f t="shared" si="327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8">
        <f t="shared" si="325"/>
        <v>95.952380952380949</v>
      </c>
      <c r="Q3522" t="str">
        <f t="shared" si="328"/>
        <v>theater</v>
      </c>
      <c r="R3522" s="11" t="str">
        <f t="shared" si="329"/>
        <v>plays</v>
      </c>
      <c r="S3522" s="14">
        <f t="shared" si="326"/>
        <v>42227.615879629629</v>
      </c>
      <c r="T3522" s="14">
        <f t="shared" si="327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(E3523/D3523)*100</f>
        <v>169.42857142857144</v>
      </c>
      <c r="P3523" s="8">
        <f t="shared" ref="P3523:P3586" si="331">IFERROR(E3523/L3523, 0)</f>
        <v>45.615384615384613</v>
      </c>
      <c r="Q3523" t="str">
        <f t="shared" si="328"/>
        <v>theater</v>
      </c>
      <c r="R3523" s="11" t="str">
        <f t="shared" si="329"/>
        <v>plays</v>
      </c>
      <c r="S3523" s="14">
        <f t="shared" ref="S3523:S3586" si="332">(((J3523/60)/60)/24)+DATE(1970,1,1)+(-5/24)</f>
        <v>41881.153009259258</v>
      </c>
      <c r="T3523" s="14">
        <f t="shared" ref="T3523:T3586" si="33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8">
        <f t="shared" si="331"/>
        <v>41.029411764705884</v>
      </c>
      <c r="Q3524" t="str">
        <f t="shared" ref="Q3524:Q3587" si="334">LEFT(N3524,(FIND("/",N3524)-1))</f>
        <v>theater</v>
      </c>
      <c r="R3524" s="11" t="str">
        <f t="shared" ref="R3524:R3587" si="335">RIGHT(N3524,(LEN(N3524)-FIND("/",N3524)))</f>
        <v>plays</v>
      </c>
      <c r="S3524" s="14">
        <f t="shared" si="332"/>
        <v>42234.581550925919</v>
      </c>
      <c r="T3524" s="14">
        <f t="shared" si="33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8">
        <f t="shared" si="331"/>
        <v>56.825000000000003</v>
      </c>
      <c r="Q3525" t="str">
        <f t="shared" si="334"/>
        <v>theater</v>
      </c>
      <c r="R3525" s="11" t="str">
        <f t="shared" si="335"/>
        <v>plays</v>
      </c>
      <c r="S3525" s="14">
        <f t="shared" si="332"/>
        <v>42581.189212962963</v>
      </c>
      <c r="T3525" s="14">
        <f t="shared" si="33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8">
        <f t="shared" si="331"/>
        <v>137.24324324324326</v>
      </c>
      <c r="Q3526" t="str">
        <f t="shared" si="334"/>
        <v>theater</v>
      </c>
      <c r="R3526" s="11" t="str">
        <f t="shared" si="335"/>
        <v>plays</v>
      </c>
      <c r="S3526" s="14">
        <f t="shared" si="332"/>
        <v>41880.555243055554</v>
      </c>
      <c r="T3526" s="14">
        <f t="shared" si="33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8">
        <f t="shared" si="331"/>
        <v>75.714285714285708</v>
      </c>
      <c r="Q3527" t="str">
        <f t="shared" si="334"/>
        <v>theater</v>
      </c>
      <c r="R3527" s="11" t="str">
        <f t="shared" si="335"/>
        <v>plays</v>
      </c>
      <c r="S3527" s="14">
        <f t="shared" si="332"/>
        <v>42214.487337962964</v>
      </c>
      <c r="T3527" s="14">
        <f t="shared" si="33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8">
        <f t="shared" si="331"/>
        <v>99</v>
      </c>
      <c r="Q3528" t="str">
        <f t="shared" si="334"/>
        <v>theater</v>
      </c>
      <c r="R3528" s="11" t="str">
        <f t="shared" si="335"/>
        <v>plays</v>
      </c>
      <c r="S3528" s="14">
        <f t="shared" si="332"/>
        <v>42460.126979166664</v>
      </c>
      <c r="T3528" s="14">
        <f t="shared" si="33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8">
        <f t="shared" si="331"/>
        <v>81.569767441860463</v>
      </c>
      <c r="Q3529" t="str">
        <f t="shared" si="334"/>
        <v>theater</v>
      </c>
      <c r="R3529" s="11" t="str">
        <f t="shared" si="335"/>
        <v>plays</v>
      </c>
      <c r="S3529" s="14">
        <f t="shared" si="332"/>
        <v>42166.814872685187</v>
      </c>
      <c r="T3529" s="14">
        <f t="shared" si="33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8">
        <f t="shared" si="331"/>
        <v>45.108108108108105</v>
      </c>
      <c r="Q3530" t="str">
        <f t="shared" si="334"/>
        <v>theater</v>
      </c>
      <c r="R3530" s="11" t="str">
        <f t="shared" si="335"/>
        <v>plays</v>
      </c>
      <c r="S3530" s="14">
        <f t="shared" si="332"/>
        <v>42733.293032407404</v>
      </c>
      <c r="T3530" s="14">
        <f t="shared" si="33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8">
        <f t="shared" si="331"/>
        <v>36.666666666666664</v>
      </c>
      <c r="Q3531" t="str">
        <f t="shared" si="334"/>
        <v>theater</v>
      </c>
      <c r="R3531" s="11" t="str">
        <f t="shared" si="335"/>
        <v>plays</v>
      </c>
      <c r="S3531" s="14">
        <f t="shared" si="332"/>
        <v>42177.553449074076</v>
      </c>
      <c r="T3531" s="14">
        <f t="shared" si="33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8">
        <f t="shared" si="331"/>
        <v>125</v>
      </c>
      <c r="Q3532" t="str">
        <f t="shared" si="334"/>
        <v>theater</v>
      </c>
      <c r="R3532" s="11" t="str">
        <f t="shared" si="335"/>
        <v>plays</v>
      </c>
      <c r="S3532" s="14">
        <f t="shared" si="332"/>
        <v>42442.41501157407</v>
      </c>
      <c r="T3532" s="14">
        <f t="shared" si="33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8">
        <f t="shared" si="331"/>
        <v>49.230769230769234</v>
      </c>
      <c r="Q3533" t="str">
        <f t="shared" si="334"/>
        <v>theater</v>
      </c>
      <c r="R3533" s="11" t="str">
        <f t="shared" si="335"/>
        <v>plays</v>
      </c>
      <c r="S3533" s="14">
        <f t="shared" si="332"/>
        <v>42521.44599537037</v>
      </c>
      <c r="T3533" s="14">
        <f t="shared" si="33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8">
        <f t="shared" si="331"/>
        <v>42.296296296296298</v>
      </c>
      <c r="Q3534" t="str">
        <f t="shared" si="334"/>
        <v>theater</v>
      </c>
      <c r="R3534" s="11" t="str">
        <f t="shared" si="335"/>
        <v>plays</v>
      </c>
      <c r="S3534" s="14">
        <f t="shared" si="332"/>
        <v>41884.391516203701</v>
      </c>
      <c r="T3534" s="14">
        <f t="shared" si="33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8">
        <f t="shared" si="331"/>
        <v>78.875</v>
      </c>
      <c r="Q3535" t="str">
        <f t="shared" si="334"/>
        <v>theater</v>
      </c>
      <c r="R3535" s="11" t="str">
        <f t="shared" si="335"/>
        <v>plays</v>
      </c>
      <c r="S3535" s="14">
        <f t="shared" si="332"/>
        <v>42289.552858796298</v>
      </c>
      <c r="T3535" s="14">
        <f t="shared" si="33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8">
        <f t="shared" si="331"/>
        <v>38.284313725490193</v>
      </c>
      <c r="Q3536" t="str">
        <f t="shared" si="334"/>
        <v>theater</v>
      </c>
      <c r="R3536" s="11" t="str">
        <f t="shared" si="335"/>
        <v>plays</v>
      </c>
      <c r="S3536" s="14">
        <f t="shared" si="332"/>
        <v>42243.416932870365</v>
      </c>
      <c r="T3536" s="14">
        <f t="shared" si="33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8">
        <f t="shared" si="331"/>
        <v>44.847826086956523</v>
      </c>
      <c r="Q3537" t="str">
        <f t="shared" si="334"/>
        <v>theater</v>
      </c>
      <c r="R3537" s="11" t="str">
        <f t="shared" si="335"/>
        <v>plays</v>
      </c>
      <c r="S3537" s="14">
        <f t="shared" si="332"/>
        <v>42248.431828703695</v>
      </c>
      <c r="T3537" s="14">
        <f t="shared" si="33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8">
        <f t="shared" si="331"/>
        <v>13.529411764705882</v>
      </c>
      <c r="Q3538" t="str">
        <f t="shared" si="334"/>
        <v>theater</v>
      </c>
      <c r="R3538" s="11" t="str">
        <f t="shared" si="335"/>
        <v>plays</v>
      </c>
      <c r="S3538" s="14">
        <f t="shared" si="332"/>
        <v>42328.518807870372</v>
      </c>
      <c r="T3538" s="14">
        <f t="shared" si="33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8">
        <f t="shared" si="331"/>
        <v>43.5</v>
      </c>
      <c r="Q3539" t="str">
        <f t="shared" si="334"/>
        <v>theater</v>
      </c>
      <c r="R3539" s="11" t="str">
        <f t="shared" si="335"/>
        <v>plays</v>
      </c>
      <c r="S3539" s="14">
        <f t="shared" si="332"/>
        <v>41923.146018518513</v>
      </c>
      <c r="T3539" s="14">
        <f t="shared" si="33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8">
        <f t="shared" si="331"/>
        <v>30.951807228915662</v>
      </c>
      <c r="Q3540" t="str">
        <f t="shared" si="334"/>
        <v>theater</v>
      </c>
      <c r="R3540" s="11" t="str">
        <f t="shared" si="335"/>
        <v>plays</v>
      </c>
      <c r="S3540" s="14">
        <f t="shared" si="332"/>
        <v>42571.212268518517</v>
      </c>
      <c r="T3540" s="14">
        <f t="shared" si="33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8">
        <f t="shared" si="331"/>
        <v>55.230769230769234</v>
      </c>
      <c r="Q3541" t="str">
        <f t="shared" si="334"/>
        <v>theater</v>
      </c>
      <c r="R3541" s="11" t="str">
        <f t="shared" si="335"/>
        <v>plays</v>
      </c>
      <c r="S3541" s="14">
        <f t="shared" si="332"/>
        <v>42600.547708333332</v>
      </c>
      <c r="T3541" s="14">
        <f t="shared" si="33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8">
        <f t="shared" si="331"/>
        <v>46.125</v>
      </c>
      <c r="Q3542" t="str">
        <f t="shared" si="334"/>
        <v>theater</v>
      </c>
      <c r="R3542" s="11" t="str">
        <f t="shared" si="335"/>
        <v>plays</v>
      </c>
      <c r="S3542" s="14">
        <f t="shared" si="332"/>
        <v>42516.795034722221</v>
      </c>
      <c r="T3542" s="14">
        <f t="shared" si="33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8">
        <f t="shared" si="331"/>
        <v>39.375</v>
      </c>
      <c r="Q3543" t="str">
        <f t="shared" si="334"/>
        <v>theater</v>
      </c>
      <c r="R3543" s="11" t="str">
        <f t="shared" si="335"/>
        <v>plays</v>
      </c>
      <c r="S3543" s="14">
        <f t="shared" si="332"/>
        <v>42222.521701388883</v>
      </c>
      <c r="T3543" s="14">
        <f t="shared" si="33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8">
        <f t="shared" si="331"/>
        <v>66.152941176470591</v>
      </c>
      <c r="Q3544" t="str">
        <f t="shared" si="334"/>
        <v>theater</v>
      </c>
      <c r="R3544" s="11" t="str">
        <f t="shared" si="335"/>
        <v>plays</v>
      </c>
      <c r="S3544" s="14">
        <f t="shared" si="332"/>
        <v>41829.391458333332</v>
      </c>
      <c r="T3544" s="14">
        <f t="shared" si="33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8">
        <f t="shared" si="331"/>
        <v>54.137931034482762</v>
      </c>
      <c r="Q3545" t="str">
        <f t="shared" si="334"/>
        <v>theater</v>
      </c>
      <c r="R3545" s="11" t="str">
        <f t="shared" si="335"/>
        <v>plays</v>
      </c>
      <c r="S3545" s="14">
        <f t="shared" si="332"/>
        <v>42150.546979166662</v>
      </c>
      <c r="T3545" s="14">
        <f t="shared" si="33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8">
        <f t="shared" si="331"/>
        <v>104.16666666666667</v>
      </c>
      <c r="Q3546" t="str">
        <f t="shared" si="334"/>
        <v>theater</v>
      </c>
      <c r="R3546" s="11" t="str">
        <f t="shared" si="335"/>
        <v>plays</v>
      </c>
      <c r="S3546" s="14">
        <f t="shared" si="332"/>
        <v>42040.623344907406</v>
      </c>
      <c r="T3546" s="14">
        <f t="shared" si="33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8">
        <f t="shared" si="331"/>
        <v>31.375</v>
      </c>
      <c r="Q3547" t="str">
        <f t="shared" si="334"/>
        <v>theater</v>
      </c>
      <c r="R3547" s="11" t="str">
        <f t="shared" si="335"/>
        <v>plays</v>
      </c>
      <c r="S3547" s="14">
        <f t="shared" si="332"/>
        <v>42075.599062499998</v>
      </c>
      <c r="T3547" s="14">
        <f t="shared" si="33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8">
        <f t="shared" si="331"/>
        <v>59.210526315789473</v>
      </c>
      <c r="Q3548" t="str">
        <f t="shared" si="334"/>
        <v>theater</v>
      </c>
      <c r="R3548" s="11" t="str">
        <f t="shared" si="335"/>
        <v>plays</v>
      </c>
      <c r="S3548" s="14">
        <f t="shared" si="332"/>
        <v>42073.452361111107</v>
      </c>
      <c r="T3548" s="14">
        <f t="shared" si="33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8">
        <f t="shared" si="331"/>
        <v>119.17633928571429</v>
      </c>
      <c r="Q3549" t="str">
        <f t="shared" si="334"/>
        <v>theater</v>
      </c>
      <c r="R3549" s="11" t="str">
        <f t="shared" si="335"/>
        <v>plays</v>
      </c>
      <c r="S3549" s="14">
        <f t="shared" si="332"/>
        <v>42479.870381944442</v>
      </c>
      <c r="T3549" s="14">
        <f t="shared" si="33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8">
        <f t="shared" si="331"/>
        <v>164.61538461538461</v>
      </c>
      <c r="Q3550" t="str">
        <f t="shared" si="334"/>
        <v>theater</v>
      </c>
      <c r="R3550" s="11" t="str">
        <f t="shared" si="335"/>
        <v>plays</v>
      </c>
      <c r="S3550" s="14">
        <f t="shared" si="332"/>
        <v>42411.733958333331</v>
      </c>
      <c r="T3550" s="14">
        <f t="shared" si="33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8">
        <f t="shared" si="331"/>
        <v>24.285714285714285</v>
      </c>
      <c r="Q3551" t="str">
        <f t="shared" si="334"/>
        <v>theater</v>
      </c>
      <c r="R3551" s="11" t="str">
        <f t="shared" si="335"/>
        <v>plays</v>
      </c>
      <c r="S3551" s="14">
        <f t="shared" si="332"/>
        <v>42223.186030092591</v>
      </c>
      <c r="T3551" s="14">
        <f t="shared" si="33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8">
        <f t="shared" si="331"/>
        <v>40.9375</v>
      </c>
      <c r="Q3552" t="str">
        <f t="shared" si="334"/>
        <v>theater</v>
      </c>
      <c r="R3552" s="11" t="str">
        <f t="shared" si="335"/>
        <v>plays</v>
      </c>
      <c r="S3552" s="14">
        <f t="shared" si="332"/>
        <v>42462.685162037036</v>
      </c>
      <c r="T3552" s="14">
        <f t="shared" si="33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8">
        <f t="shared" si="331"/>
        <v>61.1</v>
      </c>
      <c r="Q3553" t="str">
        <f t="shared" si="334"/>
        <v>theater</v>
      </c>
      <c r="R3553" s="11" t="str">
        <f t="shared" si="335"/>
        <v>plays</v>
      </c>
      <c r="S3553" s="14">
        <f t="shared" si="332"/>
        <v>41753.307523148142</v>
      </c>
      <c r="T3553" s="14">
        <f t="shared" si="33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8">
        <f t="shared" si="331"/>
        <v>38.65</v>
      </c>
      <c r="Q3554" t="str">
        <f t="shared" si="334"/>
        <v>theater</v>
      </c>
      <c r="R3554" s="11" t="str">
        <f t="shared" si="335"/>
        <v>plays</v>
      </c>
      <c r="S3554" s="14">
        <f t="shared" si="332"/>
        <v>41788.378749999996</v>
      </c>
      <c r="T3554" s="14">
        <f t="shared" si="33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8">
        <f t="shared" si="331"/>
        <v>56.20192307692308</v>
      </c>
      <c r="Q3555" t="str">
        <f t="shared" si="334"/>
        <v>theater</v>
      </c>
      <c r="R3555" s="11" t="str">
        <f t="shared" si="335"/>
        <v>plays</v>
      </c>
      <c r="S3555" s="14">
        <f t="shared" si="332"/>
        <v>42195.820370370369</v>
      </c>
      <c r="T3555" s="14">
        <f t="shared" si="33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8">
        <f t="shared" si="331"/>
        <v>107.00207547169811</v>
      </c>
      <c r="Q3556" t="str">
        <f t="shared" si="334"/>
        <v>theater</v>
      </c>
      <c r="R3556" s="11" t="str">
        <f t="shared" si="335"/>
        <v>plays</v>
      </c>
      <c r="S3556" s="14">
        <f t="shared" si="332"/>
        <v>42015.842118055552</v>
      </c>
      <c r="T3556" s="14">
        <f t="shared" si="33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8">
        <f t="shared" si="331"/>
        <v>171.42857142857142</v>
      </c>
      <c r="Q3557" t="str">
        <f t="shared" si="334"/>
        <v>theater</v>
      </c>
      <c r="R3557" s="11" t="str">
        <f t="shared" si="335"/>
        <v>plays</v>
      </c>
      <c r="S3557" s="14">
        <f t="shared" si="332"/>
        <v>42661.233726851853</v>
      </c>
      <c r="T3557" s="14">
        <f t="shared" si="33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8">
        <f t="shared" si="331"/>
        <v>110.5</v>
      </c>
      <c r="Q3558" t="str">
        <f t="shared" si="334"/>
        <v>theater</v>
      </c>
      <c r="R3558" s="11" t="str">
        <f t="shared" si="335"/>
        <v>plays</v>
      </c>
      <c r="S3558" s="14">
        <f t="shared" si="332"/>
        <v>41808.441249999996</v>
      </c>
      <c r="T3558" s="14">
        <f t="shared" si="33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8">
        <f t="shared" si="331"/>
        <v>179.27598566308242</v>
      </c>
      <c r="Q3559" t="str">
        <f t="shared" si="334"/>
        <v>theater</v>
      </c>
      <c r="R3559" s="11" t="str">
        <f t="shared" si="335"/>
        <v>plays</v>
      </c>
      <c r="S3559" s="14">
        <f t="shared" si="332"/>
        <v>41730.068414351852</v>
      </c>
      <c r="T3559" s="14">
        <f t="shared" si="33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8">
        <f t="shared" si="331"/>
        <v>22.90909090909091</v>
      </c>
      <c r="Q3560" t="str">
        <f t="shared" si="334"/>
        <v>theater</v>
      </c>
      <c r="R3560" s="11" t="str">
        <f t="shared" si="335"/>
        <v>plays</v>
      </c>
      <c r="S3560" s="14">
        <f t="shared" si="332"/>
        <v>42139.608506944445</v>
      </c>
      <c r="T3560" s="14">
        <f t="shared" si="33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8">
        <f t="shared" si="331"/>
        <v>43.125</v>
      </c>
      <c r="Q3561" t="str">
        <f t="shared" si="334"/>
        <v>theater</v>
      </c>
      <c r="R3561" s="11" t="str">
        <f t="shared" si="335"/>
        <v>plays</v>
      </c>
      <c r="S3561" s="14">
        <f t="shared" si="332"/>
        <v>42193.887824074067</v>
      </c>
      <c r="T3561" s="14">
        <f t="shared" si="33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8">
        <f t="shared" si="331"/>
        <v>46.891891891891895</v>
      </c>
      <c r="Q3562" t="str">
        <f t="shared" si="334"/>
        <v>theater</v>
      </c>
      <c r="R3562" s="11" t="str">
        <f t="shared" si="335"/>
        <v>plays</v>
      </c>
      <c r="S3562" s="14">
        <f t="shared" si="332"/>
        <v>42115.681319444448</v>
      </c>
      <c r="T3562" s="14">
        <f t="shared" si="33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8">
        <f t="shared" si="331"/>
        <v>47.407407407407405</v>
      </c>
      <c r="Q3563" t="str">
        <f t="shared" si="334"/>
        <v>theater</v>
      </c>
      <c r="R3563" s="11" t="str">
        <f t="shared" si="335"/>
        <v>plays</v>
      </c>
      <c r="S3563" s="14">
        <f t="shared" si="332"/>
        <v>42203.471967592595</v>
      </c>
      <c r="T3563" s="14">
        <f t="shared" si="33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8">
        <f t="shared" si="331"/>
        <v>15.129032258064516</v>
      </c>
      <c r="Q3564" t="str">
        <f t="shared" si="334"/>
        <v>theater</v>
      </c>
      <c r="R3564" s="11" t="str">
        <f t="shared" si="335"/>
        <v>plays</v>
      </c>
      <c r="S3564" s="14">
        <f t="shared" si="332"/>
        <v>42433.553553240738</v>
      </c>
      <c r="T3564" s="14">
        <f t="shared" si="33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8">
        <f t="shared" si="331"/>
        <v>21.098000000000003</v>
      </c>
      <c r="Q3565" t="str">
        <f t="shared" si="334"/>
        <v>theater</v>
      </c>
      <c r="R3565" s="11" t="str">
        <f t="shared" si="335"/>
        <v>plays</v>
      </c>
      <c r="S3565" s="14">
        <f t="shared" si="332"/>
        <v>42555.46361111111</v>
      </c>
      <c r="T3565" s="14">
        <f t="shared" si="33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8">
        <f t="shared" si="331"/>
        <v>59.117647058823529</v>
      </c>
      <c r="Q3566" t="str">
        <f t="shared" si="334"/>
        <v>theater</v>
      </c>
      <c r="R3566" s="11" t="str">
        <f t="shared" si="335"/>
        <v>plays</v>
      </c>
      <c r="S3566" s="14">
        <f t="shared" si="332"/>
        <v>42236.414918981485</v>
      </c>
      <c r="T3566" s="14">
        <f t="shared" si="33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8">
        <f t="shared" si="331"/>
        <v>97.916666666666671</v>
      </c>
      <c r="Q3567" t="str">
        <f t="shared" si="334"/>
        <v>theater</v>
      </c>
      <c r="R3567" s="11" t="str">
        <f t="shared" si="335"/>
        <v>plays</v>
      </c>
      <c r="S3567" s="14">
        <f t="shared" si="332"/>
        <v>41974.534814814811</v>
      </c>
      <c r="T3567" s="14">
        <f t="shared" si="33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8">
        <f t="shared" si="331"/>
        <v>55.131578947368418</v>
      </c>
      <c r="Q3568" t="str">
        <f t="shared" si="334"/>
        <v>theater</v>
      </c>
      <c r="R3568" s="11" t="str">
        <f t="shared" si="335"/>
        <v>plays</v>
      </c>
      <c r="S3568" s="14">
        <f t="shared" si="332"/>
        <v>41997.299571759257</v>
      </c>
      <c r="T3568" s="14">
        <f t="shared" si="33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8">
        <f t="shared" si="331"/>
        <v>26.536585365853657</v>
      </c>
      <c r="Q3569" t="str">
        <f t="shared" si="334"/>
        <v>theater</v>
      </c>
      <c r="R3569" s="11" t="str">
        <f t="shared" si="335"/>
        <v>plays</v>
      </c>
      <c r="S3569" s="14">
        <f t="shared" si="332"/>
        <v>42135.602361111109</v>
      </c>
      <c r="T3569" s="14">
        <f t="shared" si="33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8">
        <f t="shared" si="331"/>
        <v>58.421052631578945</v>
      </c>
      <c r="Q3570" t="str">
        <f t="shared" si="334"/>
        <v>theater</v>
      </c>
      <c r="R3570" s="11" t="str">
        <f t="shared" si="335"/>
        <v>plays</v>
      </c>
      <c r="S3570" s="14">
        <f t="shared" si="332"/>
        <v>41869.532337962963</v>
      </c>
      <c r="T3570" s="14">
        <f t="shared" si="33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8">
        <f t="shared" si="331"/>
        <v>122.53658536585365</v>
      </c>
      <c r="Q3571" t="str">
        <f t="shared" si="334"/>
        <v>theater</v>
      </c>
      <c r="R3571" s="11" t="str">
        <f t="shared" si="335"/>
        <v>plays</v>
      </c>
      <c r="S3571" s="14">
        <f t="shared" si="332"/>
        <v>41982.480277777773</v>
      </c>
      <c r="T3571" s="14">
        <f t="shared" si="33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8">
        <f t="shared" si="331"/>
        <v>87.961538461538467</v>
      </c>
      <c r="Q3572" t="str">
        <f t="shared" si="334"/>
        <v>theater</v>
      </c>
      <c r="R3572" s="11" t="str">
        <f t="shared" si="335"/>
        <v>plays</v>
      </c>
      <c r="S3572" s="14">
        <f t="shared" si="332"/>
        <v>41976.123645833337</v>
      </c>
      <c r="T3572" s="14">
        <f t="shared" si="33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8">
        <f t="shared" si="331"/>
        <v>73.239999999999995</v>
      </c>
      <c r="Q3573" t="str">
        <f t="shared" si="334"/>
        <v>theater</v>
      </c>
      <c r="R3573" s="11" t="str">
        <f t="shared" si="335"/>
        <v>plays</v>
      </c>
      <c r="S3573" s="14">
        <f t="shared" si="332"/>
        <v>41912.650613425925</v>
      </c>
      <c r="T3573" s="14">
        <f t="shared" si="33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8">
        <f t="shared" si="331"/>
        <v>55.555555555555557</v>
      </c>
      <c r="Q3574" t="str">
        <f t="shared" si="334"/>
        <v>theater</v>
      </c>
      <c r="R3574" s="11" t="str">
        <f t="shared" si="335"/>
        <v>plays</v>
      </c>
      <c r="S3574" s="14">
        <f t="shared" si="332"/>
        <v>42146.36206018518</v>
      </c>
      <c r="T3574" s="14">
        <f t="shared" si="33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8">
        <f t="shared" si="331"/>
        <v>39.53846153846154</v>
      </c>
      <c r="Q3575" t="str">
        <f t="shared" si="334"/>
        <v>theater</v>
      </c>
      <c r="R3575" s="11" t="str">
        <f t="shared" si="335"/>
        <v>plays</v>
      </c>
      <c r="S3575" s="14">
        <f t="shared" si="332"/>
        <v>41921.167199074072</v>
      </c>
      <c r="T3575" s="14">
        <f t="shared" si="33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8">
        <f t="shared" si="331"/>
        <v>136.77777777777777</v>
      </c>
      <c r="Q3576" t="str">
        <f t="shared" si="334"/>
        <v>theater</v>
      </c>
      <c r="R3576" s="11" t="str">
        <f t="shared" si="335"/>
        <v>plays</v>
      </c>
      <c r="S3576" s="14">
        <f t="shared" si="332"/>
        <v>41926.734351851846</v>
      </c>
      <c r="T3576" s="14">
        <f t="shared" si="33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8">
        <f t="shared" si="331"/>
        <v>99.343137254901961</v>
      </c>
      <c r="Q3577" t="str">
        <f t="shared" si="334"/>
        <v>theater</v>
      </c>
      <c r="R3577" s="11" t="str">
        <f t="shared" si="335"/>
        <v>plays</v>
      </c>
      <c r="S3577" s="14">
        <f t="shared" si="332"/>
        <v>42561.575543981475</v>
      </c>
      <c r="T3577" s="14">
        <f t="shared" si="33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8">
        <f t="shared" si="331"/>
        <v>20</v>
      </c>
      <c r="Q3578" t="str">
        <f t="shared" si="334"/>
        <v>theater</v>
      </c>
      <c r="R3578" s="11" t="str">
        <f t="shared" si="335"/>
        <v>plays</v>
      </c>
      <c r="S3578" s="14">
        <f t="shared" si="332"/>
        <v>42649.340902777774</v>
      </c>
      <c r="T3578" s="14">
        <f t="shared" si="33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8">
        <f t="shared" si="331"/>
        <v>28.888888888888889</v>
      </c>
      <c r="Q3579" t="str">
        <f t="shared" si="334"/>
        <v>theater</v>
      </c>
      <c r="R3579" s="11" t="str">
        <f t="shared" si="335"/>
        <v>plays</v>
      </c>
      <c r="S3579" s="14">
        <f t="shared" si="332"/>
        <v>42093.578506944446</v>
      </c>
      <c r="T3579" s="14">
        <f t="shared" si="33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8">
        <f t="shared" si="331"/>
        <v>40.545945945945945</v>
      </c>
      <c r="Q3580" t="str">
        <f t="shared" si="334"/>
        <v>theater</v>
      </c>
      <c r="R3580" s="11" t="str">
        <f t="shared" si="335"/>
        <v>plays</v>
      </c>
      <c r="S3580" s="14">
        <f t="shared" si="332"/>
        <v>42460.525196759256</v>
      </c>
      <c r="T3580" s="14">
        <f t="shared" si="33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8">
        <f t="shared" si="331"/>
        <v>35.714285714285715</v>
      </c>
      <c r="Q3581" t="str">
        <f t="shared" si="334"/>
        <v>theater</v>
      </c>
      <c r="R3581" s="11" t="str">
        <f t="shared" si="335"/>
        <v>plays</v>
      </c>
      <c r="S3581" s="14">
        <f t="shared" si="332"/>
        <v>42430.553888888891</v>
      </c>
      <c r="T3581" s="14">
        <f t="shared" si="33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8">
        <f t="shared" si="331"/>
        <v>37.962962962962962</v>
      </c>
      <c r="Q3582" t="str">
        <f t="shared" si="334"/>
        <v>theater</v>
      </c>
      <c r="R3582" s="11" t="str">
        <f t="shared" si="335"/>
        <v>plays</v>
      </c>
      <c r="S3582" s="14">
        <f t="shared" si="332"/>
        <v>42025.967847222222</v>
      </c>
      <c r="T3582" s="14">
        <f t="shared" si="33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8">
        <f t="shared" si="331"/>
        <v>33.333333333333336</v>
      </c>
      <c r="Q3583" t="str">
        <f t="shared" si="334"/>
        <v>theater</v>
      </c>
      <c r="R3583" s="11" t="str">
        <f t="shared" si="335"/>
        <v>plays</v>
      </c>
      <c r="S3583" s="14">
        <f t="shared" si="332"/>
        <v>41836.26284722222</v>
      </c>
      <c r="T3583" s="14">
        <f t="shared" si="33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8">
        <f t="shared" si="331"/>
        <v>58.571428571428569</v>
      </c>
      <c r="Q3584" t="str">
        <f t="shared" si="334"/>
        <v>theater</v>
      </c>
      <c r="R3584" s="11" t="str">
        <f t="shared" si="335"/>
        <v>plays</v>
      </c>
      <c r="S3584" s="14">
        <f t="shared" si="332"/>
        <v>42450.887523148143</v>
      </c>
      <c r="T3584" s="14">
        <f t="shared" si="33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8">
        <f t="shared" si="331"/>
        <v>135.625</v>
      </c>
      <c r="Q3585" t="str">
        <f t="shared" si="334"/>
        <v>theater</v>
      </c>
      <c r="R3585" s="11" t="str">
        <f t="shared" si="335"/>
        <v>plays</v>
      </c>
      <c r="S3585" s="14">
        <f t="shared" si="332"/>
        <v>42418.217650462961</v>
      </c>
      <c r="T3585" s="14">
        <f t="shared" si="33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8">
        <f t="shared" si="331"/>
        <v>30.9375</v>
      </c>
      <c r="Q3586" t="str">
        <f t="shared" si="334"/>
        <v>theater</v>
      </c>
      <c r="R3586" s="11" t="str">
        <f t="shared" si="335"/>
        <v>plays</v>
      </c>
      <c r="S3586" s="14">
        <f t="shared" si="332"/>
        <v>42168.108148148145</v>
      </c>
      <c r="T3586" s="14">
        <f t="shared" si="33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(E3587/D3587)*100</f>
        <v>119.11764705882352</v>
      </c>
      <c r="P3587" s="8">
        <f t="shared" ref="P3587:P3650" si="337">IFERROR(E3587/L3587, 0)</f>
        <v>176.08695652173913</v>
      </c>
      <c r="Q3587" t="str">
        <f t="shared" si="334"/>
        <v>theater</v>
      </c>
      <c r="R3587" s="11" t="str">
        <f t="shared" si="335"/>
        <v>plays</v>
      </c>
      <c r="S3587" s="14">
        <f t="shared" ref="S3587:S3650" si="338">(((J3587/60)/60)/24)+DATE(1970,1,1)+(-5/24)</f>
        <v>41964.507986111108</v>
      </c>
      <c r="T3587" s="14">
        <f t="shared" ref="T3587:T3650" si="339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8">
        <f t="shared" si="337"/>
        <v>151.9814814814815</v>
      </c>
      <c r="Q3588" t="str">
        <f t="shared" ref="Q3588:Q3651" si="340">LEFT(N3588,(FIND("/",N3588)-1))</f>
        <v>theater</v>
      </c>
      <c r="R3588" s="11" t="str">
        <f t="shared" ref="R3588:R3651" si="341">RIGHT(N3588,(LEN(N3588)-FIND("/",N3588)))</f>
        <v>plays</v>
      </c>
      <c r="S3588" s="14">
        <f t="shared" si="338"/>
        <v>42576.489236111105</v>
      </c>
      <c r="T3588" s="14">
        <f t="shared" si="339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8">
        <f t="shared" si="337"/>
        <v>22.607142857142858</v>
      </c>
      <c r="Q3589" t="str">
        <f t="shared" si="340"/>
        <v>theater</v>
      </c>
      <c r="R3589" s="11" t="str">
        <f t="shared" si="341"/>
        <v>plays</v>
      </c>
      <c r="S3589" s="14">
        <f t="shared" si="338"/>
        <v>42503.331643518519</v>
      </c>
      <c r="T3589" s="14">
        <f t="shared" si="339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8">
        <f t="shared" si="337"/>
        <v>18.272727272727273</v>
      </c>
      <c r="Q3590" t="str">
        <f t="shared" si="340"/>
        <v>theater</v>
      </c>
      <c r="R3590" s="11" t="str">
        <f t="shared" si="341"/>
        <v>plays</v>
      </c>
      <c r="S3590" s="14">
        <f t="shared" si="338"/>
        <v>42101.620486111111</v>
      </c>
      <c r="T3590" s="14">
        <f t="shared" si="339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8">
        <f t="shared" si="337"/>
        <v>82.258064516129039</v>
      </c>
      <c r="Q3591" t="str">
        <f t="shared" si="340"/>
        <v>theater</v>
      </c>
      <c r="R3591" s="11" t="str">
        <f t="shared" si="341"/>
        <v>plays</v>
      </c>
      <c r="S3591" s="14">
        <f t="shared" si="338"/>
        <v>42125.439201388886</v>
      </c>
      <c r="T3591" s="14">
        <f t="shared" si="339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8">
        <f t="shared" si="337"/>
        <v>68.534246575342465</v>
      </c>
      <c r="Q3592" t="str">
        <f t="shared" si="340"/>
        <v>theater</v>
      </c>
      <c r="R3592" s="11" t="str">
        <f t="shared" si="341"/>
        <v>plays</v>
      </c>
      <c r="S3592" s="14">
        <f t="shared" si="338"/>
        <v>41902.125393518516</v>
      </c>
      <c r="T3592" s="14">
        <f t="shared" si="339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8">
        <f t="shared" si="337"/>
        <v>68.055555555555557</v>
      </c>
      <c r="Q3593" t="str">
        <f t="shared" si="340"/>
        <v>theater</v>
      </c>
      <c r="R3593" s="11" t="str">
        <f t="shared" si="341"/>
        <v>plays</v>
      </c>
      <c r="S3593" s="14">
        <f t="shared" si="338"/>
        <v>42003.74009259259</v>
      </c>
      <c r="T3593" s="14">
        <f t="shared" si="339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8">
        <f t="shared" si="337"/>
        <v>72.714285714285708</v>
      </c>
      <c r="Q3594" t="str">
        <f t="shared" si="340"/>
        <v>theater</v>
      </c>
      <c r="R3594" s="11" t="str">
        <f t="shared" si="341"/>
        <v>plays</v>
      </c>
      <c r="S3594" s="14">
        <f t="shared" si="338"/>
        <v>41988.621608796289</v>
      </c>
      <c r="T3594" s="14">
        <f t="shared" si="339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8">
        <f t="shared" si="337"/>
        <v>77.186046511627907</v>
      </c>
      <c r="Q3595" t="str">
        <f t="shared" si="340"/>
        <v>theater</v>
      </c>
      <c r="R3595" s="11" t="str">
        <f t="shared" si="341"/>
        <v>plays</v>
      </c>
      <c r="S3595" s="14">
        <f t="shared" si="338"/>
        <v>41974.690266203703</v>
      </c>
      <c r="T3595" s="14">
        <f t="shared" si="339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8">
        <f t="shared" si="337"/>
        <v>55.972222222222221</v>
      </c>
      <c r="Q3596" t="str">
        <f t="shared" si="340"/>
        <v>theater</v>
      </c>
      <c r="R3596" s="11" t="str">
        <f t="shared" si="341"/>
        <v>plays</v>
      </c>
      <c r="S3596" s="14">
        <f t="shared" si="338"/>
        <v>42591.858587962961</v>
      </c>
      <c r="T3596" s="14">
        <f t="shared" si="339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8">
        <f t="shared" si="337"/>
        <v>49.693548387096776</v>
      </c>
      <c r="Q3597" t="str">
        <f t="shared" si="340"/>
        <v>theater</v>
      </c>
      <c r="R3597" s="11" t="str">
        <f t="shared" si="341"/>
        <v>plays</v>
      </c>
      <c r="S3597" s="14">
        <f t="shared" si="338"/>
        <v>42049.800034722219</v>
      </c>
      <c r="T3597" s="14">
        <f t="shared" si="339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8">
        <f t="shared" si="337"/>
        <v>79</v>
      </c>
      <c r="Q3598" t="str">
        <f t="shared" si="340"/>
        <v>theater</v>
      </c>
      <c r="R3598" s="11" t="str">
        <f t="shared" si="341"/>
        <v>plays</v>
      </c>
      <c r="S3598" s="14">
        <f t="shared" si="338"/>
        <v>41856.506736111107</v>
      </c>
      <c r="T3598" s="14">
        <f t="shared" si="339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8">
        <f t="shared" si="337"/>
        <v>77.727272727272734</v>
      </c>
      <c r="Q3599" t="str">
        <f t="shared" si="340"/>
        <v>theater</v>
      </c>
      <c r="R3599" s="11" t="str">
        <f t="shared" si="341"/>
        <v>plays</v>
      </c>
      <c r="S3599" s="14">
        <f t="shared" si="338"/>
        <v>42417.377199074072</v>
      </c>
      <c r="T3599" s="14">
        <f t="shared" si="339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8">
        <f t="shared" si="337"/>
        <v>40.777777777777779</v>
      </c>
      <c r="Q3600" t="str">
        <f t="shared" si="340"/>
        <v>theater</v>
      </c>
      <c r="R3600" s="11" t="str">
        <f t="shared" si="341"/>
        <v>plays</v>
      </c>
      <c r="S3600" s="14">
        <f t="shared" si="338"/>
        <v>41866.590532407405</v>
      </c>
      <c r="T3600" s="14">
        <f t="shared" si="339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8">
        <f t="shared" si="337"/>
        <v>59.411764705882355</v>
      </c>
      <c r="Q3601" t="str">
        <f t="shared" si="340"/>
        <v>theater</v>
      </c>
      <c r="R3601" s="11" t="str">
        <f t="shared" si="341"/>
        <v>plays</v>
      </c>
      <c r="S3601" s="14">
        <f t="shared" si="338"/>
        <v>42220.586539351854</v>
      </c>
      <c r="T3601" s="14">
        <f t="shared" si="339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8">
        <f t="shared" si="337"/>
        <v>3.25</v>
      </c>
      <c r="Q3602" t="str">
        <f t="shared" si="340"/>
        <v>theater</v>
      </c>
      <c r="R3602" s="11" t="str">
        <f t="shared" si="341"/>
        <v>plays</v>
      </c>
      <c r="S3602" s="14">
        <f t="shared" si="338"/>
        <v>42628.640787037039</v>
      </c>
      <c r="T3602" s="14">
        <f t="shared" si="339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8">
        <f t="shared" si="337"/>
        <v>39.377358490566039</v>
      </c>
      <c r="Q3603" t="str">
        <f t="shared" si="340"/>
        <v>theater</v>
      </c>
      <c r="R3603" s="11" t="str">
        <f t="shared" si="341"/>
        <v>plays</v>
      </c>
      <c r="S3603" s="14">
        <f t="shared" si="338"/>
        <v>41990.790300925924</v>
      </c>
      <c r="T3603" s="14">
        <f t="shared" si="339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8">
        <f t="shared" si="337"/>
        <v>81.673469387755105</v>
      </c>
      <c r="Q3604" t="str">
        <f t="shared" si="340"/>
        <v>theater</v>
      </c>
      <c r="R3604" s="11" t="str">
        <f t="shared" si="341"/>
        <v>plays</v>
      </c>
      <c r="S3604" s="14">
        <f t="shared" si="338"/>
        <v>42447.68609953703</v>
      </c>
      <c r="T3604" s="14">
        <f t="shared" si="339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8">
        <f t="shared" si="337"/>
        <v>44.912280701754383</v>
      </c>
      <c r="Q3605" t="str">
        <f t="shared" si="340"/>
        <v>theater</v>
      </c>
      <c r="R3605" s="11" t="str">
        <f t="shared" si="341"/>
        <v>plays</v>
      </c>
      <c r="S3605" s="14">
        <f t="shared" si="338"/>
        <v>42283.656018518515</v>
      </c>
      <c r="T3605" s="14">
        <f t="shared" si="339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8">
        <f t="shared" si="337"/>
        <v>49.05797101449275</v>
      </c>
      <c r="Q3606" t="str">
        <f t="shared" si="340"/>
        <v>theater</v>
      </c>
      <c r="R3606" s="11" t="str">
        <f t="shared" si="341"/>
        <v>plays</v>
      </c>
      <c r="S3606" s="14">
        <f t="shared" si="338"/>
        <v>42482.80736111111</v>
      </c>
      <c r="T3606" s="14">
        <f t="shared" si="339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8">
        <f t="shared" si="337"/>
        <v>30.666666666666668</v>
      </c>
      <c r="Q3607" t="str">
        <f t="shared" si="340"/>
        <v>theater</v>
      </c>
      <c r="R3607" s="11" t="str">
        <f t="shared" si="341"/>
        <v>plays</v>
      </c>
      <c r="S3607" s="14">
        <f t="shared" si="338"/>
        <v>42383.584791666661</v>
      </c>
      <c r="T3607" s="14">
        <f t="shared" si="339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8">
        <f t="shared" si="337"/>
        <v>61.0625</v>
      </c>
      <c r="Q3608" t="str">
        <f t="shared" si="340"/>
        <v>theater</v>
      </c>
      <c r="R3608" s="11" t="str">
        <f t="shared" si="341"/>
        <v>plays</v>
      </c>
      <c r="S3608" s="14">
        <f t="shared" si="338"/>
        <v>42566.396493055552</v>
      </c>
      <c r="T3608" s="14">
        <f t="shared" si="339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8">
        <f t="shared" si="337"/>
        <v>29</v>
      </c>
      <c r="Q3609" t="str">
        <f t="shared" si="340"/>
        <v>theater</v>
      </c>
      <c r="R3609" s="11" t="str">
        <f t="shared" si="341"/>
        <v>plays</v>
      </c>
      <c r="S3609" s="14">
        <f t="shared" si="338"/>
        <v>42338.755578703705</v>
      </c>
      <c r="T3609" s="14">
        <f t="shared" si="339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8">
        <f t="shared" si="337"/>
        <v>29.62962962962963</v>
      </c>
      <c r="Q3610" t="str">
        <f t="shared" si="340"/>
        <v>theater</v>
      </c>
      <c r="R3610" s="11" t="str">
        <f t="shared" si="341"/>
        <v>plays</v>
      </c>
      <c r="S3610" s="14">
        <f t="shared" si="338"/>
        <v>42506.50104166667</v>
      </c>
      <c r="T3610" s="14">
        <f t="shared" si="339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8">
        <f t="shared" si="337"/>
        <v>143.0952380952381</v>
      </c>
      <c r="Q3611" t="str">
        <f t="shared" si="340"/>
        <v>theater</v>
      </c>
      <c r="R3611" s="11" t="str">
        <f t="shared" si="341"/>
        <v>plays</v>
      </c>
      <c r="S3611" s="14">
        <f t="shared" si="338"/>
        <v>42429.783391203695</v>
      </c>
      <c r="T3611" s="14">
        <f t="shared" si="339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8">
        <f t="shared" si="337"/>
        <v>52.354838709677416</v>
      </c>
      <c r="Q3612" t="str">
        <f t="shared" si="340"/>
        <v>theater</v>
      </c>
      <c r="R3612" s="11" t="str">
        <f t="shared" si="341"/>
        <v>plays</v>
      </c>
      <c r="S3612" s="14">
        <f t="shared" si="338"/>
        <v>42203.22379629629</v>
      </c>
      <c r="T3612" s="14">
        <f t="shared" si="339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8">
        <f t="shared" si="337"/>
        <v>66.666666666666671</v>
      </c>
      <c r="Q3613" t="str">
        <f t="shared" si="340"/>
        <v>theater</v>
      </c>
      <c r="R3613" s="11" t="str">
        <f t="shared" si="341"/>
        <v>plays</v>
      </c>
      <c r="S3613" s="14">
        <f t="shared" si="338"/>
        <v>42072.162048611113</v>
      </c>
      <c r="T3613" s="14">
        <f t="shared" si="339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8">
        <f t="shared" si="337"/>
        <v>126.66666666666667</v>
      </c>
      <c r="Q3614" t="str">
        <f t="shared" si="340"/>
        <v>theater</v>
      </c>
      <c r="R3614" s="11" t="str">
        <f t="shared" si="341"/>
        <v>plays</v>
      </c>
      <c r="S3614" s="14">
        <f t="shared" si="338"/>
        <v>41789.518645833334</v>
      </c>
      <c r="T3614" s="14">
        <f t="shared" si="339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8">
        <f t="shared" si="337"/>
        <v>62.5</v>
      </c>
      <c r="Q3615" t="str">
        <f t="shared" si="340"/>
        <v>theater</v>
      </c>
      <c r="R3615" s="11" t="str">
        <f t="shared" si="341"/>
        <v>plays</v>
      </c>
      <c r="S3615" s="14">
        <f t="shared" si="338"/>
        <v>41788.381643518514</v>
      </c>
      <c r="T3615" s="14">
        <f t="shared" si="339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8">
        <f t="shared" si="337"/>
        <v>35.492957746478872</v>
      </c>
      <c r="Q3616" t="str">
        <f t="shared" si="340"/>
        <v>theater</v>
      </c>
      <c r="R3616" s="11" t="str">
        <f t="shared" si="341"/>
        <v>plays</v>
      </c>
      <c r="S3616" s="14">
        <f t="shared" si="338"/>
        <v>42143.833518518521</v>
      </c>
      <c r="T3616" s="14">
        <f t="shared" si="339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8">
        <f t="shared" si="337"/>
        <v>37.083333333333336</v>
      </c>
      <c r="Q3617" t="str">
        <f t="shared" si="340"/>
        <v>theater</v>
      </c>
      <c r="R3617" s="11" t="str">
        <f t="shared" si="341"/>
        <v>plays</v>
      </c>
      <c r="S3617" s="14">
        <f t="shared" si="338"/>
        <v>42318.385370370372</v>
      </c>
      <c r="T3617" s="14">
        <f t="shared" si="339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8">
        <f t="shared" si="337"/>
        <v>69.333333333333329</v>
      </c>
      <c r="Q3618" t="str">
        <f t="shared" si="340"/>
        <v>theater</v>
      </c>
      <c r="R3618" s="11" t="str">
        <f t="shared" si="341"/>
        <v>plays</v>
      </c>
      <c r="S3618" s="14">
        <f t="shared" si="338"/>
        <v>42052.741481481477</v>
      </c>
      <c r="T3618" s="14">
        <f t="shared" si="339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8">
        <f t="shared" si="337"/>
        <v>17.254901960784313</v>
      </c>
      <c r="Q3619" t="str">
        <f t="shared" si="340"/>
        <v>theater</v>
      </c>
      <c r="R3619" s="11" t="str">
        <f t="shared" si="341"/>
        <v>plays</v>
      </c>
      <c r="S3619" s="14">
        <f t="shared" si="338"/>
        <v>42779.401956018519</v>
      </c>
      <c r="T3619" s="14">
        <f t="shared" si="339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8">
        <f t="shared" si="337"/>
        <v>36.071428571428569</v>
      </c>
      <c r="Q3620" t="str">
        <f t="shared" si="340"/>
        <v>theater</v>
      </c>
      <c r="R3620" s="11" t="str">
        <f t="shared" si="341"/>
        <v>plays</v>
      </c>
      <c r="S3620" s="14">
        <f t="shared" si="338"/>
        <v>42128.419560185182</v>
      </c>
      <c r="T3620" s="14">
        <f t="shared" si="339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8">
        <f t="shared" si="337"/>
        <v>66.470588235294116</v>
      </c>
      <c r="Q3621" t="str">
        <f t="shared" si="340"/>
        <v>theater</v>
      </c>
      <c r="R3621" s="11" t="str">
        <f t="shared" si="341"/>
        <v>plays</v>
      </c>
      <c r="S3621" s="14">
        <f t="shared" si="338"/>
        <v>42660.92391203704</v>
      </c>
      <c r="T3621" s="14">
        <f t="shared" si="339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8">
        <f t="shared" si="337"/>
        <v>56.065989847715734</v>
      </c>
      <c r="Q3622" t="str">
        <f t="shared" si="340"/>
        <v>theater</v>
      </c>
      <c r="R3622" s="11" t="str">
        <f t="shared" si="341"/>
        <v>plays</v>
      </c>
      <c r="S3622" s="14">
        <f t="shared" si="338"/>
        <v>42037.72987268518</v>
      </c>
      <c r="T3622" s="14">
        <f t="shared" si="339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8">
        <f t="shared" si="337"/>
        <v>47.028571428571432</v>
      </c>
      <c r="Q3623" t="str">
        <f t="shared" si="340"/>
        <v>theater</v>
      </c>
      <c r="R3623" s="11" t="str">
        <f t="shared" si="341"/>
        <v>plays</v>
      </c>
      <c r="S3623" s="14">
        <f t="shared" si="338"/>
        <v>42619.727361111109</v>
      </c>
      <c r="T3623" s="14">
        <f t="shared" si="339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8">
        <f t="shared" si="337"/>
        <v>47.666190476190479</v>
      </c>
      <c r="Q3624" t="str">
        <f t="shared" si="340"/>
        <v>theater</v>
      </c>
      <c r="R3624" s="11" t="str">
        <f t="shared" si="341"/>
        <v>plays</v>
      </c>
      <c r="S3624" s="14">
        <f t="shared" si="338"/>
        <v>41877.013553240737</v>
      </c>
      <c r="T3624" s="14">
        <f t="shared" si="339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8">
        <f t="shared" si="337"/>
        <v>88.235294117647058</v>
      </c>
      <c r="Q3625" t="str">
        <f t="shared" si="340"/>
        <v>theater</v>
      </c>
      <c r="R3625" s="11" t="str">
        <f t="shared" si="341"/>
        <v>plays</v>
      </c>
      <c r="S3625" s="14">
        <f t="shared" si="338"/>
        <v>41828.528587962959</v>
      </c>
      <c r="T3625" s="14">
        <f t="shared" si="339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8">
        <f t="shared" si="337"/>
        <v>80.717948717948715</v>
      </c>
      <c r="Q3626" t="str">
        <f t="shared" si="340"/>
        <v>theater</v>
      </c>
      <c r="R3626" s="11" t="str">
        <f t="shared" si="341"/>
        <v>plays</v>
      </c>
      <c r="S3626" s="14">
        <f t="shared" si="338"/>
        <v>42545.565856481473</v>
      </c>
      <c r="T3626" s="14">
        <f t="shared" si="339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8">
        <f t="shared" si="337"/>
        <v>39.487179487179489</v>
      </c>
      <c r="Q3627" t="str">
        <f t="shared" si="340"/>
        <v>theater</v>
      </c>
      <c r="R3627" s="11" t="str">
        <f t="shared" si="341"/>
        <v>plays</v>
      </c>
      <c r="S3627" s="14">
        <f t="shared" si="338"/>
        <v>42157.444178240738</v>
      </c>
      <c r="T3627" s="14">
        <f t="shared" si="339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8">
        <f t="shared" si="337"/>
        <v>84.854166666666671</v>
      </c>
      <c r="Q3628" t="str">
        <f t="shared" si="340"/>
        <v>theater</v>
      </c>
      <c r="R3628" s="11" t="str">
        <f t="shared" si="341"/>
        <v>plays</v>
      </c>
      <c r="S3628" s="14">
        <f t="shared" si="338"/>
        <v>41846.458993055552</v>
      </c>
      <c r="T3628" s="14">
        <f t="shared" si="339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8">
        <f t="shared" si="337"/>
        <v>68.965517241379317</v>
      </c>
      <c r="Q3629" t="str">
        <f t="shared" si="340"/>
        <v>theater</v>
      </c>
      <c r="R3629" s="11" t="str">
        <f t="shared" si="341"/>
        <v>plays</v>
      </c>
      <c r="S3629" s="14">
        <f t="shared" si="338"/>
        <v>42460.533414351848</v>
      </c>
      <c r="T3629" s="14">
        <f t="shared" si="339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8">
        <f t="shared" si="337"/>
        <v>0</v>
      </c>
      <c r="Q3630" t="str">
        <f t="shared" si="340"/>
        <v>theater</v>
      </c>
      <c r="R3630" s="11" t="str">
        <f t="shared" si="341"/>
        <v>musical</v>
      </c>
      <c r="S3630" s="14">
        <f t="shared" si="338"/>
        <v>42291.6249537037</v>
      </c>
      <c r="T3630" s="14">
        <f t="shared" si="339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8">
        <f t="shared" si="337"/>
        <v>1</v>
      </c>
      <c r="Q3631" t="str">
        <f t="shared" si="340"/>
        <v>theater</v>
      </c>
      <c r="R3631" s="11" t="str">
        <f t="shared" si="341"/>
        <v>musical</v>
      </c>
      <c r="S3631" s="14">
        <f t="shared" si="338"/>
        <v>42436.886157407404</v>
      </c>
      <c r="T3631" s="14">
        <f t="shared" si="339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8">
        <f t="shared" si="337"/>
        <v>1</v>
      </c>
      <c r="Q3632" t="str">
        <f t="shared" si="340"/>
        <v>theater</v>
      </c>
      <c r="R3632" s="11" t="str">
        <f t="shared" si="341"/>
        <v>musical</v>
      </c>
      <c r="S3632" s="14">
        <f t="shared" si="338"/>
        <v>41942.638773148145</v>
      </c>
      <c r="T3632" s="14">
        <f t="shared" si="339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8">
        <f t="shared" si="337"/>
        <v>147.88135593220338</v>
      </c>
      <c r="Q3633" t="str">
        <f t="shared" si="340"/>
        <v>theater</v>
      </c>
      <c r="R3633" s="11" t="str">
        <f t="shared" si="341"/>
        <v>musical</v>
      </c>
      <c r="S3633" s="14">
        <f t="shared" si="338"/>
        <v>41880.54510416666</v>
      </c>
      <c r="T3633" s="14">
        <f t="shared" si="339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8">
        <f t="shared" si="337"/>
        <v>100</v>
      </c>
      <c r="Q3634" t="str">
        <f t="shared" si="340"/>
        <v>theater</v>
      </c>
      <c r="R3634" s="11" t="str">
        <f t="shared" si="341"/>
        <v>musical</v>
      </c>
      <c r="S3634" s="14">
        <f t="shared" si="338"/>
        <v>41946.728576388887</v>
      </c>
      <c r="T3634" s="14">
        <f t="shared" si="339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8">
        <f t="shared" si="337"/>
        <v>56.838709677419352</v>
      </c>
      <c r="Q3635" t="str">
        <f t="shared" si="340"/>
        <v>theater</v>
      </c>
      <c r="R3635" s="11" t="str">
        <f t="shared" si="341"/>
        <v>musical</v>
      </c>
      <c r="S3635" s="14">
        <f t="shared" si="338"/>
        <v>42649.415127314809</v>
      </c>
      <c r="T3635" s="14">
        <f t="shared" si="339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8">
        <f t="shared" si="337"/>
        <v>176.94444444444446</v>
      </c>
      <c r="Q3636" t="str">
        <f t="shared" si="340"/>
        <v>theater</v>
      </c>
      <c r="R3636" s="11" t="str">
        <f t="shared" si="341"/>
        <v>musical</v>
      </c>
      <c r="S3636" s="14">
        <f t="shared" si="338"/>
        <v>42700.958032407405</v>
      </c>
      <c r="T3636" s="14">
        <f t="shared" si="339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8">
        <f t="shared" si="337"/>
        <v>127.6</v>
      </c>
      <c r="Q3637" t="str">
        <f t="shared" si="340"/>
        <v>theater</v>
      </c>
      <c r="R3637" s="11" t="str">
        <f t="shared" si="341"/>
        <v>musical</v>
      </c>
      <c r="S3637" s="14">
        <f t="shared" si="338"/>
        <v>42450.674490740734</v>
      </c>
      <c r="T3637" s="14">
        <f t="shared" si="339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8">
        <f t="shared" si="337"/>
        <v>0</v>
      </c>
      <c r="Q3638" t="str">
        <f t="shared" si="340"/>
        <v>theater</v>
      </c>
      <c r="R3638" s="11" t="str">
        <f t="shared" si="341"/>
        <v>musical</v>
      </c>
      <c r="S3638" s="14">
        <f t="shared" si="338"/>
        <v>42226.486446759263</v>
      </c>
      <c r="T3638" s="14">
        <f t="shared" si="339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8">
        <f t="shared" si="337"/>
        <v>66.142857142857139</v>
      </c>
      <c r="Q3639" t="str">
        <f t="shared" si="340"/>
        <v>theater</v>
      </c>
      <c r="R3639" s="11" t="str">
        <f t="shared" si="341"/>
        <v>musical</v>
      </c>
      <c r="S3639" s="14">
        <f t="shared" si="338"/>
        <v>41975.492303240739</v>
      </c>
      <c r="T3639" s="14">
        <f t="shared" si="339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8">
        <f t="shared" si="337"/>
        <v>108</v>
      </c>
      <c r="Q3640" t="str">
        <f t="shared" si="340"/>
        <v>theater</v>
      </c>
      <c r="R3640" s="11" t="str">
        <f t="shared" si="341"/>
        <v>musical</v>
      </c>
      <c r="S3640" s="14">
        <f t="shared" si="338"/>
        <v>42053.464490740742</v>
      </c>
      <c r="T3640" s="14">
        <f t="shared" si="339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8">
        <f t="shared" si="337"/>
        <v>1</v>
      </c>
      <c r="Q3641" t="str">
        <f t="shared" si="340"/>
        <v>theater</v>
      </c>
      <c r="R3641" s="11" t="str">
        <f t="shared" si="341"/>
        <v>musical</v>
      </c>
      <c r="S3641" s="14">
        <f t="shared" si="338"/>
        <v>42590.468819444439</v>
      </c>
      <c r="T3641" s="14">
        <f t="shared" si="339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8">
        <f t="shared" si="337"/>
        <v>18.333333333333332</v>
      </c>
      <c r="Q3642" t="str">
        <f t="shared" si="340"/>
        <v>theater</v>
      </c>
      <c r="R3642" s="11" t="str">
        <f t="shared" si="341"/>
        <v>musical</v>
      </c>
      <c r="S3642" s="14">
        <f t="shared" si="338"/>
        <v>42104.573263888888</v>
      </c>
      <c r="T3642" s="14">
        <f t="shared" si="339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8">
        <f t="shared" si="337"/>
        <v>0</v>
      </c>
      <c r="Q3643" t="str">
        <f t="shared" si="340"/>
        <v>theater</v>
      </c>
      <c r="R3643" s="11" t="str">
        <f t="shared" si="341"/>
        <v>musical</v>
      </c>
      <c r="S3643" s="14">
        <f t="shared" si="338"/>
        <v>41899.418738425928</v>
      </c>
      <c r="T3643" s="14">
        <f t="shared" si="339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8">
        <f t="shared" si="337"/>
        <v>7.5</v>
      </c>
      <c r="Q3644" t="str">
        <f t="shared" si="340"/>
        <v>theater</v>
      </c>
      <c r="R3644" s="11" t="str">
        <f t="shared" si="341"/>
        <v>musical</v>
      </c>
      <c r="S3644" s="14">
        <f t="shared" si="338"/>
        <v>42297.607951388891</v>
      </c>
      <c r="T3644" s="14">
        <f t="shared" si="339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8">
        <f t="shared" si="337"/>
        <v>0</v>
      </c>
      <c r="Q3645" t="str">
        <f t="shared" si="340"/>
        <v>theater</v>
      </c>
      <c r="R3645" s="11" t="str">
        <f t="shared" si="341"/>
        <v>musical</v>
      </c>
      <c r="S3645" s="14">
        <f t="shared" si="338"/>
        <v>42284.935636574075</v>
      </c>
      <c r="T3645" s="14">
        <f t="shared" si="339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8">
        <f t="shared" si="337"/>
        <v>68.416666666666671</v>
      </c>
      <c r="Q3646" t="str">
        <f t="shared" si="340"/>
        <v>theater</v>
      </c>
      <c r="R3646" s="11" t="str">
        <f t="shared" si="341"/>
        <v>musical</v>
      </c>
      <c r="S3646" s="14">
        <f t="shared" si="338"/>
        <v>42409.033414351848</v>
      </c>
      <c r="T3646" s="14">
        <f t="shared" si="339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8">
        <f t="shared" si="337"/>
        <v>1</v>
      </c>
      <c r="Q3647" t="str">
        <f t="shared" si="340"/>
        <v>theater</v>
      </c>
      <c r="R3647" s="11" t="str">
        <f t="shared" si="341"/>
        <v>musical</v>
      </c>
      <c r="S3647" s="14">
        <f t="shared" si="338"/>
        <v>42665.762013888881</v>
      </c>
      <c r="T3647" s="14">
        <f t="shared" si="339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8">
        <f t="shared" si="337"/>
        <v>60.125</v>
      </c>
      <c r="Q3648" t="str">
        <f t="shared" si="340"/>
        <v>theater</v>
      </c>
      <c r="R3648" s="11" t="str">
        <f t="shared" si="341"/>
        <v>musical</v>
      </c>
      <c r="S3648" s="14">
        <f t="shared" si="338"/>
        <v>42140.21298611111</v>
      </c>
      <c r="T3648" s="14">
        <f t="shared" si="339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8">
        <f t="shared" si="337"/>
        <v>15</v>
      </c>
      <c r="Q3649" t="str">
        <f t="shared" si="340"/>
        <v>theater</v>
      </c>
      <c r="R3649" s="11" t="str">
        <f t="shared" si="341"/>
        <v>musical</v>
      </c>
      <c r="S3649" s="14">
        <f t="shared" si="338"/>
        <v>42598.540821759256</v>
      </c>
      <c r="T3649" s="14">
        <f t="shared" si="339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8">
        <f t="shared" si="337"/>
        <v>550.04109589041093</v>
      </c>
      <c r="Q3650" t="str">
        <f t="shared" si="340"/>
        <v>theater</v>
      </c>
      <c r="R3650" s="11" t="str">
        <f t="shared" si="341"/>
        <v>plays</v>
      </c>
      <c r="S3650" s="14">
        <f t="shared" si="338"/>
        <v>41887.083854166667</v>
      </c>
      <c r="T3650" s="14">
        <f t="shared" si="339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(E3651/D3651)*100</f>
        <v>104</v>
      </c>
      <c r="P3651" s="8">
        <f t="shared" ref="P3651:P3714" si="343">IFERROR(E3651/L3651, 0)</f>
        <v>97.5</v>
      </c>
      <c r="Q3651" t="str">
        <f t="shared" si="340"/>
        <v>theater</v>
      </c>
      <c r="R3651" s="11" t="str">
        <f t="shared" si="341"/>
        <v>plays</v>
      </c>
      <c r="S3651" s="14">
        <f t="shared" ref="S3651:S3714" si="344">(((J3651/60)/60)/24)+DATE(1970,1,1)+(-5/24)</f>
        <v>41780.504560185182</v>
      </c>
      <c r="T3651" s="14">
        <f t="shared" ref="T3651:T3714" si="345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8">
        <f t="shared" si="343"/>
        <v>29.411764705882351</v>
      </c>
      <c r="Q3652" t="str">
        <f t="shared" ref="Q3652:Q3715" si="346">LEFT(N3652,(FIND("/",N3652)-1))</f>
        <v>theater</v>
      </c>
      <c r="R3652" s="11" t="str">
        <f t="shared" ref="R3652:R3715" si="347">RIGHT(N3652,(LEN(N3652)-FIND("/",N3652)))</f>
        <v>plays</v>
      </c>
      <c r="S3652" s="14">
        <f t="shared" si="344"/>
        <v>42381.270648148151</v>
      </c>
      <c r="T3652" s="14">
        <f t="shared" si="345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8">
        <f t="shared" si="343"/>
        <v>57.777777777777779</v>
      </c>
      <c r="Q3653" t="str">
        <f t="shared" si="346"/>
        <v>theater</v>
      </c>
      <c r="R3653" s="11" t="str">
        <f t="shared" si="347"/>
        <v>plays</v>
      </c>
      <c r="S3653" s="14">
        <f t="shared" si="344"/>
        <v>41828.437986111108</v>
      </c>
      <c r="T3653" s="14">
        <f t="shared" si="345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8">
        <f t="shared" si="343"/>
        <v>44.235294117647058</v>
      </c>
      <c r="Q3654" t="str">
        <f t="shared" si="346"/>
        <v>theater</v>
      </c>
      <c r="R3654" s="11" t="str">
        <f t="shared" si="347"/>
        <v>plays</v>
      </c>
      <c r="S3654" s="14">
        <f t="shared" si="344"/>
        <v>42596.436365740738</v>
      </c>
      <c r="T3654" s="14">
        <f t="shared" si="345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8">
        <f t="shared" si="343"/>
        <v>60.909090909090907</v>
      </c>
      <c r="Q3655" t="str">
        <f t="shared" si="346"/>
        <v>theater</v>
      </c>
      <c r="R3655" s="11" t="str">
        <f t="shared" si="347"/>
        <v>plays</v>
      </c>
      <c r="S3655" s="14">
        <f t="shared" si="344"/>
        <v>42191.155173611107</v>
      </c>
      <c r="T3655" s="14">
        <f t="shared" si="345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8">
        <f t="shared" si="343"/>
        <v>68.84210526315789</v>
      </c>
      <c r="Q3656" t="str">
        <f t="shared" si="346"/>
        <v>theater</v>
      </c>
      <c r="R3656" s="11" t="str">
        <f t="shared" si="347"/>
        <v>plays</v>
      </c>
      <c r="S3656" s="14">
        <f t="shared" si="344"/>
        <v>42440.20817129629</v>
      </c>
      <c r="T3656" s="14">
        <f t="shared" si="345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8">
        <f t="shared" si="343"/>
        <v>73.582278481012665</v>
      </c>
      <c r="Q3657" t="str">
        <f t="shared" si="346"/>
        <v>theater</v>
      </c>
      <c r="R3657" s="11" t="str">
        <f t="shared" si="347"/>
        <v>plays</v>
      </c>
      <c r="S3657" s="14">
        <f t="shared" si="344"/>
        <v>42173.594884259255</v>
      </c>
      <c r="T3657" s="14">
        <f t="shared" si="345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8">
        <f t="shared" si="343"/>
        <v>115.02173913043478</v>
      </c>
      <c r="Q3658" t="str">
        <f t="shared" si="346"/>
        <v>theater</v>
      </c>
      <c r="R3658" s="11" t="str">
        <f t="shared" si="347"/>
        <v>plays</v>
      </c>
      <c r="S3658" s="14">
        <f t="shared" si="344"/>
        <v>42737.70180555556</v>
      </c>
      <c r="T3658" s="14">
        <f t="shared" si="345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8">
        <f t="shared" si="343"/>
        <v>110.75</v>
      </c>
      <c r="Q3659" t="str">
        <f t="shared" si="346"/>
        <v>theater</v>
      </c>
      <c r="R3659" s="11" t="str">
        <f t="shared" si="347"/>
        <v>plays</v>
      </c>
      <c r="S3659" s="14">
        <f t="shared" si="344"/>
        <v>42499.421516203707</v>
      </c>
      <c r="T3659" s="14">
        <f t="shared" si="345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8">
        <f t="shared" si="343"/>
        <v>75.5</v>
      </c>
      <c r="Q3660" t="str">
        <f t="shared" si="346"/>
        <v>theater</v>
      </c>
      <c r="R3660" s="11" t="str">
        <f t="shared" si="347"/>
        <v>plays</v>
      </c>
      <c r="S3660" s="14">
        <f t="shared" si="344"/>
        <v>41775.650231481479</v>
      </c>
      <c r="T3660" s="14">
        <f t="shared" si="345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8">
        <f t="shared" si="343"/>
        <v>235.46153846153845</v>
      </c>
      <c r="Q3661" t="str">
        <f t="shared" si="346"/>
        <v>theater</v>
      </c>
      <c r="R3661" s="11" t="str">
        <f t="shared" si="347"/>
        <v>plays</v>
      </c>
      <c r="S3661" s="14">
        <f t="shared" si="344"/>
        <v>42055.068865740737</v>
      </c>
      <c r="T3661" s="14">
        <f t="shared" si="345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8">
        <f t="shared" si="343"/>
        <v>11.363636363636363</v>
      </c>
      <c r="Q3662" t="str">
        <f t="shared" si="346"/>
        <v>theater</v>
      </c>
      <c r="R3662" s="11" t="str">
        <f t="shared" si="347"/>
        <v>plays</v>
      </c>
      <c r="S3662" s="14">
        <f t="shared" si="344"/>
        <v>41971.672743055555</v>
      </c>
      <c r="T3662" s="14">
        <f t="shared" si="345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8">
        <f t="shared" si="343"/>
        <v>92.5</v>
      </c>
      <c r="Q3663" t="str">
        <f t="shared" si="346"/>
        <v>theater</v>
      </c>
      <c r="R3663" s="11" t="str">
        <f t="shared" si="347"/>
        <v>plays</v>
      </c>
      <c r="S3663" s="14">
        <f t="shared" si="344"/>
        <v>42447.688333333332</v>
      </c>
      <c r="T3663" s="14">
        <f t="shared" si="345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8">
        <f t="shared" si="343"/>
        <v>202.85</v>
      </c>
      <c r="Q3664" t="str">
        <f t="shared" si="346"/>
        <v>theater</v>
      </c>
      <c r="R3664" s="11" t="str">
        <f t="shared" si="347"/>
        <v>plays</v>
      </c>
      <c r="S3664" s="14">
        <f t="shared" si="344"/>
        <v>42064.011736111112</v>
      </c>
      <c r="T3664" s="14">
        <f t="shared" si="345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8">
        <f t="shared" si="343"/>
        <v>26</v>
      </c>
      <c r="Q3665" t="str">
        <f t="shared" si="346"/>
        <v>theater</v>
      </c>
      <c r="R3665" s="11" t="str">
        <f t="shared" si="347"/>
        <v>plays</v>
      </c>
      <c r="S3665" s="14">
        <f t="shared" si="344"/>
        <v>42665.243402777771</v>
      </c>
      <c r="T3665" s="14">
        <f t="shared" si="345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8">
        <f t="shared" si="343"/>
        <v>46.05263157894737</v>
      </c>
      <c r="Q3666" t="str">
        <f t="shared" si="346"/>
        <v>theater</v>
      </c>
      <c r="R3666" s="11" t="str">
        <f t="shared" si="347"/>
        <v>plays</v>
      </c>
      <c r="S3666" s="14">
        <f t="shared" si="344"/>
        <v>42523.04038194444</v>
      </c>
      <c r="T3666" s="14">
        <f t="shared" si="345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8">
        <f t="shared" si="343"/>
        <v>51</v>
      </c>
      <c r="Q3667" t="str">
        <f t="shared" si="346"/>
        <v>theater</v>
      </c>
      <c r="R3667" s="11" t="str">
        <f t="shared" si="347"/>
        <v>plays</v>
      </c>
      <c r="S3667" s="14">
        <f t="shared" si="344"/>
        <v>42294.59979166666</v>
      </c>
      <c r="T3667" s="14">
        <f t="shared" si="345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8">
        <f t="shared" si="343"/>
        <v>31.578947368421051</v>
      </c>
      <c r="Q3668" t="str">
        <f t="shared" si="346"/>
        <v>theater</v>
      </c>
      <c r="R3668" s="11" t="str">
        <f t="shared" si="347"/>
        <v>plays</v>
      </c>
      <c r="S3668" s="14">
        <f t="shared" si="344"/>
        <v>41822.696550925924</v>
      </c>
      <c r="T3668" s="14">
        <f t="shared" si="345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8">
        <f t="shared" si="343"/>
        <v>53.363965517241382</v>
      </c>
      <c r="Q3669" t="str">
        <f t="shared" si="346"/>
        <v>theater</v>
      </c>
      <c r="R3669" s="11" t="str">
        <f t="shared" si="347"/>
        <v>plays</v>
      </c>
      <c r="S3669" s="14">
        <f t="shared" si="344"/>
        <v>42173.761793981481</v>
      </c>
      <c r="T3669" s="14">
        <f t="shared" si="345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8">
        <f t="shared" si="343"/>
        <v>36.964285714285715</v>
      </c>
      <c r="Q3670" t="str">
        <f t="shared" si="346"/>
        <v>theater</v>
      </c>
      <c r="R3670" s="11" t="str">
        <f t="shared" si="347"/>
        <v>plays</v>
      </c>
      <c r="S3670" s="14">
        <f t="shared" si="344"/>
        <v>42185.347824074073</v>
      </c>
      <c r="T3670" s="14">
        <f t="shared" si="345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8">
        <f t="shared" si="343"/>
        <v>81.294117647058826</v>
      </c>
      <c r="Q3671" t="str">
        <f t="shared" si="346"/>
        <v>theater</v>
      </c>
      <c r="R3671" s="11" t="str">
        <f t="shared" si="347"/>
        <v>plays</v>
      </c>
      <c r="S3671" s="14">
        <f t="shared" si="344"/>
        <v>42136.466863425921</v>
      </c>
      <c r="T3671" s="14">
        <f t="shared" si="345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8">
        <f t="shared" si="343"/>
        <v>20.083333333333332</v>
      </c>
      <c r="Q3672" t="str">
        <f t="shared" si="346"/>
        <v>theater</v>
      </c>
      <c r="R3672" s="11" t="str">
        <f t="shared" si="347"/>
        <v>plays</v>
      </c>
      <c r="S3672" s="14">
        <f t="shared" si="344"/>
        <v>42142.305682870363</v>
      </c>
      <c r="T3672" s="14">
        <f t="shared" si="345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8">
        <f t="shared" si="343"/>
        <v>88.25</v>
      </c>
      <c r="Q3673" t="str">
        <f t="shared" si="346"/>
        <v>theater</v>
      </c>
      <c r="R3673" s="11" t="str">
        <f t="shared" si="347"/>
        <v>plays</v>
      </c>
      <c r="S3673" s="14">
        <f t="shared" si="344"/>
        <v>41820.419756944444</v>
      </c>
      <c r="T3673" s="14">
        <f t="shared" si="345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8">
        <f t="shared" si="343"/>
        <v>53.438596491228068</v>
      </c>
      <c r="Q3674" t="str">
        <f t="shared" si="346"/>
        <v>theater</v>
      </c>
      <c r="R3674" s="11" t="str">
        <f t="shared" si="347"/>
        <v>plays</v>
      </c>
      <c r="S3674" s="14">
        <f t="shared" si="344"/>
        <v>41878.738240740735</v>
      </c>
      <c r="T3674" s="14">
        <f t="shared" si="345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8">
        <f t="shared" si="343"/>
        <v>39.868421052631582</v>
      </c>
      <c r="Q3675" t="str">
        <f t="shared" si="346"/>
        <v>theater</v>
      </c>
      <c r="R3675" s="11" t="str">
        <f t="shared" si="347"/>
        <v>plays</v>
      </c>
      <c r="S3675" s="14">
        <f t="shared" si="344"/>
        <v>41914.086770833332</v>
      </c>
      <c r="T3675" s="14">
        <f t="shared" si="345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8">
        <f t="shared" si="343"/>
        <v>145.16129032258064</v>
      </c>
      <c r="Q3676" t="str">
        <f t="shared" si="346"/>
        <v>theater</v>
      </c>
      <c r="R3676" s="11" t="str">
        <f t="shared" si="347"/>
        <v>plays</v>
      </c>
      <c r="S3676" s="14">
        <f t="shared" si="344"/>
        <v>42556.664687499993</v>
      </c>
      <c r="T3676" s="14">
        <f t="shared" si="345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8">
        <f t="shared" si="343"/>
        <v>23.333333333333332</v>
      </c>
      <c r="Q3677" t="str">
        <f t="shared" si="346"/>
        <v>theater</v>
      </c>
      <c r="R3677" s="11" t="str">
        <f t="shared" si="347"/>
        <v>plays</v>
      </c>
      <c r="S3677" s="14">
        <f t="shared" si="344"/>
        <v>42493.388680555552</v>
      </c>
      <c r="T3677" s="14">
        <f t="shared" si="345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8">
        <f t="shared" si="343"/>
        <v>64.375</v>
      </c>
      <c r="Q3678" t="str">
        <f t="shared" si="346"/>
        <v>theater</v>
      </c>
      <c r="R3678" s="11" t="str">
        <f t="shared" si="347"/>
        <v>plays</v>
      </c>
      <c r="S3678" s="14">
        <f t="shared" si="344"/>
        <v>41876.607453703698</v>
      </c>
      <c r="T3678" s="14">
        <f t="shared" si="345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8">
        <f t="shared" si="343"/>
        <v>62.052763819095475</v>
      </c>
      <c r="Q3679" t="str">
        <f t="shared" si="346"/>
        <v>theater</v>
      </c>
      <c r="R3679" s="11" t="str">
        <f t="shared" si="347"/>
        <v>plays</v>
      </c>
      <c r="S3679" s="14">
        <f t="shared" si="344"/>
        <v>41802.365949074068</v>
      </c>
      <c r="T3679" s="14">
        <f t="shared" si="345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8">
        <f t="shared" si="343"/>
        <v>66.129032258064512</v>
      </c>
      <c r="Q3680" t="str">
        <f t="shared" si="346"/>
        <v>theater</v>
      </c>
      <c r="R3680" s="11" t="str">
        <f t="shared" si="347"/>
        <v>plays</v>
      </c>
      <c r="S3680" s="14">
        <f t="shared" si="344"/>
        <v>42120.322893518511</v>
      </c>
      <c r="T3680" s="14">
        <f t="shared" si="345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8">
        <f t="shared" si="343"/>
        <v>73.400000000000006</v>
      </c>
      <c r="Q3681" t="str">
        <f t="shared" si="346"/>
        <v>theater</v>
      </c>
      <c r="R3681" s="11" t="str">
        <f t="shared" si="347"/>
        <v>plays</v>
      </c>
      <c r="S3681" s="14">
        <f t="shared" si="344"/>
        <v>41786.553020833329</v>
      </c>
      <c r="T3681" s="14">
        <f t="shared" si="345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8">
        <f t="shared" si="343"/>
        <v>99.5</v>
      </c>
      <c r="Q3682" t="str">
        <f t="shared" si="346"/>
        <v>theater</v>
      </c>
      <c r="R3682" s="11" t="str">
        <f t="shared" si="347"/>
        <v>plays</v>
      </c>
      <c r="S3682" s="14">
        <f t="shared" si="344"/>
        <v>42627.245763888881</v>
      </c>
      <c r="T3682" s="14">
        <f t="shared" si="345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8">
        <f t="shared" si="343"/>
        <v>62.166666666666664</v>
      </c>
      <c r="Q3683" t="str">
        <f t="shared" si="346"/>
        <v>theater</v>
      </c>
      <c r="R3683" s="11" t="str">
        <f t="shared" si="347"/>
        <v>plays</v>
      </c>
      <c r="S3683" s="14">
        <f t="shared" si="344"/>
        <v>42374.443171296291</v>
      </c>
      <c r="T3683" s="14">
        <f t="shared" si="345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8">
        <f t="shared" si="343"/>
        <v>62.328358208955223</v>
      </c>
      <c r="Q3684" t="str">
        <f t="shared" si="346"/>
        <v>theater</v>
      </c>
      <c r="R3684" s="11" t="str">
        <f t="shared" si="347"/>
        <v>plays</v>
      </c>
      <c r="S3684" s="14">
        <f t="shared" si="344"/>
        <v>41772.477060185185</v>
      </c>
      <c r="T3684" s="14">
        <f t="shared" si="345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8">
        <f t="shared" si="343"/>
        <v>58.787878787878789</v>
      </c>
      <c r="Q3685" t="str">
        <f t="shared" si="346"/>
        <v>theater</v>
      </c>
      <c r="R3685" s="11" t="str">
        <f t="shared" si="347"/>
        <v>plays</v>
      </c>
      <c r="S3685" s="14">
        <f t="shared" si="344"/>
        <v>42632.908518518518</v>
      </c>
      <c r="T3685" s="14">
        <f t="shared" si="345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8">
        <f t="shared" si="343"/>
        <v>45.347826086956523</v>
      </c>
      <c r="Q3686" t="str">
        <f t="shared" si="346"/>
        <v>theater</v>
      </c>
      <c r="R3686" s="11" t="str">
        <f t="shared" si="347"/>
        <v>plays</v>
      </c>
      <c r="S3686" s="14">
        <f t="shared" si="344"/>
        <v>42218.97206018518</v>
      </c>
      <c r="T3686" s="14">
        <f t="shared" si="345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8">
        <f t="shared" si="343"/>
        <v>41.944444444444443</v>
      </c>
      <c r="Q3687" t="str">
        <f t="shared" si="346"/>
        <v>theater</v>
      </c>
      <c r="R3687" s="11" t="str">
        <f t="shared" si="347"/>
        <v>plays</v>
      </c>
      <c r="S3687" s="14">
        <f t="shared" si="344"/>
        <v>41753.384942129625</v>
      </c>
      <c r="T3687" s="14">
        <f t="shared" si="345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8">
        <f t="shared" si="343"/>
        <v>59.166666666666664</v>
      </c>
      <c r="Q3688" t="str">
        <f t="shared" si="346"/>
        <v>theater</v>
      </c>
      <c r="R3688" s="11" t="str">
        <f t="shared" si="347"/>
        <v>plays</v>
      </c>
      <c r="S3688" s="14">
        <f t="shared" si="344"/>
        <v>42230.454398148147</v>
      </c>
      <c r="T3688" s="14">
        <f t="shared" si="345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8">
        <f t="shared" si="343"/>
        <v>200.49</v>
      </c>
      <c r="Q3689" t="str">
        <f t="shared" si="346"/>
        <v>theater</v>
      </c>
      <c r="R3689" s="11" t="str">
        <f t="shared" si="347"/>
        <v>plays</v>
      </c>
      <c r="S3689" s="14">
        <f t="shared" si="344"/>
        <v>41787.009895833333</v>
      </c>
      <c r="T3689" s="14">
        <f t="shared" si="345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8">
        <f t="shared" si="343"/>
        <v>83.974358974358978</v>
      </c>
      <c r="Q3690" t="str">
        <f t="shared" si="346"/>
        <v>theater</v>
      </c>
      <c r="R3690" s="11" t="str">
        <f t="shared" si="347"/>
        <v>plays</v>
      </c>
      <c r="S3690" s="14">
        <f t="shared" si="344"/>
        <v>41829.578749999993</v>
      </c>
      <c r="T3690" s="14">
        <f t="shared" si="345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8">
        <f t="shared" si="343"/>
        <v>57.258064516129032</v>
      </c>
      <c r="Q3691" t="str">
        <f t="shared" si="346"/>
        <v>theater</v>
      </c>
      <c r="R3691" s="11" t="str">
        <f t="shared" si="347"/>
        <v>plays</v>
      </c>
      <c r="S3691" s="14">
        <f t="shared" si="344"/>
        <v>42147.61850694444</v>
      </c>
      <c r="T3691" s="14">
        <f t="shared" si="345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8">
        <f t="shared" si="343"/>
        <v>58.064516129032256</v>
      </c>
      <c r="Q3692" t="str">
        <f t="shared" si="346"/>
        <v>theater</v>
      </c>
      <c r="R3692" s="11" t="str">
        <f t="shared" si="347"/>
        <v>plays</v>
      </c>
      <c r="S3692" s="14">
        <f t="shared" si="344"/>
        <v>41940.389849537038</v>
      </c>
      <c r="T3692" s="14">
        <f t="shared" si="345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8">
        <f t="shared" si="343"/>
        <v>186.80291970802921</v>
      </c>
      <c r="Q3693" t="str">
        <f t="shared" si="346"/>
        <v>theater</v>
      </c>
      <c r="R3693" s="11" t="str">
        <f t="shared" si="347"/>
        <v>plays</v>
      </c>
      <c r="S3693" s="14">
        <f t="shared" si="344"/>
        <v>42020.492233796293</v>
      </c>
      <c r="T3693" s="14">
        <f t="shared" si="345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8">
        <f t="shared" si="343"/>
        <v>74.117647058823536</v>
      </c>
      <c r="Q3694" t="str">
        <f t="shared" si="346"/>
        <v>theater</v>
      </c>
      <c r="R3694" s="11" t="str">
        <f t="shared" si="347"/>
        <v>plays</v>
      </c>
      <c r="S3694" s="14">
        <f t="shared" si="344"/>
        <v>41891.756701388884</v>
      </c>
      <c r="T3694" s="14">
        <f t="shared" si="345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8">
        <f t="shared" si="343"/>
        <v>30.714285714285715</v>
      </c>
      <c r="Q3695" t="str">
        <f t="shared" si="346"/>
        <v>theater</v>
      </c>
      <c r="R3695" s="11" t="str">
        <f t="shared" si="347"/>
        <v>plays</v>
      </c>
      <c r="S3695" s="14">
        <f t="shared" si="344"/>
        <v>42308.98297453703</v>
      </c>
      <c r="T3695" s="14">
        <f t="shared" si="345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8">
        <f t="shared" si="343"/>
        <v>62.666666666666664</v>
      </c>
      <c r="Q3696" t="str">
        <f t="shared" si="346"/>
        <v>theater</v>
      </c>
      <c r="R3696" s="11" t="str">
        <f t="shared" si="347"/>
        <v>plays</v>
      </c>
      <c r="S3696" s="14">
        <f t="shared" si="344"/>
        <v>42489.925543981481</v>
      </c>
      <c r="T3696" s="14">
        <f t="shared" si="345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8">
        <f t="shared" si="343"/>
        <v>121.36363636363636</v>
      </c>
      <c r="Q3697" t="str">
        <f t="shared" si="346"/>
        <v>theater</v>
      </c>
      <c r="R3697" s="11" t="str">
        <f t="shared" si="347"/>
        <v>plays</v>
      </c>
      <c r="S3697" s="14">
        <f t="shared" si="344"/>
        <v>41995.662152777775</v>
      </c>
      <c r="T3697" s="14">
        <f t="shared" si="345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8">
        <f t="shared" si="343"/>
        <v>39.743589743589745</v>
      </c>
      <c r="Q3698" t="str">
        <f t="shared" si="346"/>
        <v>theater</v>
      </c>
      <c r="R3698" s="11" t="str">
        <f t="shared" si="347"/>
        <v>plays</v>
      </c>
      <c r="S3698" s="14">
        <f t="shared" si="344"/>
        <v>41988.408749999995</v>
      </c>
      <c r="T3698" s="14">
        <f t="shared" si="345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8">
        <f t="shared" si="343"/>
        <v>72</v>
      </c>
      <c r="Q3699" t="str">
        <f t="shared" si="346"/>
        <v>theater</v>
      </c>
      <c r="R3699" s="11" t="str">
        <f t="shared" si="347"/>
        <v>plays</v>
      </c>
      <c r="S3699" s="14">
        <f t="shared" si="344"/>
        <v>42479.2575</v>
      </c>
      <c r="T3699" s="14">
        <f t="shared" si="345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8">
        <f t="shared" si="343"/>
        <v>40.632352941176471</v>
      </c>
      <c r="Q3700" t="str">
        <f t="shared" si="346"/>
        <v>theater</v>
      </c>
      <c r="R3700" s="11" t="str">
        <f t="shared" si="347"/>
        <v>plays</v>
      </c>
      <c r="S3700" s="14">
        <f t="shared" si="344"/>
        <v>42401.598229166666</v>
      </c>
      <c r="T3700" s="14">
        <f t="shared" si="345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8">
        <f t="shared" si="343"/>
        <v>63</v>
      </c>
      <c r="Q3701" t="str">
        <f t="shared" si="346"/>
        <v>theater</v>
      </c>
      <c r="R3701" s="11" t="str">
        <f t="shared" si="347"/>
        <v>plays</v>
      </c>
      <c r="S3701" s="14">
        <f t="shared" si="344"/>
        <v>41897.393703703703</v>
      </c>
      <c r="T3701" s="14">
        <f t="shared" si="345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8">
        <f t="shared" si="343"/>
        <v>33.666666666666664</v>
      </c>
      <c r="Q3702" t="str">
        <f t="shared" si="346"/>
        <v>theater</v>
      </c>
      <c r="R3702" s="11" t="str">
        <f t="shared" si="347"/>
        <v>plays</v>
      </c>
      <c r="S3702" s="14">
        <f t="shared" si="344"/>
        <v>41882.37731481481</v>
      </c>
      <c r="T3702" s="14">
        <f t="shared" si="345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8">
        <f t="shared" si="343"/>
        <v>38.589743589743591</v>
      </c>
      <c r="Q3703" t="str">
        <f t="shared" si="346"/>
        <v>theater</v>
      </c>
      <c r="R3703" s="11" t="str">
        <f t="shared" si="347"/>
        <v>plays</v>
      </c>
      <c r="S3703" s="14">
        <f t="shared" si="344"/>
        <v>42129.333252314813</v>
      </c>
      <c r="T3703" s="14">
        <f t="shared" si="345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8">
        <f t="shared" si="343"/>
        <v>155.95238095238096</v>
      </c>
      <c r="Q3704" t="str">
        <f t="shared" si="346"/>
        <v>theater</v>
      </c>
      <c r="R3704" s="11" t="str">
        <f t="shared" si="347"/>
        <v>plays</v>
      </c>
      <c r="S3704" s="14">
        <f t="shared" si="344"/>
        <v>42524.329675925925</v>
      </c>
      <c r="T3704" s="14">
        <f t="shared" si="345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8">
        <f t="shared" si="343"/>
        <v>43.2</v>
      </c>
      <c r="Q3705" t="str">
        <f t="shared" si="346"/>
        <v>theater</v>
      </c>
      <c r="R3705" s="11" t="str">
        <f t="shared" si="347"/>
        <v>plays</v>
      </c>
      <c r="S3705" s="14">
        <f t="shared" si="344"/>
        <v>42556.296157407407</v>
      </c>
      <c r="T3705" s="14">
        <f t="shared" si="345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8">
        <f t="shared" si="343"/>
        <v>15.148518518518518</v>
      </c>
      <c r="Q3706" t="str">
        <f t="shared" si="346"/>
        <v>theater</v>
      </c>
      <c r="R3706" s="11" t="str">
        <f t="shared" si="347"/>
        <v>plays</v>
      </c>
      <c r="S3706" s="14">
        <f t="shared" si="344"/>
        <v>42461.481412037036</v>
      </c>
      <c r="T3706" s="14">
        <f t="shared" si="345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8">
        <f t="shared" si="343"/>
        <v>83.571428571428569</v>
      </c>
      <c r="Q3707" t="str">
        <f t="shared" si="346"/>
        <v>theater</v>
      </c>
      <c r="R3707" s="11" t="str">
        <f t="shared" si="347"/>
        <v>plays</v>
      </c>
      <c r="S3707" s="14">
        <f t="shared" si="344"/>
        <v>41792.334652777776</v>
      </c>
      <c r="T3707" s="14">
        <f t="shared" si="345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8">
        <f t="shared" si="343"/>
        <v>140</v>
      </c>
      <c r="Q3708" t="str">
        <f t="shared" si="346"/>
        <v>theater</v>
      </c>
      <c r="R3708" s="11" t="str">
        <f t="shared" si="347"/>
        <v>plays</v>
      </c>
      <c r="S3708" s="14">
        <f t="shared" si="344"/>
        <v>41879.705428240741</v>
      </c>
      <c r="T3708" s="14">
        <f t="shared" si="345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8">
        <f t="shared" si="343"/>
        <v>80.869565217391298</v>
      </c>
      <c r="Q3709" t="str">
        <f t="shared" si="346"/>
        <v>theater</v>
      </c>
      <c r="R3709" s="11" t="str">
        <f t="shared" si="347"/>
        <v>plays</v>
      </c>
      <c r="S3709" s="14">
        <f t="shared" si="344"/>
        <v>42551.840023148143</v>
      </c>
      <c r="T3709" s="14">
        <f t="shared" si="345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8">
        <f t="shared" si="343"/>
        <v>53.846153846153847</v>
      </c>
      <c r="Q3710" t="str">
        <f t="shared" si="346"/>
        <v>theater</v>
      </c>
      <c r="R3710" s="11" t="str">
        <f t="shared" si="347"/>
        <v>plays</v>
      </c>
      <c r="S3710" s="14">
        <f t="shared" si="344"/>
        <v>41809.933865740735</v>
      </c>
      <c r="T3710" s="14">
        <f t="shared" si="345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8">
        <f t="shared" si="343"/>
        <v>30.928571428571427</v>
      </c>
      <c r="Q3711" t="str">
        <f t="shared" si="346"/>
        <v>theater</v>
      </c>
      <c r="R3711" s="11" t="str">
        <f t="shared" si="347"/>
        <v>plays</v>
      </c>
      <c r="S3711" s="14">
        <f t="shared" si="344"/>
        <v>41785.499374999999</v>
      </c>
      <c r="T3711" s="14">
        <f t="shared" si="345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8">
        <f t="shared" si="343"/>
        <v>67.962962962962962</v>
      </c>
      <c r="Q3712" t="str">
        <f t="shared" si="346"/>
        <v>theater</v>
      </c>
      <c r="R3712" s="11" t="str">
        <f t="shared" si="347"/>
        <v>plays</v>
      </c>
      <c r="S3712" s="14">
        <f t="shared" si="344"/>
        <v>42072.367916666662</v>
      </c>
      <c r="T3712" s="14">
        <f t="shared" si="345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8">
        <f t="shared" si="343"/>
        <v>27.142857142857142</v>
      </c>
      <c r="Q3713" t="str">
        <f t="shared" si="346"/>
        <v>theater</v>
      </c>
      <c r="R3713" s="11" t="str">
        <f t="shared" si="347"/>
        <v>plays</v>
      </c>
      <c r="S3713" s="14">
        <f t="shared" si="344"/>
        <v>41779.5158912037</v>
      </c>
      <c r="T3713" s="14">
        <f t="shared" si="345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8">
        <f t="shared" si="343"/>
        <v>110.86538461538461</v>
      </c>
      <c r="Q3714" t="str">
        <f t="shared" si="346"/>
        <v>theater</v>
      </c>
      <c r="R3714" s="11" t="str">
        <f t="shared" si="347"/>
        <v>plays</v>
      </c>
      <c r="S3714" s="14">
        <f t="shared" si="344"/>
        <v>42133.963738425926</v>
      </c>
      <c r="T3714" s="14">
        <f t="shared" si="345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(E3715/D3715)*100</f>
        <v>101.49999999999999</v>
      </c>
      <c r="P3715" s="8">
        <f t="shared" ref="P3715:P3778" si="349">IFERROR(E3715/L3715, 0)</f>
        <v>106.84210526315789</v>
      </c>
      <c r="Q3715" t="str">
        <f t="shared" si="346"/>
        <v>theater</v>
      </c>
      <c r="R3715" s="11" t="str">
        <f t="shared" si="347"/>
        <v>plays</v>
      </c>
      <c r="S3715" s="14">
        <f t="shared" ref="S3715:S3778" si="350">(((J3715/60)/60)/24)+DATE(1970,1,1)+(-5/24)</f>
        <v>42505.529699074068</v>
      </c>
      <c r="T3715" s="14">
        <f t="shared" ref="T3715:T3778" si="351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8">
        <f t="shared" si="349"/>
        <v>105.51546391752578</v>
      </c>
      <c r="Q3716" t="str">
        <f t="shared" ref="Q3716:Q3779" si="352">LEFT(N3716,(FIND("/",N3716)-1))</f>
        <v>theater</v>
      </c>
      <c r="R3716" s="11" t="str">
        <f t="shared" ref="R3716:R3779" si="353">RIGHT(N3716,(LEN(N3716)-FIND("/",N3716)))</f>
        <v>plays</v>
      </c>
      <c r="S3716" s="14">
        <f t="shared" si="350"/>
        <v>42118.347997685189</v>
      </c>
      <c r="T3716" s="14">
        <f t="shared" si="351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8">
        <f t="shared" si="349"/>
        <v>132.96296296296296</v>
      </c>
      <c r="Q3717" t="str">
        <f t="shared" si="352"/>
        <v>theater</v>
      </c>
      <c r="R3717" s="11" t="str">
        <f t="shared" si="353"/>
        <v>plays</v>
      </c>
      <c r="S3717" s="14">
        <f t="shared" si="350"/>
        <v>42036.787256944437</v>
      </c>
      <c r="T3717" s="14">
        <f t="shared" si="351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8">
        <f t="shared" si="349"/>
        <v>51.916666666666664</v>
      </c>
      <c r="Q3718" t="str">
        <f t="shared" si="352"/>
        <v>theater</v>
      </c>
      <c r="R3718" s="11" t="str">
        <f t="shared" si="353"/>
        <v>plays</v>
      </c>
      <c r="S3718" s="14">
        <f t="shared" si="350"/>
        <v>42360.679502314808</v>
      </c>
      <c r="T3718" s="14">
        <f t="shared" si="351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8">
        <f t="shared" si="349"/>
        <v>310</v>
      </c>
      <c r="Q3719" t="str">
        <f t="shared" si="352"/>
        <v>theater</v>
      </c>
      <c r="R3719" s="11" t="str">
        <f t="shared" si="353"/>
        <v>plays</v>
      </c>
      <c r="S3719" s="14">
        <f t="shared" si="350"/>
        <v>42102.657974537033</v>
      </c>
      <c r="T3719" s="14">
        <f t="shared" si="351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8">
        <f t="shared" si="349"/>
        <v>26.021739130434781</v>
      </c>
      <c r="Q3720" t="str">
        <f t="shared" si="352"/>
        <v>theater</v>
      </c>
      <c r="R3720" s="11" t="str">
        <f t="shared" si="353"/>
        <v>plays</v>
      </c>
      <c r="S3720" s="14">
        <f t="shared" si="350"/>
        <v>42032.507812499993</v>
      </c>
      <c r="T3720" s="14">
        <f t="shared" si="351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8">
        <f t="shared" si="349"/>
        <v>105</v>
      </c>
      <c r="Q3721" t="str">
        <f t="shared" si="352"/>
        <v>theater</v>
      </c>
      <c r="R3721" s="11" t="str">
        <f t="shared" si="353"/>
        <v>plays</v>
      </c>
      <c r="S3721" s="14">
        <f t="shared" si="350"/>
        <v>42147.521597222221</v>
      </c>
      <c r="T3721" s="14">
        <f t="shared" si="351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8">
        <f t="shared" si="349"/>
        <v>86.224999999999994</v>
      </c>
      <c r="Q3722" t="str">
        <f t="shared" si="352"/>
        <v>theater</v>
      </c>
      <c r="R3722" s="11" t="str">
        <f t="shared" si="353"/>
        <v>plays</v>
      </c>
      <c r="S3722" s="14">
        <f t="shared" si="350"/>
        <v>42165.784791666665</v>
      </c>
      <c r="T3722" s="14">
        <f t="shared" si="351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8">
        <f t="shared" si="349"/>
        <v>114.54545454545455</v>
      </c>
      <c r="Q3723" t="str">
        <f t="shared" si="352"/>
        <v>theater</v>
      </c>
      <c r="R3723" s="11" t="str">
        <f t="shared" si="353"/>
        <v>plays</v>
      </c>
      <c r="S3723" s="14">
        <f t="shared" si="350"/>
        <v>41927.727824074071</v>
      </c>
      <c r="T3723" s="14">
        <f t="shared" si="351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8">
        <f t="shared" si="349"/>
        <v>47.657142857142858</v>
      </c>
      <c r="Q3724" t="str">
        <f t="shared" si="352"/>
        <v>theater</v>
      </c>
      <c r="R3724" s="11" t="str">
        <f t="shared" si="353"/>
        <v>plays</v>
      </c>
      <c r="S3724" s="14">
        <f t="shared" si="350"/>
        <v>42381.463506944441</v>
      </c>
      <c r="T3724" s="14">
        <f t="shared" si="351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8">
        <f t="shared" si="349"/>
        <v>72.888888888888886</v>
      </c>
      <c r="Q3725" t="str">
        <f t="shared" si="352"/>
        <v>theater</v>
      </c>
      <c r="R3725" s="11" t="str">
        <f t="shared" si="353"/>
        <v>plays</v>
      </c>
      <c r="S3725" s="14">
        <f t="shared" si="350"/>
        <v>41943.544699074075</v>
      </c>
      <c r="T3725" s="14">
        <f t="shared" si="351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8">
        <f t="shared" si="349"/>
        <v>49.545505617977533</v>
      </c>
      <c r="Q3726" t="str">
        <f t="shared" si="352"/>
        <v>theater</v>
      </c>
      <c r="R3726" s="11" t="str">
        <f t="shared" si="353"/>
        <v>plays</v>
      </c>
      <c r="S3726" s="14">
        <f t="shared" si="350"/>
        <v>42465.283101851855</v>
      </c>
      <c r="T3726" s="14">
        <f t="shared" si="351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8">
        <f t="shared" si="349"/>
        <v>25.4</v>
      </c>
      <c r="Q3727" t="str">
        <f t="shared" si="352"/>
        <v>theater</v>
      </c>
      <c r="R3727" s="11" t="str">
        <f t="shared" si="353"/>
        <v>plays</v>
      </c>
      <c r="S3727" s="14">
        <f t="shared" si="350"/>
        <v>42401.736886574072</v>
      </c>
      <c r="T3727" s="14">
        <f t="shared" si="351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8">
        <f t="shared" si="349"/>
        <v>62.586956521739133</v>
      </c>
      <c r="Q3728" t="str">
        <f t="shared" si="352"/>
        <v>theater</v>
      </c>
      <c r="R3728" s="11" t="str">
        <f t="shared" si="353"/>
        <v>plays</v>
      </c>
      <c r="S3728" s="14">
        <f t="shared" si="350"/>
        <v>42461.932534722226</v>
      </c>
      <c r="T3728" s="14">
        <f t="shared" si="351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8">
        <f t="shared" si="349"/>
        <v>61.060606060606062</v>
      </c>
      <c r="Q3729" t="str">
        <f t="shared" si="352"/>
        <v>theater</v>
      </c>
      <c r="R3729" s="11" t="str">
        <f t="shared" si="353"/>
        <v>plays</v>
      </c>
      <c r="S3729" s="14">
        <f t="shared" si="350"/>
        <v>42632.139976851853</v>
      </c>
      <c r="T3729" s="14">
        <f t="shared" si="351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8">
        <f t="shared" si="349"/>
        <v>60.064516129032256</v>
      </c>
      <c r="Q3730" t="str">
        <f t="shared" si="352"/>
        <v>theater</v>
      </c>
      <c r="R3730" s="11" t="str">
        <f t="shared" si="353"/>
        <v>plays</v>
      </c>
      <c r="S3730" s="14">
        <f t="shared" si="350"/>
        <v>42204.962685185186</v>
      </c>
      <c r="T3730" s="14">
        <f t="shared" si="351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8">
        <f t="shared" si="349"/>
        <v>72.400000000000006</v>
      </c>
      <c r="Q3731" t="str">
        <f t="shared" si="352"/>
        <v>theater</v>
      </c>
      <c r="R3731" s="11" t="str">
        <f t="shared" si="353"/>
        <v>plays</v>
      </c>
      <c r="S3731" s="14">
        <f t="shared" si="350"/>
        <v>42040.996666666666</v>
      </c>
      <c r="T3731" s="14">
        <f t="shared" si="351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8">
        <f t="shared" si="349"/>
        <v>100</v>
      </c>
      <c r="Q3732" t="str">
        <f t="shared" si="352"/>
        <v>theater</v>
      </c>
      <c r="R3732" s="11" t="str">
        <f t="shared" si="353"/>
        <v>plays</v>
      </c>
      <c r="S3732" s="14">
        <f t="shared" si="350"/>
        <v>42203.46943287037</v>
      </c>
      <c r="T3732" s="14">
        <f t="shared" si="351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8">
        <f t="shared" si="349"/>
        <v>51.666666666666664</v>
      </c>
      <c r="Q3733" t="str">
        <f t="shared" si="352"/>
        <v>theater</v>
      </c>
      <c r="R3733" s="11" t="str">
        <f t="shared" si="353"/>
        <v>plays</v>
      </c>
      <c r="S3733" s="14">
        <f t="shared" si="350"/>
        <v>41983.544513888883</v>
      </c>
      <c r="T3733" s="14">
        <f t="shared" si="351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8">
        <f t="shared" si="349"/>
        <v>32.75</v>
      </c>
      <c r="Q3734" t="str">
        <f t="shared" si="352"/>
        <v>theater</v>
      </c>
      <c r="R3734" s="11" t="str">
        <f t="shared" si="353"/>
        <v>plays</v>
      </c>
      <c r="S3734" s="14">
        <f t="shared" si="350"/>
        <v>41968.469131944446</v>
      </c>
      <c r="T3734" s="14">
        <f t="shared" si="351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8">
        <f t="shared" si="349"/>
        <v>0</v>
      </c>
      <c r="Q3735" t="str">
        <f t="shared" si="352"/>
        <v>theater</v>
      </c>
      <c r="R3735" s="11" t="str">
        <f t="shared" si="353"/>
        <v>plays</v>
      </c>
      <c r="S3735" s="14">
        <f t="shared" si="350"/>
        <v>42102.816064814811</v>
      </c>
      <c r="T3735" s="14">
        <f t="shared" si="351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8">
        <f t="shared" si="349"/>
        <v>61</v>
      </c>
      <c r="Q3736" t="str">
        <f t="shared" si="352"/>
        <v>theater</v>
      </c>
      <c r="R3736" s="11" t="str">
        <f t="shared" si="353"/>
        <v>plays</v>
      </c>
      <c r="S3736" s="14">
        <f t="shared" si="350"/>
        <v>42089.693240740737</v>
      </c>
      <c r="T3736" s="14">
        <f t="shared" si="351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8">
        <f t="shared" si="349"/>
        <v>10</v>
      </c>
      <c r="Q3737" t="str">
        <f t="shared" si="352"/>
        <v>theater</v>
      </c>
      <c r="R3737" s="11" t="str">
        <f t="shared" si="353"/>
        <v>plays</v>
      </c>
      <c r="S3737" s="14">
        <f t="shared" si="350"/>
        <v>42122.484826388885</v>
      </c>
      <c r="T3737" s="14">
        <f t="shared" si="351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8">
        <f t="shared" si="349"/>
        <v>10</v>
      </c>
      <c r="Q3738" t="str">
        <f t="shared" si="352"/>
        <v>theater</v>
      </c>
      <c r="R3738" s="11" t="str">
        <f t="shared" si="353"/>
        <v>plays</v>
      </c>
      <c r="S3738" s="14">
        <f t="shared" si="350"/>
        <v>42048.503391203696</v>
      </c>
      <c r="T3738" s="14">
        <f t="shared" si="351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8">
        <f t="shared" si="349"/>
        <v>37.5</v>
      </c>
      <c r="Q3739" t="str">
        <f t="shared" si="352"/>
        <v>theater</v>
      </c>
      <c r="R3739" s="11" t="str">
        <f t="shared" si="353"/>
        <v>plays</v>
      </c>
      <c r="S3739" s="14">
        <f t="shared" si="350"/>
        <v>42297.482673611106</v>
      </c>
      <c r="T3739" s="14">
        <f t="shared" si="351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8">
        <f t="shared" si="349"/>
        <v>45</v>
      </c>
      <c r="Q3740" t="str">
        <f t="shared" si="352"/>
        <v>theater</v>
      </c>
      <c r="R3740" s="11" t="str">
        <f t="shared" si="353"/>
        <v>plays</v>
      </c>
      <c r="S3740" s="14">
        <f t="shared" si="350"/>
        <v>41813.730381944442</v>
      </c>
      <c r="T3740" s="14">
        <f t="shared" si="351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8">
        <f t="shared" si="349"/>
        <v>100.625</v>
      </c>
      <c r="Q3741" t="str">
        <f t="shared" si="352"/>
        <v>theater</v>
      </c>
      <c r="R3741" s="11" t="str">
        <f t="shared" si="353"/>
        <v>plays</v>
      </c>
      <c r="S3741" s="14">
        <f t="shared" si="350"/>
        <v>42548.241527777776</v>
      </c>
      <c r="T3741" s="14">
        <f t="shared" si="351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8">
        <f t="shared" si="349"/>
        <v>25.571428571428573</v>
      </c>
      <c r="Q3742" t="str">
        <f t="shared" si="352"/>
        <v>theater</v>
      </c>
      <c r="R3742" s="11" t="str">
        <f t="shared" si="353"/>
        <v>plays</v>
      </c>
      <c r="S3742" s="14">
        <f t="shared" si="350"/>
        <v>41832.881423611107</v>
      </c>
      <c r="T3742" s="14">
        <f t="shared" si="351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8">
        <f t="shared" si="349"/>
        <v>0</v>
      </c>
      <c r="Q3743" t="str">
        <f t="shared" si="352"/>
        <v>theater</v>
      </c>
      <c r="R3743" s="11" t="str">
        <f t="shared" si="353"/>
        <v>plays</v>
      </c>
      <c r="S3743" s="14">
        <f t="shared" si="350"/>
        <v>42325.712384259255</v>
      </c>
      <c r="T3743" s="14">
        <f t="shared" si="351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8">
        <f t="shared" si="349"/>
        <v>25</v>
      </c>
      <c r="Q3744" t="str">
        <f t="shared" si="352"/>
        <v>theater</v>
      </c>
      <c r="R3744" s="11" t="str">
        <f t="shared" si="353"/>
        <v>plays</v>
      </c>
      <c r="S3744" s="14">
        <f t="shared" si="350"/>
        <v>41858.006296296291</v>
      </c>
      <c r="T3744" s="14">
        <f t="shared" si="351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8">
        <f t="shared" si="349"/>
        <v>0</v>
      </c>
      <c r="Q3745" t="str">
        <f t="shared" si="352"/>
        <v>theater</v>
      </c>
      <c r="R3745" s="11" t="str">
        <f t="shared" si="353"/>
        <v>plays</v>
      </c>
      <c r="S3745" s="14">
        <f t="shared" si="350"/>
        <v>41793.501898148148</v>
      </c>
      <c r="T3745" s="14">
        <f t="shared" si="351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8">
        <f t="shared" si="349"/>
        <v>0</v>
      </c>
      <c r="Q3746" t="str">
        <f t="shared" si="352"/>
        <v>theater</v>
      </c>
      <c r="R3746" s="11" t="str">
        <f t="shared" si="353"/>
        <v>plays</v>
      </c>
      <c r="S3746" s="14">
        <f t="shared" si="350"/>
        <v>41793.605925925927</v>
      </c>
      <c r="T3746" s="14">
        <f t="shared" si="351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8">
        <f t="shared" si="349"/>
        <v>10</v>
      </c>
      <c r="Q3747" t="str">
        <f t="shared" si="352"/>
        <v>theater</v>
      </c>
      <c r="R3747" s="11" t="str">
        <f t="shared" si="353"/>
        <v>plays</v>
      </c>
      <c r="S3747" s="14">
        <f t="shared" si="350"/>
        <v>41831.489606481482</v>
      </c>
      <c r="T3747" s="14">
        <f t="shared" si="351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8">
        <f t="shared" si="349"/>
        <v>202</v>
      </c>
      <c r="Q3748" t="str">
        <f t="shared" si="352"/>
        <v>theater</v>
      </c>
      <c r="R3748" s="11" t="str">
        <f t="shared" si="353"/>
        <v>plays</v>
      </c>
      <c r="S3748" s="14">
        <f t="shared" si="350"/>
        <v>42621.18100694444</v>
      </c>
      <c r="T3748" s="14">
        <f t="shared" si="351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8">
        <f t="shared" si="349"/>
        <v>25</v>
      </c>
      <c r="Q3749" t="str">
        <f t="shared" si="352"/>
        <v>theater</v>
      </c>
      <c r="R3749" s="11" t="str">
        <f t="shared" si="353"/>
        <v>plays</v>
      </c>
      <c r="S3749" s="14">
        <f t="shared" si="350"/>
        <v>42164.091388888883</v>
      </c>
      <c r="T3749" s="14">
        <f t="shared" si="351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8">
        <f t="shared" si="349"/>
        <v>99.538461538461533</v>
      </c>
      <c r="Q3750" t="str">
        <f t="shared" si="352"/>
        <v>theater</v>
      </c>
      <c r="R3750" s="11" t="str">
        <f t="shared" si="353"/>
        <v>musical</v>
      </c>
      <c r="S3750" s="14">
        <f t="shared" si="350"/>
        <v>42395.498101851852</v>
      </c>
      <c r="T3750" s="14">
        <f t="shared" si="351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8">
        <f t="shared" si="349"/>
        <v>75</v>
      </c>
      <c r="Q3751" t="str">
        <f t="shared" si="352"/>
        <v>theater</v>
      </c>
      <c r="R3751" s="11" t="str">
        <f t="shared" si="353"/>
        <v>musical</v>
      </c>
      <c r="S3751" s="14">
        <f t="shared" si="350"/>
        <v>42457.918842592589</v>
      </c>
      <c r="T3751" s="14">
        <f t="shared" si="351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8">
        <f t="shared" si="349"/>
        <v>215.25</v>
      </c>
      <c r="Q3752" t="str">
        <f t="shared" si="352"/>
        <v>theater</v>
      </c>
      <c r="R3752" s="11" t="str">
        <f t="shared" si="353"/>
        <v>musical</v>
      </c>
      <c r="S3752" s="14">
        <f t="shared" si="350"/>
        <v>42016.773240740738</v>
      </c>
      <c r="T3752" s="14">
        <f t="shared" si="351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8">
        <f t="shared" si="349"/>
        <v>120.54545454545455</v>
      </c>
      <c r="Q3753" t="str">
        <f t="shared" si="352"/>
        <v>theater</v>
      </c>
      <c r="R3753" s="11" t="str">
        <f t="shared" si="353"/>
        <v>musical</v>
      </c>
      <c r="S3753" s="14">
        <f t="shared" si="350"/>
        <v>42402.827233796292</v>
      </c>
      <c r="T3753" s="14">
        <f t="shared" si="351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8">
        <f t="shared" si="349"/>
        <v>37.666666666666664</v>
      </c>
      <c r="Q3754" t="str">
        <f t="shared" si="352"/>
        <v>theater</v>
      </c>
      <c r="R3754" s="11" t="str">
        <f t="shared" si="353"/>
        <v>musical</v>
      </c>
      <c r="S3754" s="14">
        <f t="shared" si="350"/>
        <v>42619.594155092585</v>
      </c>
      <c r="T3754" s="14">
        <f t="shared" si="351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8">
        <f t="shared" si="349"/>
        <v>172.23333333333332</v>
      </c>
      <c r="Q3755" t="str">
        <f t="shared" si="352"/>
        <v>theater</v>
      </c>
      <c r="R3755" s="11" t="str">
        <f t="shared" si="353"/>
        <v>musical</v>
      </c>
      <c r="S3755" s="14">
        <f t="shared" si="350"/>
        <v>42128.615740740737</v>
      </c>
      <c r="T3755" s="14">
        <f t="shared" si="351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8">
        <f t="shared" si="349"/>
        <v>111.11111111111111</v>
      </c>
      <c r="Q3756" t="str">
        <f t="shared" si="352"/>
        <v>theater</v>
      </c>
      <c r="R3756" s="11" t="str">
        <f t="shared" si="353"/>
        <v>musical</v>
      </c>
      <c r="S3756" s="14">
        <f t="shared" si="350"/>
        <v>41808.67288194444</v>
      </c>
      <c r="T3756" s="14">
        <f t="shared" si="351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8">
        <f t="shared" si="349"/>
        <v>25.464285714285715</v>
      </c>
      <c r="Q3757" t="str">
        <f t="shared" si="352"/>
        <v>theater</v>
      </c>
      <c r="R3757" s="11" t="str">
        <f t="shared" si="353"/>
        <v>musical</v>
      </c>
      <c r="S3757" s="14">
        <f t="shared" si="350"/>
        <v>42445.658645833326</v>
      </c>
      <c r="T3757" s="14">
        <f t="shared" si="351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8">
        <f t="shared" si="349"/>
        <v>267.64705882352939</v>
      </c>
      <c r="Q3758" t="str">
        <f t="shared" si="352"/>
        <v>theater</v>
      </c>
      <c r="R3758" s="11" t="str">
        <f t="shared" si="353"/>
        <v>musical</v>
      </c>
      <c r="S3758" s="14">
        <f t="shared" si="350"/>
        <v>41771.606458333328</v>
      </c>
      <c r="T3758" s="14">
        <f t="shared" si="351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8">
        <f t="shared" si="349"/>
        <v>75.959999999999994</v>
      </c>
      <c r="Q3759" t="str">
        <f t="shared" si="352"/>
        <v>theater</v>
      </c>
      <c r="R3759" s="11" t="str">
        <f t="shared" si="353"/>
        <v>musical</v>
      </c>
      <c r="S3759" s="14">
        <f t="shared" si="350"/>
        <v>41954.642534722218</v>
      </c>
      <c r="T3759" s="14">
        <f t="shared" si="351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8">
        <f t="shared" si="349"/>
        <v>59.03846153846154</v>
      </c>
      <c r="Q3760" t="str">
        <f t="shared" si="352"/>
        <v>theater</v>
      </c>
      <c r="R3760" s="11" t="str">
        <f t="shared" si="353"/>
        <v>musical</v>
      </c>
      <c r="S3760" s="14">
        <f t="shared" si="350"/>
        <v>41747.26317129629</v>
      </c>
      <c r="T3760" s="14">
        <f t="shared" si="351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8">
        <f t="shared" si="349"/>
        <v>50.111022727272733</v>
      </c>
      <c r="Q3761" t="str">
        <f t="shared" si="352"/>
        <v>theater</v>
      </c>
      <c r="R3761" s="11" t="str">
        <f t="shared" si="353"/>
        <v>musical</v>
      </c>
      <c r="S3761" s="14">
        <f t="shared" si="350"/>
        <v>42181.899918981479</v>
      </c>
      <c r="T3761" s="14">
        <f t="shared" si="351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8">
        <f t="shared" si="349"/>
        <v>55.502967032967035</v>
      </c>
      <c r="Q3762" t="str">
        <f t="shared" si="352"/>
        <v>theater</v>
      </c>
      <c r="R3762" s="11" t="str">
        <f t="shared" si="353"/>
        <v>musical</v>
      </c>
      <c r="S3762" s="14">
        <f t="shared" si="350"/>
        <v>41739.316967592589</v>
      </c>
      <c r="T3762" s="14">
        <f t="shared" si="351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8">
        <f t="shared" si="349"/>
        <v>166.66666666666666</v>
      </c>
      <c r="Q3763" t="str">
        <f t="shared" si="352"/>
        <v>theater</v>
      </c>
      <c r="R3763" s="11" t="str">
        <f t="shared" si="353"/>
        <v>musical</v>
      </c>
      <c r="S3763" s="14">
        <f t="shared" si="350"/>
        <v>42173.258530092593</v>
      </c>
      <c r="T3763" s="14">
        <f t="shared" si="351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8">
        <f t="shared" si="349"/>
        <v>47.428571428571431</v>
      </c>
      <c r="Q3764" t="str">
        <f t="shared" si="352"/>
        <v>theater</v>
      </c>
      <c r="R3764" s="11" t="str">
        <f t="shared" si="353"/>
        <v>musical</v>
      </c>
      <c r="S3764" s="14">
        <f t="shared" si="350"/>
        <v>42193.605196759258</v>
      </c>
      <c r="T3764" s="14">
        <f t="shared" si="351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8">
        <f t="shared" si="349"/>
        <v>64.935064935064929</v>
      </c>
      <c r="Q3765" t="str">
        <f t="shared" si="352"/>
        <v>theater</v>
      </c>
      <c r="R3765" s="11" t="str">
        <f t="shared" si="353"/>
        <v>musical</v>
      </c>
      <c r="S3765" s="14">
        <f t="shared" si="350"/>
        <v>42065.541967592588</v>
      </c>
      <c r="T3765" s="14">
        <f t="shared" si="351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8">
        <f t="shared" si="349"/>
        <v>55.555555555555557</v>
      </c>
      <c r="Q3766" t="str">
        <f t="shared" si="352"/>
        <v>theater</v>
      </c>
      <c r="R3766" s="11" t="str">
        <f t="shared" si="353"/>
        <v>musical</v>
      </c>
      <c r="S3766" s="14">
        <f t="shared" si="350"/>
        <v>42499.634629629632</v>
      </c>
      <c r="T3766" s="14">
        <f t="shared" si="351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8">
        <f t="shared" si="349"/>
        <v>74.224299065420567</v>
      </c>
      <c r="Q3767" t="str">
        <f t="shared" si="352"/>
        <v>theater</v>
      </c>
      <c r="R3767" s="11" t="str">
        <f t="shared" si="353"/>
        <v>musical</v>
      </c>
      <c r="S3767" s="14">
        <f t="shared" si="350"/>
        <v>41820.568078703705</v>
      </c>
      <c r="T3767" s="14">
        <f t="shared" si="351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8">
        <f t="shared" si="349"/>
        <v>106.9271875</v>
      </c>
      <c r="Q3768" t="str">
        <f t="shared" si="352"/>
        <v>theater</v>
      </c>
      <c r="R3768" s="11" t="str">
        <f t="shared" si="353"/>
        <v>musical</v>
      </c>
      <c r="S3768" s="14">
        <f t="shared" si="350"/>
        <v>41787.958854166667</v>
      </c>
      <c r="T3768" s="14">
        <f t="shared" si="351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8">
        <f t="shared" si="349"/>
        <v>41.696428571428569</v>
      </c>
      <c r="Q3769" t="str">
        <f t="shared" si="352"/>
        <v>theater</v>
      </c>
      <c r="R3769" s="11" t="str">
        <f t="shared" si="353"/>
        <v>musical</v>
      </c>
      <c r="S3769" s="14">
        <f t="shared" si="350"/>
        <v>42049.811307870368</v>
      </c>
      <c r="T3769" s="14">
        <f t="shared" si="351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8">
        <f t="shared" si="349"/>
        <v>74.243275862068955</v>
      </c>
      <c r="Q3770" t="str">
        <f t="shared" si="352"/>
        <v>theater</v>
      </c>
      <c r="R3770" s="11" t="str">
        <f t="shared" si="353"/>
        <v>musical</v>
      </c>
      <c r="S3770" s="14">
        <f t="shared" si="350"/>
        <v>41772.519560185181</v>
      </c>
      <c r="T3770" s="14">
        <f t="shared" si="351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8">
        <f t="shared" si="349"/>
        <v>73.333333333333329</v>
      </c>
      <c r="Q3771" t="str">
        <f t="shared" si="352"/>
        <v>theater</v>
      </c>
      <c r="R3771" s="11" t="str">
        <f t="shared" si="353"/>
        <v>musical</v>
      </c>
      <c r="S3771" s="14">
        <f t="shared" si="350"/>
        <v>42445.389803240738</v>
      </c>
      <c r="T3771" s="14">
        <f t="shared" si="351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8">
        <f t="shared" si="349"/>
        <v>100</v>
      </c>
      <c r="Q3772" t="str">
        <f t="shared" si="352"/>
        <v>theater</v>
      </c>
      <c r="R3772" s="11" t="str">
        <f t="shared" si="353"/>
        <v>musical</v>
      </c>
      <c r="S3772" s="14">
        <f t="shared" si="350"/>
        <v>42138.722337962965</v>
      </c>
      <c r="T3772" s="14">
        <f t="shared" si="351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8">
        <f t="shared" si="349"/>
        <v>38.421052631578945</v>
      </c>
      <c r="Q3773" t="str">
        <f t="shared" si="352"/>
        <v>theater</v>
      </c>
      <c r="R3773" s="11" t="str">
        <f t="shared" si="353"/>
        <v>musical</v>
      </c>
      <c r="S3773" s="14">
        <f t="shared" si="350"/>
        <v>42493.64875</v>
      </c>
      <c r="T3773" s="14">
        <f t="shared" si="351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8">
        <f t="shared" si="349"/>
        <v>166.96969696969697</v>
      </c>
      <c r="Q3774" t="str">
        <f t="shared" si="352"/>
        <v>theater</v>
      </c>
      <c r="R3774" s="11" t="str">
        <f t="shared" si="353"/>
        <v>musical</v>
      </c>
      <c r="S3774" s="14">
        <f t="shared" si="350"/>
        <v>42682.408634259256</v>
      </c>
      <c r="T3774" s="14">
        <f t="shared" si="351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8">
        <f t="shared" si="349"/>
        <v>94.912280701754383</v>
      </c>
      <c r="Q3775" t="str">
        <f t="shared" si="352"/>
        <v>theater</v>
      </c>
      <c r="R3775" s="11" t="str">
        <f t="shared" si="353"/>
        <v>musical</v>
      </c>
      <c r="S3775" s="14">
        <f t="shared" si="350"/>
        <v>42655.79684027777</v>
      </c>
      <c r="T3775" s="14">
        <f t="shared" si="351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8">
        <f t="shared" si="349"/>
        <v>100</v>
      </c>
      <c r="Q3776" t="str">
        <f t="shared" si="352"/>
        <v>theater</v>
      </c>
      <c r="R3776" s="11" t="str">
        <f t="shared" si="353"/>
        <v>musical</v>
      </c>
      <c r="S3776" s="14">
        <f t="shared" si="350"/>
        <v>42087.583969907406</v>
      </c>
      <c r="T3776" s="14">
        <f t="shared" si="351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8">
        <f t="shared" si="349"/>
        <v>143.21428571428572</v>
      </c>
      <c r="Q3777" t="str">
        <f t="shared" si="352"/>
        <v>theater</v>
      </c>
      <c r="R3777" s="11" t="str">
        <f t="shared" si="353"/>
        <v>musical</v>
      </c>
      <c r="S3777" s="14">
        <f t="shared" si="350"/>
        <v>42075.734293981477</v>
      </c>
      <c r="T3777" s="14">
        <f t="shared" si="351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8">
        <f t="shared" si="349"/>
        <v>90.819148936170208</v>
      </c>
      <c r="Q3778" t="str">
        <f t="shared" si="352"/>
        <v>theater</v>
      </c>
      <c r="R3778" s="11" t="str">
        <f t="shared" si="353"/>
        <v>musical</v>
      </c>
      <c r="S3778" s="14">
        <f t="shared" si="350"/>
        <v>41814.159467592588</v>
      </c>
      <c r="T3778" s="14">
        <f t="shared" si="351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(E3779/D3779)*100</f>
        <v>143.19999999999999</v>
      </c>
      <c r="P3779" s="8">
        <f t="shared" ref="P3779:P3842" si="355">IFERROR(E3779/L3779, 0)</f>
        <v>48.542372881355931</v>
      </c>
      <c r="Q3779" t="str">
        <f t="shared" si="352"/>
        <v>theater</v>
      </c>
      <c r="R3779" s="11" t="str">
        <f t="shared" si="353"/>
        <v>musical</v>
      </c>
      <c r="S3779" s="14">
        <f t="shared" ref="S3779:S3842" si="356">(((J3779/60)/60)/24)+DATE(1970,1,1)+(-5/24)</f>
        <v>41886.903020833335</v>
      </c>
      <c r="T3779" s="14">
        <f t="shared" ref="T3779:T3842" si="357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8">
        <f t="shared" si="355"/>
        <v>70.027777777777771</v>
      </c>
      <c r="Q3780" t="str">
        <f t="shared" ref="Q3780:Q3843" si="358">LEFT(N3780,(FIND("/",N3780)-1))</f>
        <v>theater</v>
      </c>
      <c r="R3780" s="11" t="str">
        <f t="shared" ref="R3780:R3843" si="359">RIGHT(N3780,(LEN(N3780)-FIND("/",N3780)))</f>
        <v>musical</v>
      </c>
      <c r="S3780" s="14">
        <f t="shared" si="356"/>
        <v>41989.610879629625</v>
      </c>
      <c r="T3780" s="14">
        <f t="shared" si="357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8">
        <f t="shared" si="355"/>
        <v>135.62608695652173</v>
      </c>
      <c r="Q3781" t="str">
        <f t="shared" si="358"/>
        <v>theater</v>
      </c>
      <c r="R3781" s="11" t="str">
        <f t="shared" si="359"/>
        <v>musical</v>
      </c>
      <c r="S3781" s="14">
        <f t="shared" si="356"/>
        <v>42425.527083333327</v>
      </c>
      <c r="T3781" s="14">
        <f t="shared" si="357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8">
        <f t="shared" si="355"/>
        <v>100</v>
      </c>
      <c r="Q3782" t="str">
        <f t="shared" si="358"/>
        <v>theater</v>
      </c>
      <c r="R3782" s="11" t="str">
        <f t="shared" si="359"/>
        <v>musical</v>
      </c>
      <c r="S3782" s="14">
        <f t="shared" si="356"/>
        <v>42166.011400462965</v>
      </c>
      <c r="T3782" s="14">
        <f t="shared" si="357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8">
        <f t="shared" si="355"/>
        <v>94.90384615384616</v>
      </c>
      <c r="Q3783" t="str">
        <f t="shared" si="358"/>
        <v>theater</v>
      </c>
      <c r="R3783" s="11" t="str">
        <f t="shared" si="359"/>
        <v>musical</v>
      </c>
      <c r="S3783" s="14">
        <f t="shared" si="356"/>
        <v>41865.674594907403</v>
      </c>
      <c r="T3783" s="14">
        <f t="shared" si="357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8">
        <f t="shared" si="355"/>
        <v>75.370370370370367</v>
      </c>
      <c r="Q3784" t="str">
        <f t="shared" si="358"/>
        <v>theater</v>
      </c>
      <c r="R3784" s="11" t="str">
        <f t="shared" si="359"/>
        <v>musical</v>
      </c>
      <c r="S3784" s="14">
        <f t="shared" si="356"/>
        <v>42546.653900462967</v>
      </c>
      <c r="T3784" s="14">
        <f t="shared" si="357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8">
        <f t="shared" si="355"/>
        <v>64.458333333333329</v>
      </c>
      <c r="Q3785" t="str">
        <f t="shared" si="358"/>
        <v>theater</v>
      </c>
      <c r="R3785" s="11" t="str">
        <f t="shared" si="359"/>
        <v>musical</v>
      </c>
      <c r="S3785" s="14">
        <f t="shared" si="356"/>
        <v>42419.931944444441</v>
      </c>
      <c r="T3785" s="14">
        <f t="shared" si="357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8">
        <f t="shared" si="355"/>
        <v>115</v>
      </c>
      <c r="Q3786" t="str">
        <f t="shared" si="358"/>
        <v>theater</v>
      </c>
      <c r="R3786" s="11" t="str">
        <f t="shared" si="359"/>
        <v>musical</v>
      </c>
      <c r="S3786" s="14">
        <f t="shared" si="356"/>
        <v>42531.772361111107</v>
      </c>
      <c r="T3786" s="14">
        <f t="shared" si="357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8">
        <f t="shared" si="355"/>
        <v>100.5</v>
      </c>
      <c r="Q3787" t="str">
        <f t="shared" si="358"/>
        <v>theater</v>
      </c>
      <c r="R3787" s="11" t="str">
        <f t="shared" si="359"/>
        <v>musical</v>
      </c>
      <c r="S3787" s="14">
        <f t="shared" si="356"/>
        <v>42548.430196759255</v>
      </c>
      <c r="T3787" s="14">
        <f t="shared" si="357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8">
        <f t="shared" si="355"/>
        <v>93.774647887323937</v>
      </c>
      <c r="Q3788" t="str">
        <f t="shared" si="358"/>
        <v>theater</v>
      </c>
      <c r="R3788" s="11" t="str">
        <f t="shared" si="359"/>
        <v>musical</v>
      </c>
      <c r="S3788" s="14">
        <f t="shared" si="356"/>
        <v>42486.829571759255</v>
      </c>
      <c r="T3788" s="14">
        <f t="shared" si="357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8">
        <f t="shared" si="355"/>
        <v>35.1</v>
      </c>
      <c r="Q3789" t="str">
        <f t="shared" si="358"/>
        <v>theater</v>
      </c>
      <c r="R3789" s="11" t="str">
        <f t="shared" si="359"/>
        <v>musical</v>
      </c>
      <c r="S3789" s="14">
        <f t="shared" si="356"/>
        <v>42167.326458333329</v>
      </c>
      <c r="T3789" s="14">
        <f t="shared" si="357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8">
        <f t="shared" si="355"/>
        <v>500</v>
      </c>
      <c r="Q3790" t="str">
        <f t="shared" si="358"/>
        <v>theater</v>
      </c>
      <c r="R3790" s="11" t="str">
        <f t="shared" si="359"/>
        <v>musical</v>
      </c>
      <c r="S3790" s="14">
        <f t="shared" si="356"/>
        <v>42333.487488425926</v>
      </c>
      <c r="T3790" s="14">
        <f t="shared" si="357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8">
        <f t="shared" si="355"/>
        <v>29</v>
      </c>
      <c r="Q3791" t="str">
        <f t="shared" si="358"/>
        <v>theater</v>
      </c>
      <c r="R3791" s="11" t="str">
        <f t="shared" si="359"/>
        <v>musical</v>
      </c>
      <c r="S3791" s="14">
        <f t="shared" si="356"/>
        <v>42138.590486111112</v>
      </c>
      <c r="T3791" s="14">
        <f t="shared" si="357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8">
        <f t="shared" si="355"/>
        <v>0</v>
      </c>
      <c r="Q3792" t="str">
        <f t="shared" si="358"/>
        <v>theater</v>
      </c>
      <c r="R3792" s="11" t="str">
        <f t="shared" si="359"/>
        <v>musical</v>
      </c>
      <c r="S3792" s="14">
        <f t="shared" si="356"/>
        <v>42666.458599537036</v>
      </c>
      <c r="T3792" s="14">
        <f t="shared" si="357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8">
        <f t="shared" si="355"/>
        <v>0</v>
      </c>
      <c r="Q3793" t="str">
        <f t="shared" si="358"/>
        <v>theater</v>
      </c>
      <c r="R3793" s="11" t="str">
        <f t="shared" si="359"/>
        <v>musical</v>
      </c>
      <c r="S3793" s="14">
        <f t="shared" si="356"/>
        <v>41766.4837037037</v>
      </c>
      <c r="T3793" s="14">
        <f t="shared" si="357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8">
        <f t="shared" si="355"/>
        <v>17.5</v>
      </c>
      <c r="Q3794" t="str">
        <f t="shared" si="358"/>
        <v>theater</v>
      </c>
      <c r="R3794" s="11" t="str">
        <f t="shared" si="359"/>
        <v>musical</v>
      </c>
      <c r="S3794" s="14">
        <f t="shared" si="356"/>
        <v>42170.238680555551</v>
      </c>
      <c r="T3794" s="14">
        <f t="shared" si="357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8">
        <f t="shared" si="355"/>
        <v>174</v>
      </c>
      <c r="Q3795" t="str">
        <f t="shared" si="358"/>
        <v>theater</v>
      </c>
      <c r="R3795" s="11" t="str">
        <f t="shared" si="359"/>
        <v>musical</v>
      </c>
      <c r="S3795" s="14">
        <f t="shared" si="356"/>
        <v>41968.73065972222</v>
      </c>
      <c r="T3795" s="14">
        <f t="shared" si="357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8">
        <f t="shared" si="355"/>
        <v>50</v>
      </c>
      <c r="Q3796" t="str">
        <f t="shared" si="358"/>
        <v>theater</v>
      </c>
      <c r="R3796" s="11" t="str">
        <f t="shared" si="359"/>
        <v>musical</v>
      </c>
      <c r="S3796" s="14">
        <f t="shared" si="356"/>
        <v>42132.372152777774</v>
      </c>
      <c r="T3796" s="14">
        <f t="shared" si="357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8">
        <f t="shared" si="355"/>
        <v>5</v>
      </c>
      <c r="Q3797" t="str">
        <f t="shared" si="358"/>
        <v>theater</v>
      </c>
      <c r="R3797" s="11" t="str">
        <f t="shared" si="359"/>
        <v>musical</v>
      </c>
      <c r="S3797" s="14">
        <f t="shared" si="356"/>
        <v>42201.227893518517</v>
      </c>
      <c r="T3797" s="14">
        <f t="shared" si="357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8">
        <f t="shared" si="355"/>
        <v>1</v>
      </c>
      <c r="Q3798" t="str">
        <f t="shared" si="358"/>
        <v>theater</v>
      </c>
      <c r="R3798" s="11" t="str">
        <f t="shared" si="359"/>
        <v>musical</v>
      </c>
      <c r="S3798" s="14">
        <f t="shared" si="356"/>
        <v>42688.821250000001</v>
      </c>
      <c r="T3798" s="14">
        <f t="shared" si="357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8">
        <f t="shared" si="355"/>
        <v>145.40540540540542</v>
      </c>
      <c r="Q3799" t="str">
        <f t="shared" si="358"/>
        <v>theater</v>
      </c>
      <c r="R3799" s="11" t="str">
        <f t="shared" si="359"/>
        <v>musical</v>
      </c>
      <c r="S3799" s="14">
        <f t="shared" si="356"/>
        <v>42084.673206018517</v>
      </c>
      <c r="T3799" s="14">
        <f t="shared" si="357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8">
        <f t="shared" si="355"/>
        <v>205</v>
      </c>
      <c r="Q3800" t="str">
        <f t="shared" si="358"/>
        <v>theater</v>
      </c>
      <c r="R3800" s="11" t="str">
        <f t="shared" si="359"/>
        <v>musical</v>
      </c>
      <c r="S3800" s="14">
        <f t="shared" si="356"/>
        <v>41831.514444444445</v>
      </c>
      <c r="T3800" s="14">
        <f t="shared" si="357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8">
        <f t="shared" si="355"/>
        <v>100.5</v>
      </c>
      <c r="Q3801" t="str">
        <f t="shared" si="358"/>
        <v>theater</v>
      </c>
      <c r="R3801" s="11" t="str">
        <f t="shared" si="359"/>
        <v>musical</v>
      </c>
      <c r="S3801" s="14">
        <f t="shared" si="356"/>
        <v>42410.722719907404</v>
      </c>
      <c r="T3801" s="14">
        <f t="shared" si="357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8">
        <f t="shared" si="355"/>
        <v>55.0625</v>
      </c>
      <c r="Q3802" t="str">
        <f t="shared" si="358"/>
        <v>theater</v>
      </c>
      <c r="R3802" s="11" t="str">
        <f t="shared" si="359"/>
        <v>musical</v>
      </c>
      <c r="S3802" s="14">
        <f t="shared" si="356"/>
        <v>41982.528738425921</v>
      </c>
      <c r="T3802" s="14">
        <f t="shared" si="357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8">
        <f t="shared" si="355"/>
        <v>47.333333333333336</v>
      </c>
      <c r="Q3803" t="str">
        <f t="shared" si="358"/>
        <v>theater</v>
      </c>
      <c r="R3803" s="11" t="str">
        <f t="shared" si="359"/>
        <v>musical</v>
      </c>
      <c r="S3803" s="14">
        <f t="shared" si="356"/>
        <v>41975.467777777776</v>
      </c>
      <c r="T3803" s="14">
        <f t="shared" si="357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8">
        <f t="shared" si="355"/>
        <v>0</v>
      </c>
      <c r="Q3804" t="str">
        <f t="shared" si="358"/>
        <v>theater</v>
      </c>
      <c r="R3804" s="11" t="str">
        <f t="shared" si="359"/>
        <v>musical</v>
      </c>
      <c r="S3804" s="14">
        <f t="shared" si="356"/>
        <v>42268.917893518512</v>
      </c>
      <c r="T3804" s="14">
        <f t="shared" si="357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8">
        <f t="shared" si="355"/>
        <v>58.95</v>
      </c>
      <c r="Q3805" t="str">
        <f t="shared" si="358"/>
        <v>theater</v>
      </c>
      <c r="R3805" s="11" t="str">
        <f t="shared" si="359"/>
        <v>musical</v>
      </c>
      <c r="S3805" s="14">
        <f t="shared" si="356"/>
        <v>42403.763518518514</v>
      </c>
      <c r="T3805" s="14">
        <f t="shared" si="357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8">
        <f t="shared" si="355"/>
        <v>0</v>
      </c>
      <c r="Q3806" t="str">
        <f t="shared" si="358"/>
        <v>theater</v>
      </c>
      <c r="R3806" s="11" t="str">
        <f t="shared" si="359"/>
        <v>musical</v>
      </c>
      <c r="S3806" s="14">
        <f t="shared" si="356"/>
        <v>42526.801203703704</v>
      </c>
      <c r="T3806" s="14">
        <f t="shared" si="357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8">
        <f t="shared" si="355"/>
        <v>1.5</v>
      </c>
      <c r="Q3807" t="str">
        <f t="shared" si="358"/>
        <v>theater</v>
      </c>
      <c r="R3807" s="11" t="str">
        <f t="shared" si="359"/>
        <v>musical</v>
      </c>
      <c r="S3807" s="14">
        <f t="shared" si="356"/>
        <v>41849.678703703699</v>
      </c>
      <c r="T3807" s="14">
        <f t="shared" si="357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8">
        <f t="shared" si="355"/>
        <v>5</v>
      </c>
      <c r="Q3808" t="str">
        <f t="shared" si="358"/>
        <v>theater</v>
      </c>
      <c r="R3808" s="11" t="str">
        <f t="shared" si="359"/>
        <v>musical</v>
      </c>
      <c r="S3808" s="14">
        <f t="shared" si="356"/>
        <v>41799.050706018512</v>
      </c>
      <c r="T3808" s="14">
        <f t="shared" si="357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8">
        <f t="shared" si="355"/>
        <v>50.555555555555557</v>
      </c>
      <c r="Q3809" t="str">
        <f t="shared" si="358"/>
        <v>theater</v>
      </c>
      <c r="R3809" s="11" t="str">
        <f t="shared" si="359"/>
        <v>musical</v>
      </c>
      <c r="S3809" s="14">
        <f t="shared" si="356"/>
        <v>42090.700682870367</v>
      </c>
      <c r="T3809" s="14">
        <f t="shared" si="357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8">
        <f t="shared" si="355"/>
        <v>41.666666666666664</v>
      </c>
      <c r="Q3810" t="str">
        <f t="shared" si="358"/>
        <v>theater</v>
      </c>
      <c r="R3810" s="11" t="str">
        <f t="shared" si="359"/>
        <v>plays</v>
      </c>
      <c r="S3810" s="14">
        <f t="shared" si="356"/>
        <v>42059.24559027778</v>
      </c>
      <c r="T3810" s="14">
        <f t="shared" si="357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8">
        <f t="shared" si="355"/>
        <v>53.289473684210527</v>
      </c>
      <c r="Q3811" t="str">
        <f t="shared" si="358"/>
        <v>theater</v>
      </c>
      <c r="R3811" s="11" t="str">
        <f t="shared" si="359"/>
        <v>plays</v>
      </c>
      <c r="S3811" s="14">
        <f t="shared" si="356"/>
        <v>41800.318368055552</v>
      </c>
      <c r="T3811" s="14">
        <f t="shared" si="357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8">
        <f t="shared" si="355"/>
        <v>70.230769230769226</v>
      </c>
      <c r="Q3812" t="str">
        <f t="shared" si="358"/>
        <v>theater</v>
      </c>
      <c r="R3812" s="11" t="str">
        <f t="shared" si="359"/>
        <v>plays</v>
      </c>
      <c r="S3812" s="14">
        <f t="shared" si="356"/>
        <v>42054.640717592592</v>
      </c>
      <c r="T3812" s="14">
        <f t="shared" si="357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8">
        <f t="shared" si="355"/>
        <v>43.421052631578945</v>
      </c>
      <c r="Q3813" t="str">
        <f t="shared" si="358"/>
        <v>theater</v>
      </c>
      <c r="R3813" s="11" t="str">
        <f t="shared" si="359"/>
        <v>plays</v>
      </c>
      <c r="S3813" s="14">
        <f t="shared" si="356"/>
        <v>42487.418668981474</v>
      </c>
      <c r="T3813" s="14">
        <f t="shared" si="357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8">
        <f t="shared" si="355"/>
        <v>199.18181818181819</v>
      </c>
      <c r="Q3814" t="str">
        <f t="shared" si="358"/>
        <v>theater</v>
      </c>
      <c r="R3814" s="11" t="str">
        <f t="shared" si="359"/>
        <v>plays</v>
      </c>
      <c r="S3814" s="14">
        <f t="shared" si="356"/>
        <v>42109.542916666665</v>
      </c>
      <c r="T3814" s="14">
        <f t="shared" si="357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8">
        <f t="shared" si="355"/>
        <v>78.518148148148143</v>
      </c>
      <c r="Q3815" t="str">
        <f t="shared" si="358"/>
        <v>theater</v>
      </c>
      <c r="R3815" s="11" t="str">
        <f t="shared" si="359"/>
        <v>plays</v>
      </c>
      <c r="S3815" s="14">
        <f t="shared" si="356"/>
        <v>42497.067372685182</v>
      </c>
      <c r="T3815" s="14">
        <f t="shared" si="357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8">
        <f t="shared" si="355"/>
        <v>61.823529411764703</v>
      </c>
      <c r="Q3816" t="str">
        <f t="shared" si="358"/>
        <v>theater</v>
      </c>
      <c r="R3816" s="11" t="str">
        <f t="shared" si="359"/>
        <v>plays</v>
      </c>
      <c r="S3816" s="14">
        <f t="shared" si="356"/>
        <v>42058.695740740739</v>
      </c>
      <c r="T3816" s="14">
        <f t="shared" si="357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8">
        <f t="shared" si="355"/>
        <v>50.000500000000002</v>
      </c>
      <c r="Q3817" t="str">
        <f t="shared" si="358"/>
        <v>theater</v>
      </c>
      <c r="R3817" s="11" t="str">
        <f t="shared" si="359"/>
        <v>plays</v>
      </c>
      <c r="S3817" s="14">
        <f t="shared" si="356"/>
        <v>42207.051585648143</v>
      </c>
      <c r="T3817" s="14">
        <f t="shared" si="357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8">
        <f t="shared" si="355"/>
        <v>48.339729729729726</v>
      </c>
      <c r="Q3818" t="str">
        <f t="shared" si="358"/>
        <v>theater</v>
      </c>
      <c r="R3818" s="11" t="str">
        <f t="shared" si="359"/>
        <v>plays</v>
      </c>
      <c r="S3818" s="14">
        <f t="shared" si="356"/>
        <v>41807.481747685182</v>
      </c>
      <c r="T3818" s="14">
        <f t="shared" si="357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8">
        <f t="shared" si="355"/>
        <v>107.25</v>
      </c>
      <c r="Q3819" t="str">
        <f t="shared" si="358"/>
        <v>theater</v>
      </c>
      <c r="R3819" s="11" t="str">
        <f t="shared" si="359"/>
        <v>plays</v>
      </c>
      <c r="S3819" s="14">
        <f t="shared" si="356"/>
        <v>42284.488611111105</v>
      </c>
      <c r="T3819" s="14">
        <f t="shared" si="357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8">
        <f t="shared" si="355"/>
        <v>57</v>
      </c>
      <c r="Q3820" t="str">
        <f t="shared" si="358"/>
        <v>theater</v>
      </c>
      <c r="R3820" s="11" t="str">
        <f t="shared" si="359"/>
        <v>plays</v>
      </c>
      <c r="S3820" s="14">
        <f t="shared" si="356"/>
        <v>42045.634050925924</v>
      </c>
      <c r="T3820" s="14">
        <f t="shared" si="357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8">
        <f t="shared" si="355"/>
        <v>40.92307692307692</v>
      </c>
      <c r="Q3821" t="str">
        <f t="shared" si="358"/>
        <v>theater</v>
      </c>
      <c r="R3821" s="11" t="str">
        <f t="shared" si="359"/>
        <v>plays</v>
      </c>
      <c r="S3821" s="14">
        <f t="shared" si="356"/>
        <v>42184.001203703701</v>
      </c>
      <c r="T3821" s="14">
        <f t="shared" si="357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8">
        <f t="shared" si="355"/>
        <v>21.5</v>
      </c>
      <c r="Q3822" t="str">
        <f t="shared" si="358"/>
        <v>theater</v>
      </c>
      <c r="R3822" s="11" t="str">
        <f t="shared" si="359"/>
        <v>plays</v>
      </c>
      <c r="S3822" s="14">
        <f t="shared" si="356"/>
        <v>42160.443483796298</v>
      </c>
      <c r="T3822" s="14">
        <f t="shared" si="357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8">
        <f t="shared" si="355"/>
        <v>79.543478260869563</v>
      </c>
      <c r="Q3823" t="str">
        <f t="shared" si="358"/>
        <v>theater</v>
      </c>
      <c r="R3823" s="11" t="str">
        <f t="shared" si="359"/>
        <v>plays</v>
      </c>
      <c r="S3823" s="14">
        <f t="shared" si="356"/>
        <v>42340.972303240742</v>
      </c>
      <c r="T3823" s="14">
        <f t="shared" si="357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8">
        <f t="shared" si="355"/>
        <v>72.381578947368425</v>
      </c>
      <c r="Q3824" t="str">
        <f t="shared" si="358"/>
        <v>theater</v>
      </c>
      <c r="R3824" s="11" t="str">
        <f t="shared" si="359"/>
        <v>plays</v>
      </c>
      <c r="S3824" s="14">
        <f t="shared" si="356"/>
        <v>42329.629826388882</v>
      </c>
      <c r="T3824" s="14">
        <f t="shared" si="357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8">
        <f t="shared" si="355"/>
        <v>64.634146341463421</v>
      </c>
      <c r="Q3825" t="str">
        <f t="shared" si="358"/>
        <v>theater</v>
      </c>
      <c r="R3825" s="11" t="str">
        <f t="shared" si="359"/>
        <v>plays</v>
      </c>
      <c r="S3825" s="14">
        <f t="shared" si="356"/>
        <v>42170.701898148145</v>
      </c>
      <c r="T3825" s="14">
        <f t="shared" si="357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8">
        <f t="shared" si="355"/>
        <v>38.571428571428569</v>
      </c>
      <c r="Q3826" t="str">
        <f t="shared" si="358"/>
        <v>theater</v>
      </c>
      <c r="R3826" s="11" t="str">
        <f t="shared" si="359"/>
        <v>plays</v>
      </c>
      <c r="S3826" s="14">
        <f t="shared" si="356"/>
        <v>42571.417858796289</v>
      </c>
      <c r="T3826" s="14">
        <f t="shared" si="357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8">
        <f t="shared" si="355"/>
        <v>107.57142857142857</v>
      </c>
      <c r="Q3827" t="str">
        <f t="shared" si="358"/>
        <v>theater</v>
      </c>
      <c r="R3827" s="11" t="str">
        <f t="shared" si="359"/>
        <v>plays</v>
      </c>
      <c r="S3827" s="14">
        <f t="shared" si="356"/>
        <v>42150.861273148148</v>
      </c>
      <c r="T3827" s="14">
        <f t="shared" si="357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8">
        <f t="shared" si="355"/>
        <v>27.5</v>
      </c>
      <c r="Q3828" t="str">
        <f t="shared" si="358"/>
        <v>theater</v>
      </c>
      <c r="R3828" s="11" t="str">
        <f t="shared" si="359"/>
        <v>plays</v>
      </c>
      <c r="S3828" s="14">
        <f t="shared" si="356"/>
        <v>42101.215208333328</v>
      </c>
      <c r="T3828" s="14">
        <f t="shared" si="357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8">
        <f t="shared" si="355"/>
        <v>70.461538461538467</v>
      </c>
      <c r="Q3829" t="str">
        <f t="shared" si="358"/>
        <v>theater</v>
      </c>
      <c r="R3829" s="11" t="str">
        <f t="shared" si="359"/>
        <v>plays</v>
      </c>
      <c r="S3829" s="14">
        <f t="shared" si="356"/>
        <v>42034.719918981478</v>
      </c>
      <c r="T3829" s="14">
        <f t="shared" si="357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8">
        <f t="shared" si="355"/>
        <v>178.57142857142858</v>
      </c>
      <c r="Q3830" t="str">
        <f t="shared" si="358"/>
        <v>theater</v>
      </c>
      <c r="R3830" s="11" t="str">
        <f t="shared" si="359"/>
        <v>plays</v>
      </c>
      <c r="S3830" s="14">
        <f t="shared" si="356"/>
        <v>41944.319293981483</v>
      </c>
      <c r="T3830" s="14">
        <f t="shared" si="357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8">
        <f t="shared" si="355"/>
        <v>62.625</v>
      </c>
      <c r="Q3831" t="str">
        <f t="shared" si="358"/>
        <v>theater</v>
      </c>
      <c r="R3831" s="11" t="str">
        <f t="shared" si="359"/>
        <v>plays</v>
      </c>
      <c r="S3831" s="14">
        <f t="shared" si="356"/>
        <v>42593.657071759262</v>
      </c>
      <c r="T3831" s="14">
        <f t="shared" si="357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8">
        <f t="shared" si="355"/>
        <v>75</v>
      </c>
      <c r="Q3832" t="str">
        <f t="shared" si="358"/>
        <v>theater</v>
      </c>
      <c r="R3832" s="11" t="str">
        <f t="shared" si="359"/>
        <v>plays</v>
      </c>
      <c r="S3832" s="14">
        <f t="shared" si="356"/>
        <v>42503.532534722217</v>
      </c>
      <c r="T3832" s="14">
        <f t="shared" si="357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8">
        <f t="shared" si="355"/>
        <v>58.901111111111113</v>
      </c>
      <c r="Q3833" t="str">
        <f t="shared" si="358"/>
        <v>theater</v>
      </c>
      <c r="R3833" s="11" t="str">
        <f t="shared" si="359"/>
        <v>plays</v>
      </c>
      <c r="S3833" s="14">
        <f t="shared" si="356"/>
        <v>41927.640567129631</v>
      </c>
      <c r="T3833" s="14">
        <f t="shared" si="357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8">
        <f t="shared" si="355"/>
        <v>139.55555555555554</v>
      </c>
      <c r="Q3834" t="str">
        <f t="shared" si="358"/>
        <v>theater</v>
      </c>
      <c r="R3834" s="11" t="str">
        <f t="shared" si="359"/>
        <v>plays</v>
      </c>
      <c r="S3834" s="14">
        <f t="shared" si="356"/>
        <v>42374.906655092585</v>
      </c>
      <c r="T3834" s="14">
        <f t="shared" si="357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8">
        <f t="shared" si="355"/>
        <v>70</v>
      </c>
      <c r="Q3835" t="str">
        <f t="shared" si="358"/>
        <v>theater</v>
      </c>
      <c r="R3835" s="11" t="str">
        <f t="shared" si="359"/>
        <v>plays</v>
      </c>
      <c r="S3835" s="14">
        <f t="shared" si="356"/>
        <v>41963.66402777777</v>
      </c>
      <c r="T3835" s="14">
        <f t="shared" si="357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8">
        <f t="shared" si="355"/>
        <v>57.385964912280699</v>
      </c>
      <c r="Q3836" t="str">
        <f t="shared" si="358"/>
        <v>theater</v>
      </c>
      <c r="R3836" s="11" t="str">
        <f t="shared" si="359"/>
        <v>plays</v>
      </c>
      <c r="S3836" s="14">
        <f t="shared" si="356"/>
        <v>42143.236886574072</v>
      </c>
      <c r="T3836" s="14">
        <f t="shared" si="357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8">
        <f t="shared" si="355"/>
        <v>40</v>
      </c>
      <c r="Q3837" t="str">
        <f t="shared" si="358"/>
        <v>theater</v>
      </c>
      <c r="R3837" s="11" t="str">
        <f t="shared" si="359"/>
        <v>plays</v>
      </c>
      <c r="S3837" s="14">
        <f t="shared" si="356"/>
        <v>42460.733888888884</v>
      </c>
      <c r="T3837" s="14">
        <f t="shared" si="357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8">
        <f t="shared" si="355"/>
        <v>64.285714285714292</v>
      </c>
      <c r="Q3838" t="str">
        <f t="shared" si="358"/>
        <v>theater</v>
      </c>
      <c r="R3838" s="11" t="str">
        <f t="shared" si="359"/>
        <v>plays</v>
      </c>
      <c r="S3838" s="14">
        <f t="shared" si="356"/>
        <v>42553.718194444438</v>
      </c>
      <c r="T3838" s="14">
        <f t="shared" si="357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8">
        <f t="shared" si="355"/>
        <v>120.11764705882354</v>
      </c>
      <c r="Q3839" t="str">
        <f t="shared" si="358"/>
        <v>theater</v>
      </c>
      <c r="R3839" s="11" t="str">
        <f t="shared" si="359"/>
        <v>plays</v>
      </c>
      <c r="S3839" s="14">
        <f t="shared" si="356"/>
        <v>42152.557384259257</v>
      </c>
      <c r="T3839" s="14">
        <f t="shared" si="357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8">
        <f t="shared" si="355"/>
        <v>1008.24</v>
      </c>
      <c r="Q3840" t="str">
        <f t="shared" si="358"/>
        <v>theater</v>
      </c>
      <c r="R3840" s="11" t="str">
        <f t="shared" si="359"/>
        <v>plays</v>
      </c>
      <c r="S3840" s="14">
        <f t="shared" si="356"/>
        <v>42116.502418981479</v>
      </c>
      <c r="T3840" s="14">
        <f t="shared" si="357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8">
        <f t="shared" si="355"/>
        <v>63.28125</v>
      </c>
      <c r="Q3841" t="str">
        <f t="shared" si="358"/>
        <v>theater</v>
      </c>
      <c r="R3841" s="11" t="str">
        <f t="shared" si="359"/>
        <v>plays</v>
      </c>
      <c r="S3841" s="14">
        <f t="shared" si="356"/>
        <v>42154.934305555551</v>
      </c>
      <c r="T3841" s="14">
        <f t="shared" si="357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8">
        <f t="shared" si="355"/>
        <v>21.666666666666668</v>
      </c>
      <c r="Q3842" t="str">
        <f t="shared" si="358"/>
        <v>theater</v>
      </c>
      <c r="R3842" s="11" t="str">
        <f t="shared" si="359"/>
        <v>plays</v>
      </c>
      <c r="S3842" s="14">
        <f t="shared" si="356"/>
        <v>42432.493391203701</v>
      </c>
      <c r="T3842" s="14">
        <f t="shared" si="357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(E3843/D3843)*100</f>
        <v>8.7200000000000006</v>
      </c>
      <c r="P3843" s="8">
        <f t="shared" ref="P3843:P3906" si="361">IFERROR(E3843/L3843, 0)</f>
        <v>25.647058823529413</v>
      </c>
      <c r="Q3843" t="str">
        <f t="shared" si="358"/>
        <v>theater</v>
      </c>
      <c r="R3843" s="11" t="str">
        <f t="shared" si="359"/>
        <v>plays</v>
      </c>
      <c r="S3843" s="14">
        <f t="shared" ref="S3843:S3906" si="362">(((J3843/60)/60)/24)+DATE(1970,1,1)+(-5/24)</f>
        <v>41780.57739583333</v>
      </c>
      <c r="T3843" s="14">
        <f t="shared" ref="T3843:T3906" si="36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8">
        <f t="shared" si="361"/>
        <v>47.695652173913047</v>
      </c>
      <c r="Q3844" t="str">
        <f t="shared" ref="Q3844:Q3907" si="364">LEFT(N3844,(FIND("/",N3844)-1))</f>
        <v>theater</v>
      </c>
      <c r="R3844" s="11" t="str">
        <f t="shared" ref="R3844:R3907" si="365">RIGHT(N3844,(LEN(N3844)-FIND("/",N3844)))</f>
        <v>plays</v>
      </c>
      <c r="S3844" s="14">
        <f t="shared" si="362"/>
        <v>41740.285324074073</v>
      </c>
      <c r="T3844" s="14">
        <f t="shared" si="36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8">
        <f t="shared" si="361"/>
        <v>56.05263157894737</v>
      </c>
      <c r="Q3845" t="str">
        <f t="shared" si="364"/>
        <v>theater</v>
      </c>
      <c r="R3845" s="11" t="str">
        <f t="shared" si="365"/>
        <v>plays</v>
      </c>
      <c r="S3845" s="14">
        <f t="shared" si="362"/>
        <v>41765.864166666666</v>
      </c>
      <c r="T3845" s="14">
        <f t="shared" si="36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8">
        <f t="shared" si="361"/>
        <v>81.319999999999993</v>
      </c>
      <c r="Q3846" t="str">
        <f t="shared" si="364"/>
        <v>theater</v>
      </c>
      <c r="R3846" s="11" t="str">
        <f t="shared" si="365"/>
        <v>plays</v>
      </c>
      <c r="S3846" s="14">
        <f t="shared" si="362"/>
        <v>41766.408958333333</v>
      </c>
      <c r="T3846" s="14">
        <f t="shared" si="36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8">
        <f t="shared" si="361"/>
        <v>70.166666666666671</v>
      </c>
      <c r="Q3847" t="str">
        <f t="shared" si="364"/>
        <v>theater</v>
      </c>
      <c r="R3847" s="11" t="str">
        <f t="shared" si="365"/>
        <v>plays</v>
      </c>
      <c r="S3847" s="14">
        <f t="shared" si="362"/>
        <v>42248.418680555551</v>
      </c>
      <c r="T3847" s="14">
        <f t="shared" si="36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8">
        <f t="shared" si="361"/>
        <v>23.625</v>
      </c>
      <c r="Q3848" t="str">
        <f t="shared" si="364"/>
        <v>theater</v>
      </c>
      <c r="R3848" s="11" t="str">
        <f t="shared" si="365"/>
        <v>plays</v>
      </c>
      <c r="S3848" s="14">
        <f t="shared" si="362"/>
        <v>41885.01321759259</v>
      </c>
      <c r="T3848" s="14">
        <f t="shared" si="36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8">
        <f t="shared" si="361"/>
        <v>188.55555555555554</v>
      </c>
      <c r="Q3849" t="str">
        <f t="shared" si="364"/>
        <v>theater</v>
      </c>
      <c r="R3849" s="11" t="str">
        <f t="shared" si="365"/>
        <v>plays</v>
      </c>
      <c r="S3849" s="14">
        <f t="shared" si="362"/>
        <v>42159.016099537032</v>
      </c>
      <c r="T3849" s="14">
        <f t="shared" si="36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8">
        <f t="shared" si="361"/>
        <v>49.511627906976742</v>
      </c>
      <c r="Q3850" t="str">
        <f t="shared" si="364"/>
        <v>theater</v>
      </c>
      <c r="R3850" s="11" t="str">
        <f t="shared" si="365"/>
        <v>plays</v>
      </c>
      <c r="S3850" s="14">
        <f t="shared" si="362"/>
        <v>42265.608668981477</v>
      </c>
      <c r="T3850" s="14">
        <f t="shared" si="36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8">
        <f t="shared" si="361"/>
        <v>75.464285714285708</v>
      </c>
      <c r="Q3851" t="str">
        <f t="shared" si="364"/>
        <v>theater</v>
      </c>
      <c r="R3851" s="11" t="str">
        <f t="shared" si="365"/>
        <v>plays</v>
      </c>
      <c r="S3851" s="14">
        <f t="shared" si="362"/>
        <v>42136.558842592589</v>
      </c>
      <c r="T3851" s="14">
        <f t="shared" si="36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8">
        <f t="shared" si="361"/>
        <v>9.5</v>
      </c>
      <c r="Q3852" t="str">
        <f t="shared" si="364"/>
        <v>theater</v>
      </c>
      <c r="R3852" s="11" t="str">
        <f t="shared" si="365"/>
        <v>plays</v>
      </c>
      <c r="S3852" s="14">
        <f t="shared" si="362"/>
        <v>41974.916006944441</v>
      </c>
      <c r="T3852" s="14">
        <f t="shared" si="36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8">
        <f t="shared" si="361"/>
        <v>35.5</v>
      </c>
      <c r="Q3853" t="str">
        <f t="shared" si="364"/>
        <v>theater</v>
      </c>
      <c r="R3853" s="11" t="str">
        <f t="shared" si="365"/>
        <v>plays</v>
      </c>
      <c r="S3853" s="14">
        <f t="shared" si="362"/>
        <v>42172.23123842592</v>
      </c>
      <c r="T3853" s="14">
        <f t="shared" si="36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8">
        <f t="shared" si="361"/>
        <v>10</v>
      </c>
      <c r="Q3854" t="str">
        <f t="shared" si="364"/>
        <v>theater</v>
      </c>
      <c r="R3854" s="11" t="str">
        <f t="shared" si="365"/>
        <v>plays</v>
      </c>
      <c r="S3854" s="14">
        <f t="shared" si="362"/>
        <v>42064.982361111113</v>
      </c>
      <c r="T3854" s="14">
        <f t="shared" si="36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8">
        <f t="shared" si="361"/>
        <v>13</v>
      </c>
      <c r="Q3855" t="str">
        <f t="shared" si="364"/>
        <v>theater</v>
      </c>
      <c r="R3855" s="11" t="str">
        <f t="shared" si="365"/>
        <v>plays</v>
      </c>
      <c r="S3855" s="14">
        <f t="shared" si="362"/>
        <v>41848.631689814814</v>
      </c>
      <c r="T3855" s="14">
        <f t="shared" si="36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8">
        <f t="shared" si="361"/>
        <v>89.4</v>
      </c>
      <c r="Q3856" t="str">
        <f t="shared" si="364"/>
        <v>theater</v>
      </c>
      <c r="R3856" s="11" t="str">
        <f t="shared" si="365"/>
        <v>plays</v>
      </c>
      <c r="S3856" s="14">
        <f t="shared" si="362"/>
        <v>42103.67659722222</v>
      </c>
      <c r="T3856" s="14">
        <f t="shared" si="36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8">
        <f t="shared" si="361"/>
        <v>25</v>
      </c>
      <c r="Q3857" t="str">
        <f t="shared" si="364"/>
        <v>theater</v>
      </c>
      <c r="R3857" s="11" t="str">
        <f t="shared" si="365"/>
        <v>plays</v>
      </c>
      <c r="S3857" s="14">
        <f t="shared" si="362"/>
        <v>42059.762395833335</v>
      </c>
      <c r="T3857" s="14">
        <f t="shared" si="36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8">
        <f t="shared" si="361"/>
        <v>1</v>
      </c>
      <c r="Q3858" t="str">
        <f t="shared" si="364"/>
        <v>theater</v>
      </c>
      <c r="R3858" s="11" t="str">
        <f t="shared" si="365"/>
        <v>plays</v>
      </c>
      <c r="S3858" s="14">
        <f t="shared" si="362"/>
        <v>42041.534756944442</v>
      </c>
      <c r="T3858" s="14">
        <f t="shared" si="36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8">
        <f t="shared" si="361"/>
        <v>65</v>
      </c>
      <c r="Q3859" t="str">
        <f t="shared" si="364"/>
        <v>theater</v>
      </c>
      <c r="R3859" s="11" t="str">
        <f t="shared" si="365"/>
        <v>plays</v>
      </c>
      <c r="S3859" s="14">
        <f t="shared" si="362"/>
        <v>41829.528819444444</v>
      </c>
      <c r="T3859" s="14">
        <f t="shared" si="36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8">
        <f t="shared" si="361"/>
        <v>10</v>
      </c>
      <c r="Q3860" t="str">
        <f t="shared" si="364"/>
        <v>theater</v>
      </c>
      <c r="R3860" s="11" t="str">
        <f t="shared" si="365"/>
        <v>plays</v>
      </c>
      <c r="S3860" s="14">
        <f t="shared" si="362"/>
        <v>42128.222731481481</v>
      </c>
      <c r="T3860" s="14">
        <f t="shared" si="36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8">
        <f t="shared" si="361"/>
        <v>1</v>
      </c>
      <c r="Q3861" t="str">
        <f t="shared" si="364"/>
        <v>theater</v>
      </c>
      <c r="R3861" s="11" t="str">
        <f t="shared" si="365"/>
        <v>plays</v>
      </c>
      <c r="S3861" s="14">
        <f t="shared" si="362"/>
        <v>41789.685266203705</v>
      </c>
      <c r="T3861" s="14">
        <f t="shared" si="36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8">
        <f t="shared" si="361"/>
        <v>81.538461538461533</v>
      </c>
      <c r="Q3862" t="str">
        <f t="shared" si="364"/>
        <v>theater</v>
      </c>
      <c r="R3862" s="11" t="str">
        <f t="shared" si="365"/>
        <v>plays</v>
      </c>
      <c r="S3862" s="14">
        <f t="shared" si="362"/>
        <v>41833.452662037031</v>
      </c>
      <c r="T3862" s="14">
        <f t="shared" si="36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8">
        <f t="shared" si="361"/>
        <v>100</v>
      </c>
      <c r="Q3863" t="str">
        <f t="shared" si="364"/>
        <v>theater</v>
      </c>
      <c r="R3863" s="11" t="str">
        <f t="shared" si="365"/>
        <v>plays</v>
      </c>
      <c r="S3863" s="14">
        <f t="shared" si="362"/>
        <v>41914.381678240738</v>
      </c>
      <c r="T3863" s="14">
        <f t="shared" si="36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8">
        <f t="shared" si="361"/>
        <v>1</v>
      </c>
      <c r="Q3864" t="str">
        <f t="shared" si="364"/>
        <v>theater</v>
      </c>
      <c r="R3864" s="11" t="str">
        <f t="shared" si="365"/>
        <v>plays</v>
      </c>
      <c r="S3864" s="14">
        <f t="shared" si="362"/>
        <v>42611.052731481475</v>
      </c>
      <c r="T3864" s="14">
        <f t="shared" si="36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8">
        <f t="shared" si="361"/>
        <v>0</v>
      </c>
      <c r="Q3865" t="str">
        <f t="shared" si="364"/>
        <v>theater</v>
      </c>
      <c r="R3865" s="11" t="str">
        <f t="shared" si="365"/>
        <v>plays</v>
      </c>
      <c r="S3865" s="14">
        <f t="shared" si="362"/>
        <v>42253.424826388888</v>
      </c>
      <c r="T3865" s="14">
        <f t="shared" si="36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8">
        <f t="shared" si="361"/>
        <v>20</v>
      </c>
      <c r="Q3866" t="str">
        <f t="shared" si="364"/>
        <v>theater</v>
      </c>
      <c r="R3866" s="11" t="str">
        <f t="shared" si="365"/>
        <v>plays</v>
      </c>
      <c r="S3866" s="14">
        <f t="shared" si="362"/>
        <v>42295.683495370373</v>
      </c>
      <c r="T3866" s="14">
        <f t="shared" si="36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8">
        <f t="shared" si="361"/>
        <v>46.428571428571431</v>
      </c>
      <c r="Q3867" t="str">
        <f t="shared" si="364"/>
        <v>theater</v>
      </c>
      <c r="R3867" s="11" t="str">
        <f t="shared" si="365"/>
        <v>plays</v>
      </c>
      <c r="S3867" s="14">
        <f t="shared" si="362"/>
        <v>41841.44326388889</v>
      </c>
      <c r="T3867" s="14">
        <f t="shared" si="36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8">
        <f t="shared" si="361"/>
        <v>5.5</v>
      </c>
      <c r="Q3868" t="str">
        <f t="shared" si="364"/>
        <v>theater</v>
      </c>
      <c r="R3868" s="11" t="str">
        <f t="shared" si="365"/>
        <v>plays</v>
      </c>
      <c r="S3868" s="14">
        <f t="shared" si="362"/>
        <v>42402.738668981481</v>
      </c>
      <c r="T3868" s="14">
        <f t="shared" si="36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8">
        <f t="shared" si="361"/>
        <v>50.2</v>
      </c>
      <c r="Q3869" t="str">
        <f t="shared" si="364"/>
        <v>theater</v>
      </c>
      <c r="R3869" s="11" t="str">
        <f t="shared" si="365"/>
        <v>plays</v>
      </c>
      <c r="S3869" s="14">
        <f t="shared" si="362"/>
        <v>42509.605775462966</v>
      </c>
      <c r="T3869" s="14">
        <f t="shared" si="36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8">
        <f t="shared" si="361"/>
        <v>10</v>
      </c>
      <c r="Q3870" t="str">
        <f t="shared" si="364"/>
        <v>theater</v>
      </c>
      <c r="R3870" s="11" t="str">
        <f t="shared" si="365"/>
        <v>musical</v>
      </c>
      <c r="S3870" s="14">
        <f t="shared" si="362"/>
        <v>41865.451446759253</v>
      </c>
      <c r="T3870" s="14">
        <f t="shared" si="36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8">
        <f t="shared" si="361"/>
        <v>30.133333333333333</v>
      </c>
      <c r="Q3871" t="str">
        <f t="shared" si="364"/>
        <v>theater</v>
      </c>
      <c r="R3871" s="11" t="str">
        <f t="shared" si="365"/>
        <v>musical</v>
      </c>
      <c r="S3871" s="14">
        <f t="shared" si="362"/>
        <v>42047.516111111108</v>
      </c>
      <c r="T3871" s="14">
        <f t="shared" si="36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8">
        <f t="shared" si="361"/>
        <v>150</v>
      </c>
      <c r="Q3872" t="str">
        <f t="shared" si="364"/>
        <v>theater</v>
      </c>
      <c r="R3872" s="11" t="str">
        <f t="shared" si="365"/>
        <v>musical</v>
      </c>
      <c r="S3872" s="14">
        <f t="shared" si="362"/>
        <v>41792.963865740734</v>
      </c>
      <c r="T3872" s="14">
        <f t="shared" si="36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8">
        <f t="shared" si="361"/>
        <v>13.333333333333334</v>
      </c>
      <c r="Q3873" t="str">
        <f t="shared" si="364"/>
        <v>theater</v>
      </c>
      <c r="R3873" s="11" t="str">
        <f t="shared" si="365"/>
        <v>musical</v>
      </c>
      <c r="S3873" s="14">
        <f t="shared" si="362"/>
        <v>42763.572337962956</v>
      </c>
      <c r="T3873" s="14">
        <f t="shared" si="36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8">
        <f t="shared" si="361"/>
        <v>0</v>
      </c>
      <c r="Q3874" t="str">
        <f t="shared" si="364"/>
        <v>theater</v>
      </c>
      <c r="R3874" s="11" t="str">
        <f t="shared" si="365"/>
        <v>musical</v>
      </c>
      <c r="S3874" s="14">
        <f t="shared" si="362"/>
        <v>42179.9374537037</v>
      </c>
      <c r="T3874" s="14">
        <f t="shared" si="36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8">
        <f t="shared" si="361"/>
        <v>0</v>
      </c>
      <c r="Q3875" t="str">
        <f t="shared" si="364"/>
        <v>theater</v>
      </c>
      <c r="R3875" s="11" t="str">
        <f t="shared" si="365"/>
        <v>musical</v>
      </c>
      <c r="S3875" s="14">
        <f t="shared" si="362"/>
        <v>42255.487673611111</v>
      </c>
      <c r="T3875" s="14">
        <f t="shared" si="36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8">
        <f t="shared" si="361"/>
        <v>0</v>
      </c>
      <c r="Q3876" t="str">
        <f t="shared" si="364"/>
        <v>theater</v>
      </c>
      <c r="R3876" s="11" t="str">
        <f t="shared" si="365"/>
        <v>musical</v>
      </c>
      <c r="S3876" s="14">
        <f t="shared" si="362"/>
        <v>42006.808124999996</v>
      </c>
      <c r="T3876" s="14">
        <f t="shared" si="36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8">
        <f t="shared" si="361"/>
        <v>0</v>
      </c>
      <c r="Q3877" t="str">
        <f t="shared" si="364"/>
        <v>theater</v>
      </c>
      <c r="R3877" s="11" t="str">
        <f t="shared" si="365"/>
        <v>musical</v>
      </c>
      <c r="S3877" s="14">
        <f t="shared" si="362"/>
        <v>42615.138483796291</v>
      </c>
      <c r="T3877" s="14">
        <f t="shared" si="36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8">
        <f t="shared" si="361"/>
        <v>44.760869565217391</v>
      </c>
      <c r="Q3878" t="str">
        <f t="shared" si="364"/>
        <v>theater</v>
      </c>
      <c r="R3878" s="11" t="str">
        <f t="shared" si="365"/>
        <v>musical</v>
      </c>
      <c r="S3878" s="14">
        <f t="shared" si="362"/>
        <v>42372.415833333333</v>
      </c>
      <c r="T3878" s="14">
        <f t="shared" si="36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8">
        <f t="shared" si="361"/>
        <v>88.642857142857139</v>
      </c>
      <c r="Q3879" t="str">
        <f t="shared" si="364"/>
        <v>theater</v>
      </c>
      <c r="R3879" s="11" t="str">
        <f t="shared" si="365"/>
        <v>musical</v>
      </c>
      <c r="S3879" s="14">
        <f t="shared" si="362"/>
        <v>42682.469351851854</v>
      </c>
      <c r="T3879" s="14">
        <f t="shared" si="36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8">
        <f t="shared" si="361"/>
        <v>10</v>
      </c>
      <c r="Q3880" t="str">
        <f t="shared" si="364"/>
        <v>theater</v>
      </c>
      <c r="R3880" s="11" t="str">
        <f t="shared" si="365"/>
        <v>musical</v>
      </c>
      <c r="S3880" s="14">
        <f t="shared" si="362"/>
        <v>42154.610486111109</v>
      </c>
      <c r="T3880" s="14">
        <f t="shared" si="36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8">
        <f t="shared" si="361"/>
        <v>0</v>
      </c>
      <c r="Q3881" t="str">
        <f t="shared" si="364"/>
        <v>theater</v>
      </c>
      <c r="R3881" s="11" t="str">
        <f t="shared" si="365"/>
        <v>musical</v>
      </c>
      <c r="S3881" s="14">
        <f t="shared" si="362"/>
        <v>41999.652731481481</v>
      </c>
      <c r="T3881" s="14">
        <f t="shared" si="36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8">
        <f t="shared" si="361"/>
        <v>57.647058823529413</v>
      </c>
      <c r="Q3882" t="str">
        <f t="shared" si="364"/>
        <v>theater</v>
      </c>
      <c r="R3882" s="11" t="str">
        <f t="shared" si="365"/>
        <v>musical</v>
      </c>
      <c r="S3882" s="14">
        <f t="shared" si="362"/>
        <v>41815.606712962959</v>
      </c>
      <c r="T3882" s="14">
        <f t="shared" si="36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8">
        <f t="shared" si="361"/>
        <v>25</v>
      </c>
      <c r="Q3883" t="str">
        <f t="shared" si="364"/>
        <v>theater</v>
      </c>
      <c r="R3883" s="11" t="str">
        <f t="shared" si="365"/>
        <v>musical</v>
      </c>
      <c r="S3883" s="14">
        <f t="shared" si="362"/>
        <v>42755.810173611106</v>
      </c>
      <c r="T3883" s="14">
        <f t="shared" si="36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8">
        <f t="shared" si="361"/>
        <v>0</v>
      </c>
      <c r="Q3884" t="str">
        <f t="shared" si="364"/>
        <v>theater</v>
      </c>
      <c r="R3884" s="11" t="str">
        <f t="shared" si="365"/>
        <v>musical</v>
      </c>
      <c r="S3884" s="14">
        <f t="shared" si="362"/>
        <v>42373.77511574074</v>
      </c>
      <c r="T3884" s="14">
        <f t="shared" si="36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8">
        <f t="shared" si="361"/>
        <v>0</v>
      </c>
      <c r="Q3885" t="str">
        <f t="shared" si="364"/>
        <v>theater</v>
      </c>
      <c r="R3885" s="11" t="str">
        <f t="shared" si="365"/>
        <v>musical</v>
      </c>
      <c r="S3885" s="14">
        <f t="shared" si="362"/>
        <v>41854.394317129627</v>
      </c>
      <c r="T3885" s="14">
        <f t="shared" si="36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8">
        <f t="shared" si="361"/>
        <v>0</v>
      </c>
      <c r="Q3886" t="str">
        <f t="shared" si="364"/>
        <v>theater</v>
      </c>
      <c r="R3886" s="11" t="str">
        <f t="shared" si="365"/>
        <v>musical</v>
      </c>
      <c r="S3886" s="14">
        <f t="shared" si="362"/>
        <v>42065.583240740736</v>
      </c>
      <c r="T3886" s="14">
        <f t="shared" si="36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8">
        <f t="shared" si="361"/>
        <v>0</v>
      </c>
      <c r="Q3887" t="str">
        <f t="shared" si="364"/>
        <v>theater</v>
      </c>
      <c r="R3887" s="11" t="str">
        <f t="shared" si="365"/>
        <v>musical</v>
      </c>
      <c r="S3887" s="14">
        <f t="shared" si="362"/>
        <v>42469.742951388886</v>
      </c>
      <c r="T3887" s="14">
        <f t="shared" si="36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8">
        <f t="shared" si="361"/>
        <v>0</v>
      </c>
      <c r="Q3888" t="str">
        <f t="shared" si="364"/>
        <v>theater</v>
      </c>
      <c r="R3888" s="11" t="str">
        <f t="shared" si="365"/>
        <v>musical</v>
      </c>
      <c r="S3888" s="14">
        <f t="shared" si="362"/>
        <v>41954.019699074073</v>
      </c>
      <c r="T3888" s="14">
        <f t="shared" si="36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8">
        <f t="shared" si="361"/>
        <v>17.5</v>
      </c>
      <c r="Q3889" t="str">
        <f t="shared" si="364"/>
        <v>theater</v>
      </c>
      <c r="R3889" s="11" t="str">
        <f t="shared" si="365"/>
        <v>musical</v>
      </c>
      <c r="S3889" s="14">
        <f t="shared" si="362"/>
        <v>42079.649641203701</v>
      </c>
      <c r="T3889" s="14">
        <f t="shared" si="36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8">
        <f t="shared" si="361"/>
        <v>38.714285714285715</v>
      </c>
      <c r="Q3890" t="str">
        <f t="shared" si="364"/>
        <v>theater</v>
      </c>
      <c r="R3890" s="11" t="str">
        <f t="shared" si="365"/>
        <v>plays</v>
      </c>
      <c r="S3890" s="14">
        <f t="shared" si="362"/>
        <v>42762.337476851848</v>
      </c>
      <c r="T3890" s="14">
        <f t="shared" si="36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8">
        <f t="shared" si="361"/>
        <v>13.111111111111111</v>
      </c>
      <c r="Q3891" t="str">
        <f t="shared" si="364"/>
        <v>theater</v>
      </c>
      <c r="R3891" s="11" t="str">
        <f t="shared" si="365"/>
        <v>plays</v>
      </c>
      <c r="S3891" s="14">
        <f t="shared" si="362"/>
        <v>41976.796643518515</v>
      </c>
      <c r="T3891" s="14">
        <f t="shared" si="36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8">
        <f t="shared" si="361"/>
        <v>315.5</v>
      </c>
      <c r="Q3892" t="str">
        <f t="shared" si="364"/>
        <v>theater</v>
      </c>
      <c r="R3892" s="11" t="str">
        <f t="shared" si="365"/>
        <v>plays</v>
      </c>
      <c r="S3892" s="14">
        <f t="shared" si="362"/>
        <v>42171.55027777778</v>
      </c>
      <c r="T3892" s="14">
        <f t="shared" si="36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8">
        <f t="shared" si="361"/>
        <v>37.142857142857146</v>
      </c>
      <c r="Q3893" t="str">
        <f t="shared" si="364"/>
        <v>theater</v>
      </c>
      <c r="R3893" s="11" t="str">
        <f t="shared" si="365"/>
        <v>plays</v>
      </c>
      <c r="S3893" s="14">
        <f t="shared" si="362"/>
        <v>42055.924120370364</v>
      </c>
      <c r="T3893" s="14">
        <f t="shared" si="36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8">
        <f t="shared" si="361"/>
        <v>0</v>
      </c>
      <c r="Q3894" t="str">
        <f t="shared" si="364"/>
        <v>theater</v>
      </c>
      <c r="R3894" s="11" t="str">
        <f t="shared" si="365"/>
        <v>plays</v>
      </c>
      <c r="S3894" s="14">
        <f t="shared" si="362"/>
        <v>41867.44394675926</v>
      </c>
      <c r="T3894" s="14">
        <f t="shared" si="36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8">
        <f t="shared" si="361"/>
        <v>128.27380952380952</v>
      </c>
      <c r="Q3895" t="str">
        <f t="shared" si="364"/>
        <v>theater</v>
      </c>
      <c r="R3895" s="11" t="str">
        <f t="shared" si="365"/>
        <v>plays</v>
      </c>
      <c r="S3895" s="14">
        <f t="shared" si="362"/>
        <v>41779.449537037035</v>
      </c>
      <c r="T3895" s="14">
        <f t="shared" si="36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8">
        <f t="shared" si="361"/>
        <v>47.272727272727273</v>
      </c>
      <c r="Q3896" t="str">
        <f t="shared" si="364"/>
        <v>theater</v>
      </c>
      <c r="R3896" s="11" t="str">
        <f t="shared" si="365"/>
        <v>plays</v>
      </c>
      <c r="S3896" s="14">
        <f t="shared" si="362"/>
        <v>42679.750138888885</v>
      </c>
      <c r="T3896" s="14">
        <f t="shared" si="36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8">
        <f t="shared" si="361"/>
        <v>50</v>
      </c>
      <c r="Q3897" t="str">
        <f t="shared" si="364"/>
        <v>theater</v>
      </c>
      <c r="R3897" s="11" t="str">
        <f t="shared" si="365"/>
        <v>plays</v>
      </c>
      <c r="S3897" s="14">
        <f t="shared" si="362"/>
        <v>42032.041875000003</v>
      </c>
      <c r="T3897" s="14">
        <f t="shared" si="36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8">
        <f t="shared" si="361"/>
        <v>42.5</v>
      </c>
      <c r="Q3898" t="str">
        <f t="shared" si="364"/>
        <v>theater</v>
      </c>
      <c r="R3898" s="11" t="str">
        <f t="shared" si="365"/>
        <v>plays</v>
      </c>
      <c r="S3898" s="14">
        <f t="shared" si="362"/>
        <v>41792.983541666668</v>
      </c>
      <c r="T3898" s="14">
        <f t="shared" si="36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8">
        <f t="shared" si="361"/>
        <v>44</v>
      </c>
      <c r="Q3899" t="str">
        <f t="shared" si="364"/>
        <v>theater</v>
      </c>
      <c r="R3899" s="11" t="str">
        <f t="shared" si="365"/>
        <v>plays</v>
      </c>
      <c r="S3899" s="14">
        <f t="shared" si="362"/>
        <v>41982.665312499994</v>
      </c>
      <c r="T3899" s="14">
        <f t="shared" si="36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8">
        <f t="shared" si="361"/>
        <v>50.875</v>
      </c>
      <c r="Q3900" t="str">
        <f t="shared" si="364"/>
        <v>theater</v>
      </c>
      <c r="R3900" s="11" t="str">
        <f t="shared" si="365"/>
        <v>plays</v>
      </c>
      <c r="S3900" s="14">
        <f t="shared" si="362"/>
        <v>42193.273958333331</v>
      </c>
      <c r="T3900" s="14">
        <f t="shared" si="36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8">
        <f t="shared" si="361"/>
        <v>62.5</v>
      </c>
      <c r="Q3901" t="str">
        <f t="shared" si="364"/>
        <v>theater</v>
      </c>
      <c r="R3901" s="11" t="str">
        <f t="shared" si="365"/>
        <v>plays</v>
      </c>
      <c r="S3901" s="14">
        <f t="shared" si="362"/>
        <v>41843.566678240735</v>
      </c>
      <c r="T3901" s="14">
        <f t="shared" si="36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8">
        <f t="shared" si="361"/>
        <v>27</v>
      </c>
      <c r="Q3902" t="str">
        <f t="shared" si="364"/>
        <v>theater</v>
      </c>
      <c r="R3902" s="11" t="str">
        <f t="shared" si="365"/>
        <v>plays</v>
      </c>
      <c r="S3902" s="14">
        <f t="shared" si="362"/>
        <v>42135.884155092594</v>
      </c>
      <c r="T3902" s="14">
        <f t="shared" si="36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8">
        <f t="shared" si="361"/>
        <v>25</v>
      </c>
      <c r="Q3903" t="str">
        <f t="shared" si="364"/>
        <v>theater</v>
      </c>
      <c r="R3903" s="11" t="str">
        <f t="shared" si="365"/>
        <v>plays</v>
      </c>
      <c r="S3903" s="14">
        <f t="shared" si="362"/>
        <v>42317.618043981485</v>
      </c>
      <c r="T3903" s="14">
        <f t="shared" si="36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8">
        <f t="shared" si="361"/>
        <v>47.258064516129032</v>
      </c>
      <c r="Q3904" t="str">
        <f t="shared" si="364"/>
        <v>theater</v>
      </c>
      <c r="R3904" s="11" t="str">
        <f t="shared" si="365"/>
        <v>plays</v>
      </c>
      <c r="S3904" s="14">
        <f t="shared" si="362"/>
        <v>42663.259745370371</v>
      </c>
      <c r="T3904" s="14">
        <f t="shared" si="36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8">
        <f t="shared" si="361"/>
        <v>0</v>
      </c>
      <c r="Q3905" t="str">
        <f t="shared" si="364"/>
        <v>theater</v>
      </c>
      <c r="R3905" s="11" t="str">
        <f t="shared" si="365"/>
        <v>plays</v>
      </c>
      <c r="S3905" s="14">
        <f t="shared" si="362"/>
        <v>42185.802835648145</v>
      </c>
      <c r="T3905" s="14">
        <f t="shared" si="36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8">
        <f t="shared" si="361"/>
        <v>1.5</v>
      </c>
      <c r="Q3906" t="str">
        <f t="shared" si="364"/>
        <v>theater</v>
      </c>
      <c r="R3906" s="11" t="str">
        <f t="shared" si="365"/>
        <v>plays</v>
      </c>
      <c r="S3906" s="14">
        <f t="shared" si="362"/>
        <v>42095.020833333336</v>
      </c>
      <c r="T3906" s="14">
        <f t="shared" si="36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(E3907/D3907)*100</f>
        <v>11.533333333333333</v>
      </c>
      <c r="P3907" s="8">
        <f t="shared" ref="P3907:P3970" si="367">IFERROR(E3907/L3907, 0)</f>
        <v>24.714285714285715</v>
      </c>
      <c r="Q3907" t="str">
        <f t="shared" si="364"/>
        <v>theater</v>
      </c>
      <c r="R3907" s="11" t="str">
        <f t="shared" si="365"/>
        <v>plays</v>
      </c>
      <c r="S3907" s="14">
        <f t="shared" ref="S3907:S3970" si="368">(((J3907/60)/60)/24)+DATE(1970,1,1)+(-5/24)</f>
        <v>42124.415543981479</v>
      </c>
      <c r="T3907" s="14">
        <f t="shared" ref="T3907:T3970" si="369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8">
        <f t="shared" si="367"/>
        <v>63.125</v>
      </c>
      <c r="Q3908" t="str">
        <f t="shared" ref="Q3908:Q3971" si="370">LEFT(N3908,(FIND("/",N3908)-1))</f>
        <v>theater</v>
      </c>
      <c r="R3908" s="11" t="str">
        <f t="shared" ref="R3908:R3971" si="371">RIGHT(N3908,(LEN(N3908)-FIND("/",N3908)))</f>
        <v>plays</v>
      </c>
      <c r="S3908" s="14">
        <f t="shared" si="368"/>
        <v>42143.709409722222</v>
      </c>
      <c r="T3908" s="14">
        <f t="shared" si="369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8">
        <f t="shared" si="367"/>
        <v>38.25</v>
      </c>
      <c r="Q3909" t="str">
        <f t="shared" si="370"/>
        <v>theater</v>
      </c>
      <c r="R3909" s="11" t="str">
        <f t="shared" si="371"/>
        <v>plays</v>
      </c>
      <c r="S3909" s="14">
        <f t="shared" si="368"/>
        <v>41906.611180555556</v>
      </c>
      <c r="T3909" s="14">
        <f t="shared" si="369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8">
        <f t="shared" si="367"/>
        <v>16.25</v>
      </c>
      <c r="Q3910" t="str">
        <f t="shared" si="370"/>
        <v>theater</v>
      </c>
      <c r="R3910" s="11" t="str">
        <f t="shared" si="371"/>
        <v>plays</v>
      </c>
      <c r="S3910" s="14">
        <f t="shared" si="368"/>
        <v>41833.927037037036</v>
      </c>
      <c r="T3910" s="14">
        <f t="shared" si="369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8">
        <f t="shared" si="367"/>
        <v>33.75</v>
      </c>
      <c r="Q3911" t="str">
        <f t="shared" si="370"/>
        <v>theater</v>
      </c>
      <c r="R3911" s="11" t="str">
        <f t="shared" si="371"/>
        <v>plays</v>
      </c>
      <c r="S3911" s="14">
        <f t="shared" si="368"/>
        <v>41863.150949074072</v>
      </c>
      <c r="T3911" s="14">
        <f t="shared" si="369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8">
        <f t="shared" si="367"/>
        <v>61.666666666666664</v>
      </c>
      <c r="Q3912" t="str">
        <f t="shared" si="370"/>
        <v>theater</v>
      </c>
      <c r="R3912" s="11" t="str">
        <f t="shared" si="371"/>
        <v>plays</v>
      </c>
      <c r="S3912" s="14">
        <f t="shared" si="368"/>
        <v>42224.548576388886</v>
      </c>
      <c r="T3912" s="14">
        <f t="shared" si="369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8">
        <f t="shared" si="367"/>
        <v>83.138888888888886</v>
      </c>
      <c r="Q3913" t="str">
        <f t="shared" si="370"/>
        <v>theater</v>
      </c>
      <c r="R3913" s="11" t="str">
        <f t="shared" si="371"/>
        <v>plays</v>
      </c>
      <c r="S3913" s="14">
        <f t="shared" si="368"/>
        <v>41939.603900462964</v>
      </c>
      <c r="T3913" s="14">
        <f t="shared" si="369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8">
        <f t="shared" si="367"/>
        <v>1</v>
      </c>
      <c r="Q3914" t="str">
        <f t="shared" si="370"/>
        <v>theater</v>
      </c>
      <c r="R3914" s="11" t="str">
        <f t="shared" si="371"/>
        <v>plays</v>
      </c>
      <c r="S3914" s="14">
        <f t="shared" si="368"/>
        <v>42059.061689814807</v>
      </c>
      <c r="T3914" s="14">
        <f t="shared" si="369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8">
        <f t="shared" si="367"/>
        <v>142.85714285714286</v>
      </c>
      <c r="Q3915" t="str">
        <f t="shared" si="370"/>
        <v>theater</v>
      </c>
      <c r="R3915" s="11" t="str">
        <f t="shared" si="371"/>
        <v>plays</v>
      </c>
      <c r="S3915" s="14">
        <f t="shared" si="368"/>
        <v>42308.002881944441</v>
      </c>
      <c r="T3915" s="14">
        <f t="shared" si="369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8">
        <f t="shared" si="367"/>
        <v>33.666666666666664</v>
      </c>
      <c r="Q3916" t="str">
        <f t="shared" si="370"/>
        <v>theater</v>
      </c>
      <c r="R3916" s="11" t="str">
        <f t="shared" si="371"/>
        <v>plays</v>
      </c>
      <c r="S3916" s="14">
        <f t="shared" si="368"/>
        <v>42114.610601851848</v>
      </c>
      <c r="T3916" s="14">
        <f t="shared" si="369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8">
        <f t="shared" si="367"/>
        <v>5</v>
      </c>
      <c r="Q3917" t="str">
        <f t="shared" si="370"/>
        <v>theater</v>
      </c>
      <c r="R3917" s="11" t="str">
        <f t="shared" si="371"/>
        <v>plays</v>
      </c>
      <c r="S3917" s="14">
        <f t="shared" si="368"/>
        <v>42492.776724537034</v>
      </c>
      <c r="T3917" s="14">
        <f t="shared" si="369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8">
        <f t="shared" si="367"/>
        <v>0</v>
      </c>
      <c r="Q3918" t="str">
        <f t="shared" si="370"/>
        <v>theater</v>
      </c>
      <c r="R3918" s="11" t="str">
        <f t="shared" si="371"/>
        <v>plays</v>
      </c>
      <c r="S3918" s="14">
        <f t="shared" si="368"/>
        <v>42494.263333333329</v>
      </c>
      <c r="T3918" s="14">
        <f t="shared" si="369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8">
        <f t="shared" si="367"/>
        <v>10</v>
      </c>
      <c r="Q3919" t="str">
        <f t="shared" si="370"/>
        <v>theater</v>
      </c>
      <c r="R3919" s="11" t="str">
        <f t="shared" si="371"/>
        <v>plays</v>
      </c>
      <c r="S3919" s="14">
        <f t="shared" si="368"/>
        <v>41863.318993055553</v>
      </c>
      <c r="T3919" s="14">
        <f t="shared" si="369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8">
        <f t="shared" si="367"/>
        <v>40</v>
      </c>
      <c r="Q3920" t="str">
        <f t="shared" si="370"/>
        <v>theater</v>
      </c>
      <c r="R3920" s="11" t="str">
        <f t="shared" si="371"/>
        <v>plays</v>
      </c>
      <c r="S3920" s="14">
        <f t="shared" si="368"/>
        <v>41843.456284722219</v>
      </c>
      <c r="T3920" s="14">
        <f t="shared" si="369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8">
        <f t="shared" si="367"/>
        <v>30</v>
      </c>
      <c r="Q3921" t="str">
        <f t="shared" si="370"/>
        <v>theater</v>
      </c>
      <c r="R3921" s="11" t="str">
        <f t="shared" si="371"/>
        <v>plays</v>
      </c>
      <c r="S3921" s="14">
        <f t="shared" si="368"/>
        <v>42358.476539351854</v>
      </c>
      <c r="T3921" s="14">
        <f t="shared" si="369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8">
        <f t="shared" si="367"/>
        <v>45</v>
      </c>
      <c r="Q3922" t="str">
        <f t="shared" si="370"/>
        <v>theater</v>
      </c>
      <c r="R3922" s="11" t="str">
        <f t="shared" si="371"/>
        <v>plays</v>
      </c>
      <c r="S3922" s="14">
        <f t="shared" si="368"/>
        <v>42657.178935185184</v>
      </c>
      <c r="T3922" s="14">
        <f t="shared" si="369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8">
        <f t="shared" si="367"/>
        <v>0</v>
      </c>
      <c r="Q3923" t="str">
        <f t="shared" si="370"/>
        <v>theater</v>
      </c>
      <c r="R3923" s="11" t="str">
        <f t="shared" si="371"/>
        <v>plays</v>
      </c>
      <c r="S3923" s="14">
        <f t="shared" si="368"/>
        <v>41926.333969907406</v>
      </c>
      <c r="T3923" s="14">
        <f t="shared" si="369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8">
        <f t="shared" si="367"/>
        <v>10.166666666666666</v>
      </c>
      <c r="Q3924" t="str">
        <f t="shared" si="370"/>
        <v>theater</v>
      </c>
      <c r="R3924" s="11" t="str">
        <f t="shared" si="371"/>
        <v>plays</v>
      </c>
      <c r="S3924" s="14">
        <f t="shared" si="368"/>
        <v>42020.560300925928</v>
      </c>
      <c r="T3924" s="14">
        <f t="shared" si="369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8">
        <f t="shared" si="367"/>
        <v>81.411764705882348</v>
      </c>
      <c r="Q3925" t="str">
        <f t="shared" si="370"/>
        <v>theater</v>
      </c>
      <c r="R3925" s="11" t="str">
        <f t="shared" si="371"/>
        <v>plays</v>
      </c>
      <c r="S3925" s="14">
        <f t="shared" si="368"/>
        <v>42075.771655092591</v>
      </c>
      <c r="T3925" s="14">
        <f t="shared" si="369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8">
        <f t="shared" si="367"/>
        <v>57.25</v>
      </c>
      <c r="Q3926" t="str">
        <f t="shared" si="370"/>
        <v>theater</v>
      </c>
      <c r="R3926" s="11" t="str">
        <f t="shared" si="371"/>
        <v>plays</v>
      </c>
      <c r="S3926" s="14">
        <f t="shared" si="368"/>
        <v>41786.751412037032</v>
      </c>
      <c r="T3926" s="14">
        <f t="shared" si="369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8">
        <f t="shared" si="367"/>
        <v>5</v>
      </c>
      <c r="Q3927" t="str">
        <f t="shared" si="370"/>
        <v>theater</v>
      </c>
      <c r="R3927" s="11" t="str">
        <f t="shared" si="371"/>
        <v>plays</v>
      </c>
      <c r="S3927" s="14">
        <f t="shared" si="368"/>
        <v>41820.662488425922</v>
      </c>
      <c r="T3927" s="14">
        <f t="shared" si="369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8">
        <f t="shared" si="367"/>
        <v>15</v>
      </c>
      <c r="Q3928" t="str">
        <f t="shared" si="370"/>
        <v>theater</v>
      </c>
      <c r="R3928" s="11" t="str">
        <f t="shared" si="371"/>
        <v>plays</v>
      </c>
      <c r="S3928" s="14">
        <f t="shared" si="368"/>
        <v>41969.876712962963</v>
      </c>
      <c r="T3928" s="14">
        <f t="shared" si="369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8">
        <f t="shared" si="367"/>
        <v>12.5</v>
      </c>
      <c r="Q3929" t="str">
        <f t="shared" si="370"/>
        <v>theater</v>
      </c>
      <c r="R3929" s="11" t="str">
        <f t="shared" si="371"/>
        <v>plays</v>
      </c>
      <c r="S3929" s="14">
        <f t="shared" si="368"/>
        <v>41830.059074074074</v>
      </c>
      <c r="T3929" s="14">
        <f t="shared" si="369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8">
        <f t="shared" si="367"/>
        <v>93</v>
      </c>
      <c r="Q3930" t="str">
        <f t="shared" si="370"/>
        <v>theater</v>
      </c>
      <c r="R3930" s="11" t="str">
        <f t="shared" si="371"/>
        <v>plays</v>
      </c>
      <c r="S3930" s="14">
        <f t="shared" si="368"/>
        <v>42265.474849537037</v>
      </c>
      <c r="T3930" s="14">
        <f t="shared" si="369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8">
        <f t="shared" si="367"/>
        <v>32.357142857142854</v>
      </c>
      <c r="Q3931" t="str">
        <f t="shared" si="370"/>
        <v>theater</v>
      </c>
      <c r="R3931" s="11" t="str">
        <f t="shared" si="371"/>
        <v>plays</v>
      </c>
      <c r="S3931" s="14">
        <f t="shared" si="368"/>
        <v>42601.618807870364</v>
      </c>
      <c r="T3931" s="14">
        <f t="shared" si="369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8">
        <f t="shared" si="367"/>
        <v>0</v>
      </c>
      <c r="Q3932" t="str">
        <f t="shared" si="370"/>
        <v>theater</v>
      </c>
      <c r="R3932" s="11" t="str">
        <f t="shared" si="371"/>
        <v>plays</v>
      </c>
      <c r="S3932" s="14">
        <f t="shared" si="368"/>
        <v>42433.13041666666</v>
      </c>
      <c r="T3932" s="14">
        <f t="shared" si="369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8">
        <f t="shared" si="367"/>
        <v>0</v>
      </c>
      <c r="Q3933" t="str">
        <f t="shared" si="370"/>
        <v>theater</v>
      </c>
      <c r="R3933" s="11" t="str">
        <f t="shared" si="371"/>
        <v>plays</v>
      </c>
      <c r="S3933" s="14">
        <f t="shared" si="368"/>
        <v>42227.943368055552</v>
      </c>
      <c r="T3933" s="14">
        <f t="shared" si="369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8">
        <f t="shared" si="367"/>
        <v>1</v>
      </c>
      <c r="Q3934" t="str">
        <f t="shared" si="370"/>
        <v>theater</v>
      </c>
      <c r="R3934" s="11" t="str">
        <f t="shared" si="371"/>
        <v>plays</v>
      </c>
      <c r="S3934" s="14">
        <f t="shared" si="368"/>
        <v>42414.960231481477</v>
      </c>
      <c r="T3934" s="14">
        <f t="shared" si="369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8">
        <f t="shared" si="367"/>
        <v>91.833333333333329</v>
      </c>
      <c r="Q3935" t="str">
        <f t="shared" si="370"/>
        <v>theater</v>
      </c>
      <c r="R3935" s="11" t="str">
        <f t="shared" si="371"/>
        <v>plays</v>
      </c>
      <c r="S3935" s="14">
        <f t="shared" si="368"/>
        <v>42538.759976851848</v>
      </c>
      <c r="T3935" s="14">
        <f t="shared" si="369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8">
        <f t="shared" si="367"/>
        <v>45.833333333333336</v>
      </c>
      <c r="Q3936" t="str">
        <f t="shared" si="370"/>
        <v>theater</v>
      </c>
      <c r="R3936" s="11" t="str">
        <f t="shared" si="371"/>
        <v>plays</v>
      </c>
      <c r="S3936" s="14">
        <f t="shared" si="368"/>
        <v>42233.463414351849</v>
      </c>
      <c r="T3936" s="14">
        <f t="shared" si="369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8">
        <f t="shared" si="367"/>
        <v>57.173913043478258</v>
      </c>
      <c r="Q3937" t="str">
        <f t="shared" si="370"/>
        <v>theater</v>
      </c>
      <c r="R3937" s="11" t="str">
        <f t="shared" si="371"/>
        <v>plays</v>
      </c>
      <c r="S3937" s="14">
        <f t="shared" si="368"/>
        <v>42221.448449074065</v>
      </c>
      <c r="T3937" s="14">
        <f t="shared" si="369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8">
        <f t="shared" si="367"/>
        <v>0</v>
      </c>
      <c r="Q3938" t="str">
        <f t="shared" si="370"/>
        <v>theater</v>
      </c>
      <c r="R3938" s="11" t="str">
        <f t="shared" si="371"/>
        <v>plays</v>
      </c>
      <c r="S3938" s="14">
        <f t="shared" si="368"/>
        <v>42675.054629629631</v>
      </c>
      <c r="T3938" s="14">
        <f t="shared" si="369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8">
        <f t="shared" si="367"/>
        <v>248.5</v>
      </c>
      <c r="Q3939" t="str">
        <f t="shared" si="370"/>
        <v>theater</v>
      </c>
      <c r="R3939" s="11" t="str">
        <f t="shared" si="371"/>
        <v>plays</v>
      </c>
      <c r="S3939" s="14">
        <f t="shared" si="368"/>
        <v>42534.423148148147</v>
      </c>
      <c r="T3939" s="14">
        <f t="shared" si="369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8">
        <f t="shared" si="367"/>
        <v>79.400000000000006</v>
      </c>
      <c r="Q3940" t="str">
        <f t="shared" si="370"/>
        <v>theater</v>
      </c>
      <c r="R3940" s="11" t="str">
        <f t="shared" si="371"/>
        <v>plays</v>
      </c>
      <c r="S3940" s="14">
        <f t="shared" si="368"/>
        <v>42151.697384259263</v>
      </c>
      <c r="T3940" s="14">
        <f t="shared" si="369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8">
        <f t="shared" si="367"/>
        <v>5</v>
      </c>
      <c r="Q3941" t="str">
        <f t="shared" si="370"/>
        <v>theater</v>
      </c>
      <c r="R3941" s="11" t="str">
        <f t="shared" si="371"/>
        <v>plays</v>
      </c>
      <c r="S3941" s="14">
        <f t="shared" si="368"/>
        <v>41915.191886574074</v>
      </c>
      <c r="T3941" s="14">
        <f t="shared" si="369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8">
        <f t="shared" si="367"/>
        <v>5.5</v>
      </c>
      <c r="Q3942" t="str">
        <f t="shared" si="370"/>
        <v>theater</v>
      </c>
      <c r="R3942" s="11" t="str">
        <f t="shared" si="371"/>
        <v>plays</v>
      </c>
      <c r="S3942" s="14">
        <f t="shared" si="368"/>
        <v>41961.284155092588</v>
      </c>
      <c r="T3942" s="14">
        <f t="shared" si="369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8">
        <f t="shared" si="367"/>
        <v>25</v>
      </c>
      <c r="Q3943" t="str">
        <f t="shared" si="370"/>
        <v>theater</v>
      </c>
      <c r="R3943" s="11" t="str">
        <f t="shared" si="371"/>
        <v>plays</v>
      </c>
      <c r="S3943" s="14">
        <f t="shared" si="368"/>
        <v>41940.378900462958</v>
      </c>
      <c r="T3943" s="14">
        <f t="shared" si="369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8">
        <f t="shared" si="367"/>
        <v>0</v>
      </c>
      <c r="Q3944" t="str">
        <f t="shared" si="370"/>
        <v>theater</v>
      </c>
      <c r="R3944" s="11" t="str">
        <f t="shared" si="371"/>
        <v>plays</v>
      </c>
      <c r="S3944" s="14">
        <f t="shared" si="368"/>
        <v>42111.695763888885</v>
      </c>
      <c r="T3944" s="14">
        <f t="shared" si="369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8">
        <f t="shared" si="367"/>
        <v>137.07692307692307</v>
      </c>
      <c r="Q3945" t="str">
        <f t="shared" si="370"/>
        <v>theater</v>
      </c>
      <c r="R3945" s="11" t="str">
        <f t="shared" si="371"/>
        <v>plays</v>
      </c>
      <c r="S3945" s="14">
        <f t="shared" si="368"/>
        <v>42279.570231481477</v>
      </c>
      <c r="T3945" s="14">
        <f t="shared" si="369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8">
        <f t="shared" si="367"/>
        <v>0</v>
      </c>
      <c r="Q3946" t="str">
        <f t="shared" si="370"/>
        <v>theater</v>
      </c>
      <c r="R3946" s="11" t="str">
        <f t="shared" si="371"/>
        <v>plays</v>
      </c>
      <c r="S3946" s="14">
        <f t="shared" si="368"/>
        <v>42213.454571759255</v>
      </c>
      <c r="T3946" s="14">
        <f t="shared" si="369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8">
        <f t="shared" si="367"/>
        <v>5</v>
      </c>
      <c r="Q3947" t="str">
        <f t="shared" si="370"/>
        <v>theater</v>
      </c>
      <c r="R3947" s="11" t="str">
        <f t="shared" si="371"/>
        <v>plays</v>
      </c>
      <c r="S3947" s="14">
        <f t="shared" si="368"/>
        <v>42109.593379629623</v>
      </c>
      <c r="T3947" s="14">
        <f t="shared" si="369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8">
        <f t="shared" si="367"/>
        <v>39</v>
      </c>
      <c r="Q3948" t="str">
        <f t="shared" si="370"/>
        <v>theater</v>
      </c>
      <c r="R3948" s="11" t="str">
        <f t="shared" si="371"/>
        <v>plays</v>
      </c>
      <c r="S3948" s="14">
        <f t="shared" si="368"/>
        <v>42031.625254629624</v>
      </c>
      <c r="T3948" s="14">
        <f t="shared" si="369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8">
        <f t="shared" si="367"/>
        <v>50.5</v>
      </c>
      <c r="Q3949" t="str">
        <f t="shared" si="370"/>
        <v>theater</v>
      </c>
      <c r="R3949" s="11" t="str">
        <f t="shared" si="371"/>
        <v>plays</v>
      </c>
      <c r="S3949" s="14">
        <f t="shared" si="368"/>
        <v>42614.934537037036</v>
      </c>
      <c r="T3949" s="14">
        <f t="shared" si="369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8">
        <f t="shared" si="367"/>
        <v>0</v>
      </c>
      <c r="Q3950" t="str">
        <f t="shared" si="370"/>
        <v>theater</v>
      </c>
      <c r="R3950" s="11" t="str">
        <f t="shared" si="371"/>
        <v>plays</v>
      </c>
      <c r="S3950" s="14">
        <f t="shared" si="368"/>
        <v>41829.117164351846</v>
      </c>
      <c r="T3950" s="14">
        <f t="shared" si="369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8">
        <f t="shared" si="367"/>
        <v>49.28125</v>
      </c>
      <c r="Q3951" t="str">
        <f t="shared" si="370"/>
        <v>theater</v>
      </c>
      <c r="R3951" s="11" t="str">
        <f t="shared" si="371"/>
        <v>plays</v>
      </c>
      <c r="S3951" s="14">
        <f t="shared" si="368"/>
        <v>42015.912280092591</v>
      </c>
      <c r="T3951" s="14">
        <f t="shared" si="369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8">
        <f t="shared" si="367"/>
        <v>25</v>
      </c>
      <c r="Q3952" t="str">
        <f t="shared" si="370"/>
        <v>theater</v>
      </c>
      <c r="R3952" s="11" t="str">
        <f t="shared" si="371"/>
        <v>plays</v>
      </c>
      <c r="S3952" s="14">
        <f t="shared" si="368"/>
        <v>42439.493981481479</v>
      </c>
      <c r="T3952" s="14">
        <f t="shared" si="369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8">
        <f t="shared" si="367"/>
        <v>1</v>
      </c>
      <c r="Q3953" t="str">
        <f t="shared" si="370"/>
        <v>theater</v>
      </c>
      <c r="R3953" s="11" t="str">
        <f t="shared" si="371"/>
        <v>plays</v>
      </c>
      <c r="S3953" s="14">
        <f t="shared" si="368"/>
        <v>42433.617384259262</v>
      </c>
      <c r="T3953" s="14">
        <f t="shared" si="369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8">
        <f t="shared" si="367"/>
        <v>25</v>
      </c>
      <c r="Q3954" t="str">
        <f t="shared" si="370"/>
        <v>theater</v>
      </c>
      <c r="R3954" s="11" t="str">
        <f t="shared" si="371"/>
        <v>plays</v>
      </c>
      <c r="S3954" s="14">
        <f t="shared" si="368"/>
        <v>42243.582060185181</v>
      </c>
      <c r="T3954" s="14">
        <f t="shared" si="369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8">
        <f t="shared" si="367"/>
        <v>0</v>
      </c>
      <c r="Q3955" t="str">
        <f t="shared" si="370"/>
        <v>theater</v>
      </c>
      <c r="R3955" s="11" t="str">
        <f t="shared" si="371"/>
        <v>plays</v>
      </c>
      <c r="S3955" s="14">
        <f t="shared" si="368"/>
        <v>42549.840115740742</v>
      </c>
      <c r="T3955" s="14">
        <f t="shared" si="369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8">
        <f t="shared" si="367"/>
        <v>0</v>
      </c>
      <c r="Q3956" t="str">
        <f t="shared" si="370"/>
        <v>theater</v>
      </c>
      <c r="R3956" s="11" t="str">
        <f t="shared" si="371"/>
        <v>plays</v>
      </c>
      <c r="S3956" s="14">
        <f t="shared" si="368"/>
        <v>41774.442870370367</v>
      </c>
      <c r="T3956" s="14">
        <f t="shared" si="369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8">
        <f t="shared" si="367"/>
        <v>53.125</v>
      </c>
      <c r="Q3957" t="str">
        <f t="shared" si="370"/>
        <v>theater</v>
      </c>
      <c r="R3957" s="11" t="str">
        <f t="shared" si="371"/>
        <v>plays</v>
      </c>
      <c r="S3957" s="14">
        <f t="shared" si="368"/>
        <v>42306.640520833331</v>
      </c>
      <c r="T3957" s="14">
        <f t="shared" si="369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8">
        <f t="shared" si="367"/>
        <v>0</v>
      </c>
      <c r="Q3958" t="str">
        <f t="shared" si="370"/>
        <v>theater</v>
      </c>
      <c r="R3958" s="11" t="str">
        <f t="shared" si="371"/>
        <v>plays</v>
      </c>
      <c r="S3958" s="14">
        <f t="shared" si="368"/>
        <v>42457.723692129628</v>
      </c>
      <c r="T3958" s="14">
        <f t="shared" si="369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8">
        <f t="shared" si="367"/>
        <v>7</v>
      </c>
      <c r="Q3959" t="str">
        <f t="shared" si="370"/>
        <v>theater</v>
      </c>
      <c r="R3959" s="11" t="str">
        <f t="shared" si="371"/>
        <v>plays</v>
      </c>
      <c r="S3959" s="14">
        <f t="shared" si="368"/>
        <v>42513.767986111103</v>
      </c>
      <c r="T3959" s="14">
        <f t="shared" si="369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8">
        <f t="shared" si="367"/>
        <v>40.0625</v>
      </c>
      <c r="Q3960" t="str">
        <f t="shared" si="370"/>
        <v>theater</v>
      </c>
      <c r="R3960" s="11" t="str">
        <f t="shared" si="371"/>
        <v>plays</v>
      </c>
      <c r="S3960" s="14">
        <f t="shared" si="368"/>
        <v>41816.742037037038</v>
      </c>
      <c r="T3960" s="14">
        <f t="shared" si="369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8">
        <f t="shared" si="367"/>
        <v>24.333333333333332</v>
      </c>
      <c r="Q3961" t="str">
        <f t="shared" si="370"/>
        <v>theater</v>
      </c>
      <c r="R3961" s="11" t="str">
        <f t="shared" si="371"/>
        <v>plays</v>
      </c>
      <c r="S3961" s="14">
        <f t="shared" si="368"/>
        <v>41880.580509259256</v>
      </c>
      <c r="T3961" s="14">
        <f t="shared" si="369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8">
        <f t="shared" si="367"/>
        <v>11.25</v>
      </c>
      <c r="Q3962" t="str">
        <f t="shared" si="370"/>
        <v>theater</v>
      </c>
      <c r="R3962" s="11" t="str">
        <f t="shared" si="371"/>
        <v>plays</v>
      </c>
      <c r="S3962" s="14">
        <f t="shared" si="368"/>
        <v>42342.63722222222</v>
      </c>
      <c r="T3962" s="14">
        <f t="shared" si="369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8">
        <f t="shared" si="367"/>
        <v>10.5</v>
      </c>
      <c r="Q3963" t="str">
        <f t="shared" si="370"/>
        <v>theater</v>
      </c>
      <c r="R3963" s="11" t="str">
        <f t="shared" si="371"/>
        <v>plays</v>
      </c>
      <c r="S3963" s="14">
        <f t="shared" si="368"/>
        <v>41745.682986111111</v>
      </c>
      <c r="T3963" s="14">
        <f t="shared" si="369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8">
        <f t="shared" si="367"/>
        <v>15</v>
      </c>
      <c r="Q3964" t="str">
        <f t="shared" si="370"/>
        <v>theater</v>
      </c>
      <c r="R3964" s="11" t="str">
        <f t="shared" si="371"/>
        <v>plays</v>
      </c>
      <c r="S3964" s="14">
        <f t="shared" si="368"/>
        <v>42311.413124999999</v>
      </c>
      <c r="T3964" s="14">
        <f t="shared" si="369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8">
        <f t="shared" si="367"/>
        <v>0</v>
      </c>
      <c r="Q3965" t="str">
        <f t="shared" si="370"/>
        <v>theater</v>
      </c>
      <c r="R3965" s="11" t="str">
        <f t="shared" si="371"/>
        <v>plays</v>
      </c>
      <c r="S3965" s="14">
        <f t="shared" si="368"/>
        <v>42295.945798611108</v>
      </c>
      <c r="T3965" s="14">
        <f t="shared" si="369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8">
        <f t="shared" si="367"/>
        <v>42</v>
      </c>
      <c r="Q3966" t="str">
        <f t="shared" si="370"/>
        <v>theater</v>
      </c>
      <c r="R3966" s="11" t="str">
        <f t="shared" si="371"/>
        <v>plays</v>
      </c>
      <c r="S3966" s="14">
        <f t="shared" si="368"/>
        <v>42053.513726851852</v>
      </c>
      <c r="T3966" s="14">
        <f t="shared" si="369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8">
        <f t="shared" si="367"/>
        <v>71.25</v>
      </c>
      <c r="Q3967" t="str">
        <f t="shared" si="370"/>
        <v>theater</v>
      </c>
      <c r="R3967" s="11" t="str">
        <f t="shared" si="371"/>
        <v>plays</v>
      </c>
      <c r="S3967" s="14">
        <f t="shared" si="368"/>
        <v>42414.027546296296</v>
      </c>
      <c r="T3967" s="14">
        <f t="shared" si="369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8">
        <f t="shared" si="367"/>
        <v>22.5</v>
      </c>
      <c r="Q3968" t="str">
        <f t="shared" si="370"/>
        <v>theater</v>
      </c>
      <c r="R3968" s="11" t="str">
        <f t="shared" si="371"/>
        <v>plays</v>
      </c>
      <c r="S3968" s="14">
        <f t="shared" si="368"/>
        <v>41801.503217592588</v>
      </c>
      <c r="T3968" s="14">
        <f t="shared" si="369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8">
        <f t="shared" si="367"/>
        <v>41</v>
      </c>
      <c r="Q3969" t="str">
        <f t="shared" si="370"/>
        <v>theater</v>
      </c>
      <c r="R3969" s="11" t="str">
        <f t="shared" si="371"/>
        <v>plays</v>
      </c>
      <c r="S3969" s="14">
        <f t="shared" si="368"/>
        <v>42770.082256944443</v>
      </c>
      <c r="T3969" s="14">
        <f t="shared" si="369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8">
        <f t="shared" si="367"/>
        <v>47.909090909090907</v>
      </c>
      <c r="Q3970" t="str">
        <f t="shared" si="370"/>
        <v>theater</v>
      </c>
      <c r="R3970" s="11" t="str">
        <f t="shared" si="371"/>
        <v>plays</v>
      </c>
      <c r="S3970" s="14">
        <f t="shared" si="368"/>
        <v>42452.60732638889</v>
      </c>
      <c r="T3970" s="14">
        <f t="shared" si="369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(E3971/D3971)*100</f>
        <v>7.4690265486725664</v>
      </c>
      <c r="P3971" s="8">
        <f t="shared" ref="P3971:P4034" si="373">IFERROR(E3971/L3971, 0)</f>
        <v>35.166666666666664</v>
      </c>
      <c r="Q3971" t="str">
        <f t="shared" si="370"/>
        <v>theater</v>
      </c>
      <c r="R3971" s="11" t="str">
        <f t="shared" si="371"/>
        <v>plays</v>
      </c>
      <c r="S3971" s="14">
        <f t="shared" ref="S3971:S4034" si="374">(((J3971/60)/60)/24)+DATE(1970,1,1)+(-5/24)</f>
        <v>42601.646365740737</v>
      </c>
      <c r="T3971" s="14">
        <f t="shared" ref="T3971:T4034" si="375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8">
        <f t="shared" si="373"/>
        <v>5.5</v>
      </c>
      <c r="Q3972" t="str">
        <f t="shared" ref="Q3972:Q4035" si="376">LEFT(N3972,(FIND("/",N3972)-1))</f>
        <v>theater</v>
      </c>
      <c r="R3972" s="11" t="str">
        <f t="shared" ref="R3972:R4035" si="377">RIGHT(N3972,(LEN(N3972)-FIND("/",N3972)))</f>
        <v>plays</v>
      </c>
      <c r="S3972" s="14">
        <f t="shared" si="374"/>
        <v>42447.655219907399</v>
      </c>
      <c r="T3972" s="14">
        <f t="shared" si="375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8">
        <f t="shared" si="373"/>
        <v>22.666666666666668</v>
      </c>
      <c r="Q3973" t="str">
        <f t="shared" si="376"/>
        <v>theater</v>
      </c>
      <c r="R3973" s="11" t="str">
        <f t="shared" si="377"/>
        <v>plays</v>
      </c>
      <c r="S3973" s="14">
        <f t="shared" si="374"/>
        <v>41811.327847222223</v>
      </c>
      <c r="T3973" s="14">
        <f t="shared" si="375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8">
        <f t="shared" si="373"/>
        <v>26.375</v>
      </c>
      <c r="Q3974" t="str">
        <f t="shared" si="376"/>
        <v>theater</v>
      </c>
      <c r="R3974" s="11" t="str">
        <f t="shared" si="377"/>
        <v>plays</v>
      </c>
      <c r="S3974" s="14">
        <f t="shared" si="374"/>
        <v>41980.859189814808</v>
      </c>
      <c r="T3974" s="14">
        <f t="shared" si="375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8">
        <f t="shared" si="373"/>
        <v>105.54054054054055</v>
      </c>
      <c r="Q3975" t="str">
        <f t="shared" si="376"/>
        <v>theater</v>
      </c>
      <c r="R3975" s="11" t="str">
        <f t="shared" si="377"/>
        <v>plays</v>
      </c>
      <c r="S3975" s="14">
        <f t="shared" si="374"/>
        <v>42469.475810185184</v>
      </c>
      <c r="T3975" s="14">
        <f t="shared" si="375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8">
        <f t="shared" si="373"/>
        <v>29.09090909090909</v>
      </c>
      <c r="Q3976" t="str">
        <f t="shared" si="376"/>
        <v>theater</v>
      </c>
      <c r="R3976" s="11" t="str">
        <f t="shared" si="377"/>
        <v>plays</v>
      </c>
      <c r="S3976" s="14">
        <f t="shared" si="374"/>
        <v>42493.338518518511</v>
      </c>
      <c r="T3976" s="14">
        <f t="shared" si="375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8">
        <f t="shared" si="373"/>
        <v>0</v>
      </c>
      <c r="Q3977" t="str">
        <f t="shared" si="376"/>
        <v>theater</v>
      </c>
      <c r="R3977" s="11" t="str">
        <f t="shared" si="377"/>
        <v>plays</v>
      </c>
      <c r="S3977" s="14">
        <f t="shared" si="374"/>
        <v>42534.658541666664</v>
      </c>
      <c r="T3977" s="14">
        <f t="shared" si="375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8">
        <f t="shared" si="373"/>
        <v>62</v>
      </c>
      <c r="Q3978" t="str">
        <f t="shared" si="376"/>
        <v>theater</v>
      </c>
      <c r="R3978" s="11" t="str">
        <f t="shared" si="377"/>
        <v>plays</v>
      </c>
      <c r="S3978" s="14">
        <f t="shared" si="374"/>
        <v>41830.650011574071</v>
      </c>
      <c r="T3978" s="14">
        <f t="shared" si="375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8">
        <f t="shared" si="373"/>
        <v>217.5</v>
      </c>
      <c r="Q3979" t="str">
        <f t="shared" si="376"/>
        <v>theater</v>
      </c>
      <c r="R3979" s="11" t="str">
        <f t="shared" si="377"/>
        <v>plays</v>
      </c>
      <c r="S3979" s="14">
        <f t="shared" si="374"/>
        <v>42543.580231481479</v>
      </c>
      <c r="T3979" s="14">
        <f t="shared" si="375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8">
        <f t="shared" si="373"/>
        <v>26.75</v>
      </c>
      <c r="Q3980" t="str">
        <f t="shared" si="376"/>
        <v>theater</v>
      </c>
      <c r="R3980" s="11" t="str">
        <f t="shared" si="377"/>
        <v>plays</v>
      </c>
      <c r="S3980" s="14">
        <f t="shared" si="374"/>
        <v>41975.434641203705</v>
      </c>
      <c r="T3980" s="14">
        <f t="shared" si="375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8">
        <f t="shared" si="373"/>
        <v>18.333333333333332</v>
      </c>
      <c r="Q3981" t="str">
        <f t="shared" si="376"/>
        <v>theater</v>
      </c>
      <c r="R3981" s="11" t="str">
        <f t="shared" si="377"/>
        <v>plays</v>
      </c>
      <c r="S3981" s="14">
        <f t="shared" si="374"/>
        <v>42069.695104166669</v>
      </c>
      <c r="T3981" s="14">
        <f t="shared" si="375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8">
        <f t="shared" si="373"/>
        <v>64.285714285714292</v>
      </c>
      <c r="Q3982" t="str">
        <f t="shared" si="376"/>
        <v>theater</v>
      </c>
      <c r="R3982" s="11" t="str">
        <f t="shared" si="377"/>
        <v>plays</v>
      </c>
      <c r="S3982" s="14">
        <f t="shared" si="374"/>
        <v>41795.390590277777</v>
      </c>
      <c r="T3982" s="14">
        <f t="shared" si="375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8">
        <f t="shared" si="373"/>
        <v>175</v>
      </c>
      <c r="Q3983" t="str">
        <f t="shared" si="376"/>
        <v>theater</v>
      </c>
      <c r="R3983" s="11" t="str">
        <f t="shared" si="377"/>
        <v>plays</v>
      </c>
      <c r="S3983" s="14">
        <f t="shared" si="374"/>
        <v>42507.971631944441</v>
      </c>
      <c r="T3983" s="14">
        <f t="shared" si="375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8">
        <f t="shared" si="373"/>
        <v>34</v>
      </c>
      <c r="Q3984" t="str">
        <f t="shared" si="376"/>
        <v>theater</v>
      </c>
      <c r="R3984" s="11" t="str">
        <f t="shared" si="377"/>
        <v>plays</v>
      </c>
      <c r="S3984" s="14">
        <f t="shared" si="374"/>
        <v>42132.601620370369</v>
      </c>
      <c r="T3984" s="14">
        <f t="shared" si="375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8">
        <f t="shared" si="373"/>
        <v>84.282608695652172</v>
      </c>
      <c r="Q3985" t="str">
        <f t="shared" si="376"/>
        <v>theater</v>
      </c>
      <c r="R3985" s="11" t="str">
        <f t="shared" si="377"/>
        <v>plays</v>
      </c>
      <c r="S3985" s="14">
        <f t="shared" si="374"/>
        <v>41747.661527777775</v>
      </c>
      <c r="T3985" s="14">
        <f t="shared" si="375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8">
        <f t="shared" si="373"/>
        <v>9.5</v>
      </c>
      <c r="Q3986" t="str">
        <f t="shared" si="376"/>
        <v>theater</v>
      </c>
      <c r="R3986" s="11" t="str">
        <f t="shared" si="377"/>
        <v>plays</v>
      </c>
      <c r="S3986" s="14">
        <f t="shared" si="374"/>
        <v>41920.755138888882</v>
      </c>
      <c r="T3986" s="14">
        <f t="shared" si="375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8">
        <f t="shared" si="373"/>
        <v>33.736842105263158</v>
      </c>
      <c r="Q3987" t="str">
        <f t="shared" si="376"/>
        <v>theater</v>
      </c>
      <c r="R3987" s="11" t="str">
        <f t="shared" si="377"/>
        <v>plays</v>
      </c>
      <c r="S3987" s="14">
        <f t="shared" si="374"/>
        <v>42399.499074074069</v>
      </c>
      <c r="T3987" s="14">
        <f t="shared" si="375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8">
        <f t="shared" si="373"/>
        <v>37.53846153846154</v>
      </c>
      <c r="Q3988" t="str">
        <f t="shared" si="376"/>
        <v>theater</v>
      </c>
      <c r="R3988" s="11" t="str">
        <f t="shared" si="377"/>
        <v>plays</v>
      </c>
      <c r="S3988" s="14">
        <f t="shared" si="374"/>
        <v>42467.340208333328</v>
      </c>
      <c r="T3988" s="14">
        <f t="shared" si="375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8">
        <f t="shared" si="373"/>
        <v>11.615384615384615</v>
      </c>
      <c r="Q3989" t="str">
        <f t="shared" si="376"/>
        <v>theater</v>
      </c>
      <c r="R3989" s="11" t="str">
        <f t="shared" si="377"/>
        <v>plays</v>
      </c>
      <c r="S3989" s="14">
        <f t="shared" si="374"/>
        <v>41765.716319444444</v>
      </c>
      <c r="T3989" s="14">
        <f t="shared" si="375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8">
        <f t="shared" si="373"/>
        <v>8</v>
      </c>
      <c r="Q3990" t="str">
        <f t="shared" si="376"/>
        <v>theater</v>
      </c>
      <c r="R3990" s="11" t="str">
        <f t="shared" si="377"/>
        <v>plays</v>
      </c>
      <c r="S3990" s="14">
        <f t="shared" si="374"/>
        <v>42229.872835648144</v>
      </c>
      <c r="T3990" s="14">
        <f t="shared" si="375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8">
        <f t="shared" si="373"/>
        <v>0</v>
      </c>
      <c r="Q3991" t="str">
        <f t="shared" si="376"/>
        <v>theater</v>
      </c>
      <c r="R3991" s="11" t="str">
        <f t="shared" si="377"/>
        <v>plays</v>
      </c>
      <c r="S3991" s="14">
        <f t="shared" si="374"/>
        <v>42286.541446759256</v>
      </c>
      <c r="T3991" s="14">
        <f t="shared" si="375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8">
        <f t="shared" si="373"/>
        <v>23</v>
      </c>
      <c r="Q3992" t="str">
        <f t="shared" si="376"/>
        <v>theater</v>
      </c>
      <c r="R3992" s="11" t="str">
        <f t="shared" si="377"/>
        <v>plays</v>
      </c>
      <c r="S3992" s="14">
        <f t="shared" si="374"/>
        <v>42401.464039351849</v>
      </c>
      <c r="T3992" s="14">
        <f t="shared" si="375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8">
        <f t="shared" si="373"/>
        <v>100</v>
      </c>
      <c r="Q3993" t="str">
        <f t="shared" si="376"/>
        <v>theater</v>
      </c>
      <c r="R3993" s="11" t="str">
        <f t="shared" si="377"/>
        <v>plays</v>
      </c>
      <c r="S3993" s="14">
        <f t="shared" si="374"/>
        <v>42125.436134259253</v>
      </c>
      <c r="T3993" s="14">
        <f t="shared" si="375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8">
        <f t="shared" si="373"/>
        <v>60.111111111111114</v>
      </c>
      <c r="Q3994" t="str">
        <f t="shared" si="376"/>
        <v>theater</v>
      </c>
      <c r="R3994" s="11" t="str">
        <f t="shared" si="377"/>
        <v>plays</v>
      </c>
      <c r="S3994" s="14">
        <f t="shared" si="374"/>
        <v>42289.732164351844</v>
      </c>
      <c r="T3994" s="14">
        <f t="shared" si="375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8">
        <f t="shared" si="373"/>
        <v>3</v>
      </c>
      <c r="Q3995" t="str">
        <f t="shared" si="376"/>
        <v>theater</v>
      </c>
      <c r="R3995" s="11" t="str">
        <f t="shared" si="377"/>
        <v>plays</v>
      </c>
      <c r="S3995" s="14">
        <f t="shared" si="374"/>
        <v>42107.656388888885</v>
      </c>
      <c r="T3995" s="14">
        <f t="shared" si="375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8">
        <f t="shared" si="373"/>
        <v>5</v>
      </c>
      <c r="Q3996" t="str">
        <f t="shared" si="376"/>
        <v>theater</v>
      </c>
      <c r="R3996" s="11" t="str">
        <f t="shared" si="377"/>
        <v>plays</v>
      </c>
      <c r="S3996" s="14">
        <f t="shared" si="374"/>
        <v>41809.181597222218</v>
      </c>
      <c r="T3996" s="14">
        <f t="shared" si="375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8">
        <f t="shared" si="373"/>
        <v>17.5</v>
      </c>
      <c r="Q3997" t="str">
        <f t="shared" si="376"/>
        <v>theater</v>
      </c>
      <c r="R3997" s="11" t="str">
        <f t="shared" si="377"/>
        <v>plays</v>
      </c>
      <c r="S3997" s="14">
        <f t="shared" si="374"/>
        <v>42019.475428240738</v>
      </c>
      <c r="T3997" s="14">
        <f t="shared" si="375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8">
        <f t="shared" si="373"/>
        <v>29.235294117647058</v>
      </c>
      <c r="Q3998" t="str">
        <f t="shared" si="376"/>
        <v>theater</v>
      </c>
      <c r="R3998" s="11" t="str">
        <f t="shared" si="377"/>
        <v>plays</v>
      </c>
      <c r="S3998" s="14">
        <f t="shared" si="374"/>
        <v>41950.058611111104</v>
      </c>
      <c r="T3998" s="14">
        <f t="shared" si="375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8">
        <f t="shared" si="373"/>
        <v>0</v>
      </c>
      <c r="Q3999" t="str">
        <f t="shared" si="376"/>
        <v>theater</v>
      </c>
      <c r="R3999" s="11" t="str">
        <f t="shared" si="377"/>
        <v>plays</v>
      </c>
      <c r="S3999" s="14">
        <f t="shared" si="374"/>
        <v>42069.183113425919</v>
      </c>
      <c r="T3999" s="14">
        <f t="shared" si="375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8">
        <f t="shared" si="373"/>
        <v>59.583333333333336</v>
      </c>
      <c r="Q4000" t="str">
        <f t="shared" si="376"/>
        <v>theater</v>
      </c>
      <c r="R4000" s="11" t="str">
        <f t="shared" si="377"/>
        <v>plays</v>
      </c>
      <c r="S4000" s="14">
        <f t="shared" si="374"/>
        <v>42061.754930555551</v>
      </c>
      <c r="T4000" s="14">
        <f t="shared" si="375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8">
        <f t="shared" si="373"/>
        <v>82.571428571428569</v>
      </c>
      <c r="Q4001" t="str">
        <f t="shared" si="376"/>
        <v>theater</v>
      </c>
      <c r="R4001" s="11" t="str">
        <f t="shared" si="377"/>
        <v>plays</v>
      </c>
      <c r="S4001" s="14">
        <f t="shared" si="374"/>
        <v>41842.620347222219</v>
      </c>
      <c r="T4001" s="14">
        <f t="shared" si="375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8">
        <f t="shared" si="373"/>
        <v>10</v>
      </c>
      <c r="Q4002" t="str">
        <f t="shared" si="376"/>
        <v>theater</v>
      </c>
      <c r="R4002" s="11" t="str">
        <f t="shared" si="377"/>
        <v>plays</v>
      </c>
      <c r="S4002" s="14">
        <f t="shared" si="374"/>
        <v>42437.437013888884</v>
      </c>
      <c r="T4002" s="14">
        <f t="shared" si="375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8">
        <f t="shared" si="373"/>
        <v>32.357142857142854</v>
      </c>
      <c r="Q4003" t="str">
        <f t="shared" si="376"/>
        <v>theater</v>
      </c>
      <c r="R4003" s="11" t="str">
        <f t="shared" si="377"/>
        <v>plays</v>
      </c>
      <c r="S4003" s="14">
        <f t="shared" si="374"/>
        <v>42775.755879629629</v>
      </c>
      <c r="T4003" s="14">
        <f t="shared" si="375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8">
        <f t="shared" si="373"/>
        <v>5.75</v>
      </c>
      <c r="Q4004" t="str">
        <f t="shared" si="376"/>
        <v>theater</v>
      </c>
      <c r="R4004" s="11" t="str">
        <f t="shared" si="377"/>
        <v>plays</v>
      </c>
      <c r="S4004" s="14">
        <f t="shared" si="374"/>
        <v>41878.835196759253</v>
      </c>
      <c r="T4004" s="14">
        <f t="shared" si="375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8">
        <f t="shared" si="373"/>
        <v>100.5</v>
      </c>
      <c r="Q4005" t="str">
        <f t="shared" si="376"/>
        <v>theater</v>
      </c>
      <c r="R4005" s="11" t="str">
        <f t="shared" si="377"/>
        <v>plays</v>
      </c>
      <c r="S4005" s="14">
        <f t="shared" si="374"/>
        <v>42020.379016203697</v>
      </c>
      <c r="T4005" s="14">
        <f t="shared" si="375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8">
        <f t="shared" si="373"/>
        <v>1</v>
      </c>
      <c r="Q4006" t="str">
        <f t="shared" si="376"/>
        <v>theater</v>
      </c>
      <c r="R4006" s="11" t="str">
        <f t="shared" si="377"/>
        <v>plays</v>
      </c>
      <c r="S4006" s="14">
        <f t="shared" si="374"/>
        <v>41889.954363425924</v>
      </c>
      <c r="T4006" s="14">
        <f t="shared" si="375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8">
        <f t="shared" si="373"/>
        <v>20</v>
      </c>
      <c r="Q4007" t="str">
        <f t="shared" si="376"/>
        <v>theater</v>
      </c>
      <c r="R4007" s="11" t="str">
        <f t="shared" si="377"/>
        <v>plays</v>
      </c>
      <c r="S4007" s="14">
        <f t="shared" si="374"/>
        <v>41872.599363425921</v>
      </c>
      <c r="T4007" s="14">
        <f t="shared" si="375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8">
        <f t="shared" si="373"/>
        <v>2</v>
      </c>
      <c r="Q4008" t="str">
        <f t="shared" si="376"/>
        <v>theater</v>
      </c>
      <c r="R4008" s="11" t="str">
        <f t="shared" si="377"/>
        <v>plays</v>
      </c>
      <c r="S4008" s="14">
        <f t="shared" si="374"/>
        <v>42391.564664351848</v>
      </c>
      <c r="T4008" s="14">
        <f t="shared" si="375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8">
        <f t="shared" si="373"/>
        <v>5</v>
      </c>
      <c r="Q4009" t="str">
        <f t="shared" si="376"/>
        <v>theater</v>
      </c>
      <c r="R4009" s="11" t="str">
        <f t="shared" si="377"/>
        <v>plays</v>
      </c>
      <c r="S4009" s="14">
        <f t="shared" si="374"/>
        <v>41848.564594907402</v>
      </c>
      <c r="T4009" s="14">
        <f t="shared" si="375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8">
        <f t="shared" si="373"/>
        <v>15</v>
      </c>
      <c r="Q4010" t="str">
        <f t="shared" si="376"/>
        <v>theater</v>
      </c>
      <c r="R4010" s="11" t="str">
        <f t="shared" si="377"/>
        <v>plays</v>
      </c>
      <c r="S4010" s="14">
        <f t="shared" si="374"/>
        <v>42177.755868055552</v>
      </c>
      <c r="T4010" s="14">
        <f t="shared" si="375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8">
        <f t="shared" si="373"/>
        <v>25</v>
      </c>
      <c r="Q4011" t="str">
        <f t="shared" si="376"/>
        <v>theater</v>
      </c>
      <c r="R4011" s="11" t="str">
        <f t="shared" si="377"/>
        <v>plays</v>
      </c>
      <c r="S4011" s="14">
        <f t="shared" si="374"/>
        <v>41851.492592592593</v>
      </c>
      <c r="T4011" s="14">
        <f t="shared" si="375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8">
        <f t="shared" si="373"/>
        <v>45.842105263157897</v>
      </c>
      <c r="Q4012" t="str">
        <f t="shared" si="376"/>
        <v>theater</v>
      </c>
      <c r="R4012" s="11" t="str">
        <f t="shared" si="377"/>
        <v>plays</v>
      </c>
      <c r="S4012" s="14">
        <f t="shared" si="374"/>
        <v>41921.562106481477</v>
      </c>
      <c r="T4012" s="14">
        <f t="shared" si="375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8">
        <f t="shared" si="373"/>
        <v>4.75</v>
      </c>
      <c r="Q4013" t="str">
        <f t="shared" si="376"/>
        <v>theater</v>
      </c>
      <c r="R4013" s="11" t="str">
        <f t="shared" si="377"/>
        <v>plays</v>
      </c>
      <c r="S4013" s="14">
        <f t="shared" si="374"/>
        <v>42002.336550925924</v>
      </c>
      <c r="T4013" s="14">
        <f t="shared" si="375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8">
        <f t="shared" si="373"/>
        <v>0</v>
      </c>
      <c r="Q4014" t="str">
        <f t="shared" si="376"/>
        <v>theater</v>
      </c>
      <c r="R4014" s="11" t="str">
        <f t="shared" si="377"/>
        <v>plays</v>
      </c>
      <c r="S4014" s="14">
        <f t="shared" si="374"/>
        <v>42096.336215277777</v>
      </c>
      <c r="T4014" s="14">
        <f t="shared" si="375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8">
        <f t="shared" si="373"/>
        <v>13</v>
      </c>
      <c r="Q4015" t="str">
        <f t="shared" si="376"/>
        <v>theater</v>
      </c>
      <c r="R4015" s="11" t="str">
        <f t="shared" si="377"/>
        <v>plays</v>
      </c>
      <c r="S4015" s="14">
        <f t="shared" si="374"/>
        <v>42021.092858796292</v>
      </c>
      <c r="T4015" s="14">
        <f t="shared" si="375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8">
        <f t="shared" si="373"/>
        <v>0</v>
      </c>
      <c r="Q4016" t="str">
        <f t="shared" si="376"/>
        <v>theater</v>
      </c>
      <c r="R4016" s="11" t="str">
        <f t="shared" si="377"/>
        <v>plays</v>
      </c>
      <c r="S4016" s="14">
        <f t="shared" si="374"/>
        <v>42419.037835648145</v>
      </c>
      <c r="T4016" s="14">
        <f t="shared" si="375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8">
        <f t="shared" si="373"/>
        <v>1</v>
      </c>
      <c r="Q4017" t="str">
        <f t="shared" si="376"/>
        <v>theater</v>
      </c>
      <c r="R4017" s="11" t="str">
        <f t="shared" si="377"/>
        <v>plays</v>
      </c>
      <c r="S4017" s="14">
        <f t="shared" si="374"/>
        <v>42174.572488425918</v>
      </c>
      <c r="T4017" s="14">
        <f t="shared" si="375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8">
        <f t="shared" si="373"/>
        <v>10</v>
      </c>
      <c r="Q4018" t="str">
        <f t="shared" si="376"/>
        <v>theater</v>
      </c>
      <c r="R4018" s="11" t="str">
        <f t="shared" si="377"/>
        <v>plays</v>
      </c>
      <c r="S4018" s="14">
        <f t="shared" si="374"/>
        <v>41869.664351851847</v>
      </c>
      <c r="T4018" s="14">
        <f t="shared" si="375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8">
        <f t="shared" si="373"/>
        <v>52.5</v>
      </c>
      <c r="Q4019" t="str">
        <f t="shared" si="376"/>
        <v>theater</v>
      </c>
      <c r="R4019" s="11" t="str">
        <f t="shared" si="377"/>
        <v>plays</v>
      </c>
      <c r="S4019" s="14">
        <f t="shared" si="374"/>
        <v>41856.463819444441</v>
      </c>
      <c r="T4019" s="14">
        <f t="shared" si="375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8">
        <f t="shared" si="373"/>
        <v>32.5</v>
      </c>
      <c r="Q4020" t="str">
        <f t="shared" si="376"/>
        <v>theater</v>
      </c>
      <c r="R4020" s="11" t="str">
        <f t="shared" si="377"/>
        <v>plays</v>
      </c>
      <c r="S4020" s="14">
        <f t="shared" si="374"/>
        <v>42620.702638888884</v>
      </c>
      <c r="T4020" s="14">
        <f t="shared" si="375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8">
        <f t="shared" si="373"/>
        <v>7.25</v>
      </c>
      <c r="Q4021" t="str">
        <f t="shared" si="376"/>
        <v>theater</v>
      </c>
      <c r="R4021" s="11" t="str">
        <f t="shared" si="377"/>
        <v>plays</v>
      </c>
      <c r="S4021" s="14">
        <f t="shared" si="374"/>
        <v>42417.467546296299</v>
      </c>
      <c r="T4021" s="14">
        <f t="shared" si="375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8">
        <f t="shared" si="373"/>
        <v>33.333333333333336</v>
      </c>
      <c r="Q4022" t="str">
        <f t="shared" si="376"/>
        <v>theater</v>
      </c>
      <c r="R4022" s="11" t="str">
        <f t="shared" si="377"/>
        <v>plays</v>
      </c>
      <c r="S4022" s="14">
        <f t="shared" si="374"/>
        <v>42056.982627314814</v>
      </c>
      <c r="T4022" s="14">
        <f t="shared" si="375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8">
        <f t="shared" si="373"/>
        <v>62.5</v>
      </c>
      <c r="Q4023" t="str">
        <f t="shared" si="376"/>
        <v>theater</v>
      </c>
      <c r="R4023" s="11" t="str">
        <f t="shared" si="377"/>
        <v>plays</v>
      </c>
      <c r="S4023" s="14">
        <f t="shared" si="374"/>
        <v>41878.703217592592</v>
      </c>
      <c r="T4023" s="14">
        <f t="shared" si="375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8">
        <f t="shared" si="373"/>
        <v>63.558375634517766</v>
      </c>
      <c r="Q4024" t="str">
        <f t="shared" si="376"/>
        <v>theater</v>
      </c>
      <c r="R4024" s="11" t="str">
        <f t="shared" si="377"/>
        <v>plays</v>
      </c>
      <c r="S4024" s="14">
        <f t="shared" si="374"/>
        <v>41990.375775462955</v>
      </c>
      <c r="T4024" s="14">
        <f t="shared" si="375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8">
        <f t="shared" si="373"/>
        <v>0</v>
      </c>
      <c r="Q4025" t="str">
        <f t="shared" si="376"/>
        <v>theater</v>
      </c>
      <c r="R4025" s="11" t="str">
        <f t="shared" si="377"/>
        <v>plays</v>
      </c>
      <c r="S4025" s="14">
        <f t="shared" si="374"/>
        <v>42408.791238425918</v>
      </c>
      <c r="T4025" s="14">
        <f t="shared" si="375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8">
        <f t="shared" si="373"/>
        <v>10</v>
      </c>
      <c r="Q4026" t="str">
        <f t="shared" si="376"/>
        <v>theater</v>
      </c>
      <c r="R4026" s="11" t="str">
        <f t="shared" si="377"/>
        <v>plays</v>
      </c>
      <c r="S4026" s="14">
        <f t="shared" si="374"/>
        <v>42217.461770833332</v>
      </c>
      <c r="T4026" s="14">
        <f t="shared" si="375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8">
        <f t="shared" si="373"/>
        <v>62.5</v>
      </c>
      <c r="Q4027" t="str">
        <f t="shared" si="376"/>
        <v>theater</v>
      </c>
      <c r="R4027" s="11" t="str">
        <f t="shared" si="377"/>
        <v>plays</v>
      </c>
      <c r="S4027" s="14">
        <f t="shared" si="374"/>
        <v>42151.029351851852</v>
      </c>
      <c r="T4027" s="14">
        <f t="shared" si="375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8">
        <f t="shared" si="373"/>
        <v>0</v>
      </c>
      <c r="Q4028" t="str">
        <f t="shared" si="376"/>
        <v>theater</v>
      </c>
      <c r="R4028" s="11" t="str">
        <f t="shared" si="377"/>
        <v>plays</v>
      </c>
      <c r="S4028" s="14">
        <f t="shared" si="374"/>
        <v>42282.447210648148</v>
      </c>
      <c r="T4028" s="14">
        <f t="shared" si="375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8">
        <f t="shared" si="373"/>
        <v>30.714285714285715</v>
      </c>
      <c r="Q4029" t="str">
        <f t="shared" si="376"/>
        <v>theater</v>
      </c>
      <c r="R4029" s="11" t="str">
        <f t="shared" si="377"/>
        <v>plays</v>
      </c>
      <c r="S4029" s="14">
        <f t="shared" si="374"/>
        <v>42768.762511574074</v>
      </c>
      <c r="T4029" s="14">
        <f t="shared" si="375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8">
        <f t="shared" si="373"/>
        <v>51</v>
      </c>
      <c r="Q4030" t="str">
        <f t="shared" si="376"/>
        <v>theater</v>
      </c>
      <c r="R4030" s="11" t="str">
        <f t="shared" si="377"/>
        <v>plays</v>
      </c>
      <c r="S4030" s="14">
        <f t="shared" si="374"/>
        <v>41765.730324074073</v>
      </c>
      <c r="T4030" s="14">
        <f t="shared" si="375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8">
        <f t="shared" si="373"/>
        <v>0</v>
      </c>
      <c r="Q4031" t="str">
        <f t="shared" si="376"/>
        <v>theater</v>
      </c>
      <c r="R4031" s="11" t="str">
        <f t="shared" si="377"/>
        <v>plays</v>
      </c>
      <c r="S4031" s="14">
        <f t="shared" si="374"/>
        <v>42321.816782407412</v>
      </c>
      <c r="T4031" s="14">
        <f t="shared" si="375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8">
        <f t="shared" si="373"/>
        <v>66.666666666666671</v>
      </c>
      <c r="Q4032" t="str">
        <f t="shared" si="376"/>
        <v>theater</v>
      </c>
      <c r="R4032" s="11" t="str">
        <f t="shared" si="377"/>
        <v>plays</v>
      </c>
      <c r="S4032" s="14">
        <f t="shared" si="374"/>
        <v>42374.446747685179</v>
      </c>
      <c r="T4032" s="14">
        <f t="shared" si="375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8">
        <f t="shared" si="373"/>
        <v>0</v>
      </c>
      <c r="Q4033" t="str">
        <f t="shared" si="376"/>
        <v>theater</v>
      </c>
      <c r="R4033" s="11" t="str">
        <f t="shared" si="377"/>
        <v>plays</v>
      </c>
      <c r="S4033" s="14">
        <f t="shared" si="374"/>
        <v>41941.376898148148</v>
      </c>
      <c r="T4033" s="14">
        <f t="shared" si="375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8">
        <f t="shared" si="373"/>
        <v>59</v>
      </c>
      <c r="Q4034" t="str">
        <f t="shared" si="376"/>
        <v>theater</v>
      </c>
      <c r="R4034" s="11" t="str">
        <f t="shared" si="377"/>
        <v>plays</v>
      </c>
      <c r="S4034" s="14">
        <f t="shared" si="374"/>
        <v>42293.60087962963</v>
      </c>
      <c r="T4034" s="14">
        <f t="shared" si="375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(E4035/D4035)*100</f>
        <v>25.698702928870294</v>
      </c>
      <c r="P4035" s="8">
        <f t="shared" ref="P4035:P4098" si="379">IFERROR(E4035/L4035, 0)</f>
        <v>65.340319148936175</v>
      </c>
      <c r="Q4035" t="str">
        <f t="shared" si="376"/>
        <v>theater</v>
      </c>
      <c r="R4035" s="11" t="str">
        <f t="shared" si="377"/>
        <v>plays</v>
      </c>
      <c r="S4035" s="14">
        <f t="shared" ref="S4035:S4098" si="380">(((J4035/60)/60)/24)+DATE(1970,1,1)+(-5/24)</f>
        <v>42614.06046296296</v>
      </c>
      <c r="T4035" s="14">
        <f t="shared" ref="T4035:T4098" si="381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8">
        <f t="shared" si="379"/>
        <v>100</v>
      </c>
      <c r="Q4036" t="str">
        <f t="shared" ref="Q4036:Q4099" si="382">LEFT(N4036,(FIND("/",N4036)-1))</f>
        <v>theater</v>
      </c>
      <c r="R4036" s="11" t="str">
        <f t="shared" ref="R4036:R4099" si="383">RIGHT(N4036,(LEN(N4036)-FIND("/",N4036)))</f>
        <v>plays</v>
      </c>
      <c r="S4036" s="14">
        <f t="shared" si="380"/>
        <v>42067.739004629628</v>
      </c>
      <c r="T4036" s="14">
        <f t="shared" si="381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8">
        <f t="shared" si="379"/>
        <v>147.4</v>
      </c>
      <c r="Q4037" t="str">
        <f t="shared" si="382"/>
        <v>theater</v>
      </c>
      <c r="R4037" s="11" t="str">
        <f t="shared" si="383"/>
        <v>plays</v>
      </c>
      <c r="S4037" s="14">
        <f t="shared" si="380"/>
        <v>41903.674618055549</v>
      </c>
      <c r="T4037" s="14">
        <f t="shared" si="381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8">
        <f t="shared" si="379"/>
        <v>166.05882352941177</v>
      </c>
      <c r="Q4038" t="str">
        <f t="shared" si="382"/>
        <v>theater</v>
      </c>
      <c r="R4038" s="11" t="str">
        <f t="shared" si="383"/>
        <v>plays</v>
      </c>
      <c r="S4038" s="14">
        <f t="shared" si="380"/>
        <v>41804.728749999995</v>
      </c>
      <c r="T4038" s="14">
        <f t="shared" si="381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8">
        <f t="shared" si="379"/>
        <v>40</v>
      </c>
      <c r="Q4039" t="str">
        <f t="shared" si="382"/>
        <v>theater</v>
      </c>
      <c r="R4039" s="11" t="str">
        <f t="shared" si="383"/>
        <v>plays</v>
      </c>
      <c r="S4039" s="14">
        <f t="shared" si="380"/>
        <v>42496.862442129634</v>
      </c>
      <c r="T4039" s="14">
        <f t="shared" si="381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8">
        <f t="shared" si="379"/>
        <v>75.25</v>
      </c>
      <c r="Q4040" t="str">
        <f t="shared" si="382"/>
        <v>theater</v>
      </c>
      <c r="R4040" s="11" t="str">
        <f t="shared" si="383"/>
        <v>plays</v>
      </c>
      <c r="S4040" s="14">
        <f t="shared" si="380"/>
        <v>41869.59039351852</v>
      </c>
      <c r="T4040" s="14">
        <f t="shared" si="381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8">
        <f t="shared" si="379"/>
        <v>60</v>
      </c>
      <c r="Q4041" t="str">
        <f t="shared" si="382"/>
        <v>theater</v>
      </c>
      <c r="R4041" s="11" t="str">
        <f t="shared" si="383"/>
        <v>plays</v>
      </c>
      <c r="S4041" s="14">
        <f t="shared" si="380"/>
        <v>42305.462581018517</v>
      </c>
      <c r="T4041" s="14">
        <f t="shared" si="381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8">
        <f t="shared" si="379"/>
        <v>1250</v>
      </c>
      <c r="Q4042" t="str">
        <f t="shared" si="382"/>
        <v>theater</v>
      </c>
      <c r="R4042" s="11" t="str">
        <f t="shared" si="383"/>
        <v>plays</v>
      </c>
      <c r="S4042" s="14">
        <f t="shared" si="380"/>
        <v>42144.023194444446</v>
      </c>
      <c r="T4042" s="14">
        <f t="shared" si="381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8">
        <f t="shared" si="379"/>
        <v>10.5</v>
      </c>
      <c r="Q4043" t="str">
        <f t="shared" si="382"/>
        <v>theater</v>
      </c>
      <c r="R4043" s="11" t="str">
        <f t="shared" si="383"/>
        <v>plays</v>
      </c>
      <c r="S4043" s="14">
        <f t="shared" si="380"/>
        <v>42559.265671296293</v>
      </c>
      <c r="T4043" s="14">
        <f t="shared" si="381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8">
        <f t="shared" si="379"/>
        <v>7</v>
      </c>
      <c r="Q4044" t="str">
        <f t="shared" si="382"/>
        <v>theater</v>
      </c>
      <c r="R4044" s="11" t="str">
        <f t="shared" si="383"/>
        <v>plays</v>
      </c>
      <c r="S4044" s="14">
        <f t="shared" si="380"/>
        <v>41994.875740740739</v>
      </c>
      <c r="T4044" s="14">
        <f t="shared" si="381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8">
        <f t="shared" si="379"/>
        <v>0</v>
      </c>
      <c r="Q4045" t="str">
        <f t="shared" si="382"/>
        <v>theater</v>
      </c>
      <c r="R4045" s="11" t="str">
        <f t="shared" si="383"/>
        <v>plays</v>
      </c>
      <c r="S4045" s="14">
        <f t="shared" si="380"/>
        <v>41948.749131944445</v>
      </c>
      <c r="T4045" s="14">
        <f t="shared" si="381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8">
        <f t="shared" si="379"/>
        <v>56.25</v>
      </c>
      <c r="Q4046" t="str">
        <f t="shared" si="382"/>
        <v>theater</v>
      </c>
      <c r="R4046" s="11" t="str">
        <f t="shared" si="383"/>
        <v>plays</v>
      </c>
      <c r="S4046" s="14">
        <f t="shared" si="380"/>
        <v>42074.011365740742</v>
      </c>
      <c r="T4046" s="14">
        <f t="shared" si="381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8">
        <f t="shared" si="379"/>
        <v>1</v>
      </c>
      <c r="Q4047" t="str">
        <f t="shared" si="382"/>
        <v>theater</v>
      </c>
      <c r="R4047" s="11" t="str">
        <f t="shared" si="383"/>
        <v>plays</v>
      </c>
      <c r="S4047" s="14">
        <f t="shared" si="380"/>
        <v>41841.992928240739</v>
      </c>
      <c r="T4047" s="14">
        <f t="shared" si="381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8">
        <f t="shared" si="379"/>
        <v>38.333333333333336</v>
      </c>
      <c r="Q4048" t="str">
        <f t="shared" si="382"/>
        <v>theater</v>
      </c>
      <c r="R4048" s="11" t="str">
        <f t="shared" si="383"/>
        <v>plays</v>
      </c>
      <c r="S4048" s="14">
        <f t="shared" si="380"/>
        <v>41904.442245370366</v>
      </c>
      <c r="T4048" s="14">
        <f t="shared" si="381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8">
        <f t="shared" si="379"/>
        <v>27.5</v>
      </c>
      <c r="Q4049" t="str">
        <f t="shared" si="382"/>
        <v>theater</v>
      </c>
      <c r="R4049" s="11" t="str">
        <f t="shared" si="383"/>
        <v>plays</v>
      </c>
      <c r="S4049" s="14">
        <f t="shared" si="380"/>
        <v>41990.814155092587</v>
      </c>
      <c r="T4049" s="14">
        <f t="shared" si="381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8">
        <f t="shared" si="379"/>
        <v>32.978021978021978</v>
      </c>
      <c r="Q4050" t="str">
        <f t="shared" si="382"/>
        <v>theater</v>
      </c>
      <c r="R4050" s="11" t="str">
        <f t="shared" si="383"/>
        <v>plays</v>
      </c>
      <c r="S4050" s="14">
        <f t="shared" si="380"/>
        <v>42436.300775462958</v>
      </c>
      <c r="T4050" s="14">
        <f t="shared" si="381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8">
        <f t="shared" si="379"/>
        <v>16</v>
      </c>
      <c r="Q4051" t="str">
        <f t="shared" si="382"/>
        <v>theater</v>
      </c>
      <c r="R4051" s="11" t="str">
        <f t="shared" si="383"/>
        <v>plays</v>
      </c>
      <c r="S4051" s="14">
        <f t="shared" si="380"/>
        <v>42169.750173611108</v>
      </c>
      <c r="T4051" s="14">
        <f t="shared" si="381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8">
        <f t="shared" si="379"/>
        <v>1</v>
      </c>
      <c r="Q4052" t="str">
        <f t="shared" si="382"/>
        <v>theater</v>
      </c>
      <c r="R4052" s="11" t="str">
        <f t="shared" si="383"/>
        <v>plays</v>
      </c>
      <c r="S4052" s="14">
        <f t="shared" si="380"/>
        <v>41905.428136574068</v>
      </c>
      <c r="T4052" s="14">
        <f t="shared" si="381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8">
        <f t="shared" si="379"/>
        <v>0</v>
      </c>
      <c r="Q4053" t="str">
        <f t="shared" si="382"/>
        <v>theater</v>
      </c>
      <c r="R4053" s="11" t="str">
        <f t="shared" si="383"/>
        <v>plays</v>
      </c>
      <c r="S4053" s="14">
        <f t="shared" si="380"/>
        <v>41761.601817129631</v>
      </c>
      <c r="T4053" s="14">
        <f t="shared" si="381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8">
        <f t="shared" si="379"/>
        <v>86.615384615384613</v>
      </c>
      <c r="Q4054" t="str">
        <f t="shared" si="382"/>
        <v>theater</v>
      </c>
      <c r="R4054" s="11" t="str">
        <f t="shared" si="383"/>
        <v>plays</v>
      </c>
      <c r="S4054" s="14">
        <f t="shared" si="380"/>
        <v>41865.670324074068</v>
      </c>
      <c r="T4054" s="14">
        <f t="shared" si="381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8">
        <f t="shared" si="379"/>
        <v>55</v>
      </c>
      <c r="Q4055" t="str">
        <f t="shared" si="382"/>
        <v>theater</v>
      </c>
      <c r="R4055" s="11" t="str">
        <f t="shared" si="383"/>
        <v>plays</v>
      </c>
      <c r="S4055" s="14">
        <f t="shared" si="380"/>
        <v>41928.481805555552</v>
      </c>
      <c r="T4055" s="14">
        <f t="shared" si="381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8">
        <f t="shared" si="379"/>
        <v>0</v>
      </c>
      <c r="Q4056" t="str">
        <f t="shared" si="382"/>
        <v>theater</v>
      </c>
      <c r="R4056" s="11" t="str">
        <f t="shared" si="383"/>
        <v>plays</v>
      </c>
      <c r="S4056" s="14">
        <f t="shared" si="380"/>
        <v>42613.632928240739</v>
      </c>
      <c r="T4056" s="14">
        <f t="shared" si="381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8">
        <f t="shared" si="379"/>
        <v>41.952380952380949</v>
      </c>
      <c r="Q4057" t="str">
        <f t="shared" si="382"/>
        <v>theater</v>
      </c>
      <c r="R4057" s="11" t="str">
        <f t="shared" si="383"/>
        <v>plays</v>
      </c>
      <c r="S4057" s="14">
        <f t="shared" si="380"/>
        <v>41779.44017361111</v>
      </c>
      <c r="T4057" s="14">
        <f t="shared" si="381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8">
        <f t="shared" si="379"/>
        <v>88.333333333333329</v>
      </c>
      <c r="Q4058" t="str">
        <f t="shared" si="382"/>
        <v>theater</v>
      </c>
      <c r="R4058" s="11" t="str">
        <f t="shared" si="383"/>
        <v>plays</v>
      </c>
      <c r="S4058" s="14">
        <f t="shared" si="380"/>
        <v>42534.724988425929</v>
      </c>
      <c r="T4058" s="14">
        <f t="shared" si="381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8">
        <f t="shared" si="379"/>
        <v>129.16666666666666</v>
      </c>
      <c r="Q4059" t="str">
        <f t="shared" si="382"/>
        <v>theater</v>
      </c>
      <c r="R4059" s="11" t="str">
        <f t="shared" si="383"/>
        <v>plays</v>
      </c>
      <c r="S4059" s="14">
        <f t="shared" si="380"/>
        <v>42310.760185185187</v>
      </c>
      <c r="T4059" s="14">
        <f t="shared" si="381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8">
        <f t="shared" si="379"/>
        <v>23.75</v>
      </c>
      <c r="Q4060" t="str">
        <f t="shared" si="382"/>
        <v>theater</v>
      </c>
      <c r="R4060" s="11" t="str">
        <f t="shared" si="383"/>
        <v>plays</v>
      </c>
      <c r="S4060" s="14">
        <f t="shared" si="380"/>
        <v>42445.852361111109</v>
      </c>
      <c r="T4060" s="14">
        <f t="shared" si="381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8">
        <f t="shared" si="379"/>
        <v>35.714285714285715</v>
      </c>
      <c r="Q4061" t="str">
        <f t="shared" si="382"/>
        <v>theater</v>
      </c>
      <c r="R4061" s="11" t="str">
        <f t="shared" si="383"/>
        <v>plays</v>
      </c>
      <c r="S4061" s="14">
        <f t="shared" si="380"/>
        <v>41866.432314814811</v>
      </c>
      <c r="T4061" s="14">
        <f t="shared" si="381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8">
        <f t="shared" si="379"/>
        <v>57</v>
      </c>
      <c r="Q4062" t="str">
        <f t="shared" si="382"/>
        <v>theater</v>
      </c>
      <c r="R4062" s="11" t="str">
        <f t="shared" si="383"/>
        <v>plays</v>
      </c>
      <c r="S4062" s="14">
        <f t="shared" si="380"/>
        <v>41779.486759259256</v>
      </c>
      <c r="T4062" s="14">
        <f t="shared" si="381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8">
        <f t="shared" si="379"/>
        <v>0</v>
      </c>
      <c r="Q4063" t="str">
        <f t="shared" si="382"/>
        <v>theater</v>
      </c>
      <c r="R4063" s="11" t="str">
        <f t="shared" si="383"/>
        <v>plays</v>
      </c>
      <c r="S4063" s="14">
        <f t="shared" si="380"/>
        <v>42420.933136574073</v>
      </c>
      <c r="T4063" s="14">
        <f t="shared" si="381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8">
        <f t="shared" si="379"/>
        <v>163.33333333333334</v>
      </c>
      <c r="Q4064" t="str">
        <f t="shared" si="382"/>
        <v>theater</v>
      </c>
      <c r="R4064" s="11" t="str">
        <f t="shared" si="383"/>
        <v>plays</v>
      </c>
      <c r="S4064" s="14">
        <f t="shared" si="380"/>
        <v>42523.530879629623</v>
      </c>
      <c r="T4064" s="14">
        <f t="shared" si="381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8">
        <f t="shared" si="379"/>
        <v>15</v>
      </c>
      <c r="Q4065" t="str">
        <f t="shared" si="382"/>
        <v>theater</v>
      </c>
      <c r="R4065" s="11" t="str">
        <f t="shared" si="383"/>
        <v>plays</v>
      </c>
      <c r="S4065" s="14">
        <f t="shared" si="380"/>
        <v>41787.473194444443</v>
      </c>
      <c r="T4065" s="14">
        <f t="shared" si="381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8">
        <f t="shared" si="379"/>
        <v>64.166666666666671</v>
      </c>
      <c r="Q4066" t="str">
        <f t="shared" si="382"/>
        <v>theater</v>
      </c>
      <c r="R4066" s="11" t="str">
        <f t="shared" si="383"/>
        <v>plays</v>
      </c>
      <c r="S4066" s="14">
        <f t="shared" si="380"/>
        <v>42093.379930555551</v>
      </c>
      <c r="T4066" s="14">
        <f t="shared" si="381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8">
        <f t="shared" si="379"/>
        <v>6.75</v>
      </c>
      <c r="Q4067" t="str">
        <f t="shared" si="382"/>
        <v>theater</v>
      </c>
      <c r="R4067" s="11" t="str">
        <f t="shared" si="383"/>
        <v>plays</v>
      </c>
      <c r="S4067" s="14">
        <f t="shared" si="380"/>
        <v>41833.74318287037</v>
      </c>
      <c r="T4067" s="14">
        <f t="shared" si="381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8">
        <f t="shared" si="379"/>
        <v>25</v>
      </c>
      <c r="Q4068" t="str">
        <f t="shared" si="382"/>
        <v>theater</v>
      </c>
      <c r="R4068" s="11" t="str">
        <f t="shared" si="383"/>
        <v>plays</v>
      </c>
      <c r="S4068" s="14">
        <f t="shared" si="380"/>
        <v>42478.830879629626</v>
      </c>
      <c r="T4068" s="14">
        <f t="shared" si="381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8">
        <f t="shared" si="379"/>
        <v>179.11764705882354</v>
      </c>
      <c r="Q4069" t="str">
        <f t="shared" si="382"/>
        <v>theater</v>
      </c>
      <c r="R4069" s="11" t="str">
        <f t="shared" si="383"/>
        <v>plays</v>
      </c>
      <c r="S4069" s="14">
        <f t="shared" si="380"/>
        <v>42234.909143518518</v>
      </c>
      <c r="T4069" s="14">
        <f t="shared" si="381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8">
        <f t="shared" si="379"/>
        <v>34.950000000000003</v>
      </c>
      <c r="Q4070" t="str">
        <f t="shared" si="382"/>
        <v>theater</v>
      </c>
      <c r="R4070" s="11" t="str">
        <f t="shared" si="383"/>
        <v>plays</v>
      </c>
      <c r="S4070" s="14">
        <f t="shared" si="380"/>
        <v>42718.755266203698</v>
      </c>
      <c r="T4070" s="14">
        <f t="shared" si="381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8">
        <f t="shared" si="379"/>
        <v>33.07692307692308</v>
      </c>
      <c r="Q4071" t="str">
        <f t="shared" si="382"/>
        <v>theater</v>
      </c>
      <c r="R4071" s="11" t="str">
        <f t="shared" si="383"/>
        <v>plays</v>
      </c>
      <c r="S4071" s="14">
        <f t="shared" si="380"/>
        <v>42022.453194444439</v>
      </c>
      <c r="T4071" s="14">
        <f t="shared" si="381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8">
        <f t="shared" si="379"/>
        <v>27.5</v>
      </c>
      <c r="Q4072" t="str">
        <f t="shared" si="382"/>
        <v>theater</v>
      </c>
      <c r="R4072" s="11" t="str">
        <f t="shared" si="383"/>
        <v>plays</v>
      </c>
      <c r="S4072" s="14">
        <f t="shared" si="380"/>
        <v>42031.458564814813</v>
      </c>
      <c r="T4072" s="14">
        <f t="shared" si="381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8">
        <f t="shared" si="379"/>
        <v>0</v>
      </c>
      <c r="Q4073" t="str">
        <f t="shared" si="382"/>
        <v>theater</v>
      </c>
      <c r="R4073" s="11" t="str">
        <f t="shared" si="383"/>
        <v>plays</v>
      </c>
      <c r="S4073" s="14">
        <f t="shared" si="380"/>
        <v>42700.59642361111</v>
      </c>
      <c r="T4073" s="14">
        <f t="shared" si="381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8">
        <f t="shared" si="379"/>
        <v>2</v>
      </c>
      <c r="Q4074" t="str">
        <f t="shared" si="382"/>
        <v>theater</v>
      </c>
      <c r="R4074" s="11" t="str">
        <f t="shared" si="383"/>
        <v>plays</v>
      </c>
      <c r="S4074" s="14">
        <f t="shared" si="380"/>
        <v>41812.566099537034</v>
      </c>
      <c r="T4074" s="14">
        <f t="shared" si="381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8">
        <f t="shared" si="379"/>
        <v>18.5</v>
      </c>
      <c r="Q4075" t="str">
        <f t="shared" si="382"/>
        <v>theater</v>
      </c>
      <c r="R4075" s="11" t="str">
        <f t="shared" si="383"/>
        <v>plays</v>
      </c>
      <c r="S4075" s="14">
        <f t="shared" si="380"/>
        <v>42078.136875000004</v>
      </c>
      <c r="T4075" s="14">
        <f t="shared" si="381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8">
        <f t="shared" si="379"/>
        <v>35</v>
      </c>
      <c r="Q4076" t="str">
        <f t="shared" si="382"/>
        <v>theater</v>
      </c>
      <c r="R4076" s="11" t="str">
        <f t="shared" si="383"/>
        <v>plays</v>
      </c>
      <c r="S4076" s="14">
        <f t="shared" si="380"/>
        <v>42283.344618055555</v>
      </c>
      <c r="T4076" s="14">
        <f t="shared" si="381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8">
        <f t="shared" si="379"/>
        <v>44.307692307692307</v>
      </c>
      <c r="Q4077" t="str">
        <f t="shared" si="382"/>
        <v>theater</v>
      </c>
      <c r="R4077" s="11" t="str">
        <f t="shared" si="383"/>
        <v>plays</v>
      </c>
      <c r="S4077" s="14">
        <f t="shared" si="380"/>
        <v>41778.837604166663</v>
      </c>
      <c r="T4077" s="14">
        <f t="shared" si="381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8">
        <f t="shared" si="379"/>
        <v>0</v>
      </c>
      <c r="Q4078" t="str">
        <f t="shared" si="382"/>
        <v>theater</v>
      </c>
      <c r="R4078" s="11" t="str">
        <f t="shared" si="383"/>
        <v>plays</v>
      </c>
      <c r="S4078" s="14">
        <f t="shared" si="380"/>
        <v>41905.587372685186</v>
      </c>
      <c r="T4078" s="14">
        <f t="shared" si="381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8">
        <f t="shared" si="379"/>
        <v>222.5</v>
      </c>
      <c r="Q4079" t="str">
        <f t="shared" si="382"/>
        <v>theater</v>
      </c>
      <c r="R4079" s="11" t="str">
        <f t="shared" si="383"/>
        <v>plays</v>
      </c>
      <c r="S4079" s="14">
        <f t="shared" si="380"/>
        <v>42695.502245370364</v>
      </c>
      <c r="T4079" s="14">
        <f t="shared" si="381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8">
        <f t="shared" si="379"/>
        <v>0</v>
      </c>
      <c r="Q4080" t="str">
        <f t="shared" si="382"/>
        <v>theater</v>
      </c>
      <c r="R4080" s="11" t="str">
        <f t="shared" si="383"/>
        <v>plays</v>
      </c>
      <c r="S4080" s="14">
        <f t="shared" si="380"/>
        <v>42732.579189814809</v>
      </c>
      <c r="T4080" s="14">
        <f t="shared" si="381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8">
        <f t="shared" si="379"/>
        <v>5</v>
      </c>
      <c r="Q4081" t="str">
        <f t="shared" si="382"/>
        <v>theater</v>
      </c>
      <c r="R4081" s="11" t="str">
        <f t="shared" si="383"/>
        <v>plays</v>
      </c>
      <c r="S4081" s="14">
        <f t="shared" si="380"/>
        <v>42510.730567129627</v>
      </c>
      <c r="T4081" s="14">
        <f t="shared" si="381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8">
        <f t="shared" si="379"/>
        <v>0</v>
      </c>
      <c r="Q4082" t="str">
        <f t="shared" si="382"/>
        <v>theater</v>
      </c>
      <c r="R4082" s="11" t="str">
        <f t="shared" si="383"/>
        <v>plays</v>
      </c>
      <c r="S4082" s="14">
        <f t="shared" si="380"/>
        <v>42511.489768518521</v>
      </c>
      <c r="T4082" s="14">
        <f t="shared" si="381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8">
        <f t="shared" si="379"/>
        <v>29.166666666666668</v>
      </c>
      <c r="Q4083" t="str">
        <f t="shared" si="382"/>
        <v>theater</v>
      </c>
      <c r="R4083" s="11" t="str">
        <f t="shared" si="383"/>
        <v>plays</v>
      </c>
      <c r="S4083" s="14">
        <f t="shared" si="380"/>
        <v>42041.372974537029</v>
      </c>
      <c r="T4083" s="14">
        <f t="shared" si="381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8">
        <f t="shared" si="379"/>
        <v>1.5</v>
      </c>
      <c r="Q4084" t="str">
        <f t="shared" si="382"/>
        <v>theater</v>
      </c>
      <c r="R4084" s="11" t="str">
        <f t="shared" si="383"/>
        <v>plays</v>
      </c>
      <c r="S4084" s="14">
        <f t="shared" si="380"/>
        <v>42306.980937499997</v>
      </c>
      <c r="T4084" s="14">
        <f t="shared" si="381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8">
        <f t="shared" si="379"/>
        <v>126.5</v>
      </c>
      <c r="Q4085" t="str">
        <f t="shared" si="382"/>
        <v>theater</v>
      </c>
      <c r="R4085" s="11" t="str">
        <f t="shared" si="383"/>
        <v>plays</v>
      </c>
      <c r="S4085" s="14">
        <f t="shared" si="380"/>
        <v>42353.553425925922</v>
      </c>
      <c r="T4085" s="14">
        <f t="shared" si="381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8">
        <f t="shared" si="379"/>
        <v>10</v>
      </c>
      <c r="Q4086" t="str">
        <f t="shared" si="382"/>
        <v>theater</v>
      </c>
      <c r="R4086" s="11" t="str">
        <f t="shared" si="383"/>
        <v>plays</v>
      </c>
      <c r="S4086" s="14">
        <f t="shared" si="380"/>
        <v>42622.228078703702</v>
      </c>
      <c r="T4086" s="14">
        <f t="shared" si="381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8">
        <f t="shared" si="379"/>
        <v>10</v>
      </c>
      <c r="Q4087" t="str">
        <f t="shared" si="382"/>
        <v>theater</v>
      </c>
      <c r="R4087" s="11" t="str">
        <f t="shared" si="383"/>
        <v>plays</v>
      </c>
      <c r="S4087" s="14">
        <f t="shared" si="380"/>
        <v>42058.395543981482</v>
      </c>
      <c r="T4087" s="14">
        <f t="shared" si="381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8">
        <f t="shared" si="379"/>
        <v>9.4</v>
      </c>
      <c r="Q4088" t="str">
        <f t="shared" si="382"/>
        <v>theater</v>
      </c>
      <c r="R4088" s="11" t="str">
        <f t="shared" si="383"/>
        <v>plays</v>
      </c>
      <c r="S4088" s="14">
        <f t="shared" si="380"/>
        <v>42304.732627314814</v>
      </c>
      <c r="T4088" s="14">
        <f t="shared" si="381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8">
        <f t="shared" si="379"/>
        <v>0</v>
      </c>
      <c r="Q4089" t="str">
        <f t="shared" si="382"/>
        <v>theater</v>
      </c>
      <c r="R4089" s="11" t="str">
        <f t="shared" si="383"/>
        <v>plays</v>
      </c>
      <c r="S4089" s="14">
        <f t="shared" si="380"/>
        <v>42538.53456018518</v>
      </c>
      <c r="T4089" s="14">
        <f t="shared" si="381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8">
        <f t="shared" si="379"/>
        <v>72</v>
      </c>
      <c r="Q4090" t="str">
        <f t="shared" si="382"/>
        <v>theater</v>
      </c>
      <c r="R4090" s="11" t="str">
        <f t="shared" si="383"/>
        <v>plays</v>
      </c>
      <c r="S4090" s="14">
        <f t="shared" si="380"/>
        <v>41990.40421296296</v>
      </c>
      <c r="T4090" s="14">
        <f t="shared" si="381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8">
        <f t="shared" si="379"/>
        <v>30</v>
      </c>
      <c r="Q4091" t="str">
        <f t="shared" si="382"/>
        <v>theater</v>
      </c>
      <c r="R4091" s="11" t="str">
        <f t="shared" si="383"/>
        <v>plays</v>
      </c>
      <c r="S4091" s="14">
        <f t="shared" si="380"/>
        <v>42122.524166666662</v>
      </c>
      <c r="T4091" s="14">
        <f t="shared" si="381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8">
        <f t="shared" si="379"/>
        <v>10.666666666666666</v>
      </c>
      <c r="Q4092" t="str">
        <f t="shared" si="382"/>
        <v>theater</v>
      </c>
      <c r="R4092" s="11" t="str">
        <f t="shared" si="383"/>
        <v>plays</v>
      </c>
      <c r="S4092" s="14">
        <f t="shared" si="380"/>
        <v>42209.464548611104</v>
      </c>
      <c r="T4092" s="14">
        <f t="shared" si="381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8">
        <f t="shared" si="379"/>
        <v>25.5</v>
      </c>
      <c r="Q4093" t="str">
        <f t="shared" si="382"/>
        <v>theater</v>
      </c>
      <c r="R4093" s="11" t="str">
        <f t="shared" si="383"/>
        <v>plays</v>
      </c>
      <c r="S4093" s="14">
        <f t="shared" si="380"/>
        <v>41990.298043981478</v>
      </c>
      <c r="T4093" s="14">
        <f t="shared" si="381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8">
        <f t="shared" si="379"/>
        <v>20</v>
      </c>
      <c r="Q4094" t="str">
        <f t="shared" si="382"/>
        <v>theater</v>
      </c>
      <c r="R4094" s="11" t="str">
        <f t="shared" si="383"/>
        <v>plays</v>
      </c>
      <c r="S4094" s="14">
        <f t="shared" si="380"/>
        <v>42038.986655092587</v>
      </c>
      <c r="T4094" s="14">
        <f t="shared" si="381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8">
        <f t="shared" si="379"/>
        <v>15</v>
      </c>
      <c r="Q4095" t="str">
        <f t="shared" si="382"/>
        <v>theater</v>
      </c>
      <c r="R4095" s="11" t="str">
        <f t="shared" si="383"/>
        <v>plays</v>
      </c>
      <c r="S4095" s="14">
        <f t="shared" si="380"/>
        <v>42178.607557870368</v>
      </c>
      <c r="T4095" s="14">
        <f t="shared" si="381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8">
        <f t="shared" si="379"/>
        <v>91.25</v>
      </c>
      <c r="Q4096" t="str">
        <f t="shared" si="382"/>
        <v>theater</v>
      </c>
      <c r="R4096" s="11" t="str">
        <f t="shared" si="383"/>
        <v>plays</v>
      </c>
      <c r="S4096" s="14">
        <f t="shared" si="380"/>
        <v>41889.878472222219</v>
      </c>
      <c r="T4096" s="14">
        <f t="shared" si="381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8">
        <f t="shared" si="379"/>
        <v>800</v>
      </c>
      <c r="Q4097" t="str">
        <f t="shared" si="382"/>
        <v>theater</v>
      </c>
      <c r="R4097" s="11" t="str">
        <f t="shared" si="383"/>
        <v>plays</v>
      </c>
      <c r="S4097" s="14">
        <f t="shared" si="380"/>
        <v>42692.823495370372</v>
      </c>
      <c r="T4097" s="14">
        <f t="shared" si="381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8">
        <f t="shared" si="379"/>
        <v>80</v>
      </c>
      <c r="Q4098" t="str">
        <f t="shared" si="382"/>
        <v>theater</v>
      </c>
      <c r="R4098" s="11" t="str">
        <f t="shared" si="383"/>
        <v>plays</v>
      </c>
      <c r="S4098" s="14">
        <f t="shared" si="380"/>
        <v>42750.321979166663</v>
      </c>
      <c r="T4098" s="14">
        <f t="shared" si="381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(E4099/D4099)*100</f>
        <v>0</v>
      </c>
      <c r="P4099" s="8">
        <f t="shared" ref="P4099:P4115" si="385">IFERROR(E4099/L4099, 0)</f>
        <v>0</v>
      </c>
      <c r="Q4099" t="str">
        <f t="shared" si="382"/>
        <v>theater</v>
      </c>
      <c r="R4099" s="11" t="str">
        <f t="shared" si="383"/>
        <v>plays</v>
      </c>
      <c r="S4099" s="14">
        <f t="shared" ref="S4099:S4115" si="386">(((J4099/60)/60)/24)+DATE(1970,1,1)+(-5/24)</f>
        <v>42344.616168981483</v>
      </c>
      <c r="T4099" s="14">
        <f t="shared" ref="T4099:T4115" si="387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8">
        <f t="shared" si="385"/>
        <v>0</v>
      </c>
      <c r="Q4100" t="str">
        <f t="shared" ref="Q4100:Q4115" si="388">LEFT(N4100,(FIND("/",N4100)-1))</f>
        <v>theater</v>
      </c>
      <c r="R4100" s="11" t="str">
        <f t="shared" ref="R4100:R4115" si="389">RIGHT(N4100,(LEN(N4100)-FIND("/",N4100)))</f>
        <v>plays</v>
      </c>
      <c r="S4100" s="14">
        <f t="shared" si="386"/>
        <v>42495.51385416666</v>
      </c>
      <c r="T4100" s="14">
        <f t="shared" si="387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8">
        <f t="shared" si="385"/>
        <v>50</v>
      </c>
      <c r="Q4101" t="str">
        <f t="shared" si="388"/>
        <v>theater</v>
      </c>
      <c r="R4101" s="11" t="str">
        <f t="shared" si="389"/>
        <v>plays</v>
      </c>
      <c r="S4101" s="14">
        <f t="shared" si="386"/>
        <v>42570.642048611109</v>
      </c>
      <c r="T4101" s="14">
        <f t="shared" si="387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8">
        <f t="shared" si="385"/>
        <v>0</v>
      </c>
      <c r="Q4102" t="str">
        <f t="shared" si="388"/>
        <v>theater</v>
      </c>
      <c r="R4102" s="11" t="str">
        <f t="shared" si="389"/>
        <v>plays</v>
      </c>
      <c r="S4102" s="14">
        <f t="shared" si="386"/>
        <v>41926.916550925926</v>
      </c>
      <c r="T4102" s="14">
        <f t="shared" si="387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8">
        <f t="shared" si="385"/>
        <v>0</v>
      </c>
      <c r="Q4103" t="str">
        <f t="shared" si="388"/>
        <v>theater</v>
      </c>
      <c r="R4103" s="11" t="str">
        <f t="shared" si="389"/>
        <v>plays</v>
      </c>
      <c r="S4103" s="14">
        <f t="shared" si="386"/>
        <v>42730.695393518516</v>
      </c>
      <c r="T4103" s="14">
        <f t="shared" si="387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8">
        <f t="shared" si="385"/>
        <v>22.833333333333332</v>
      </c>
      <c r="Q4104" t="str">
        <f t="shared" si="388"/>
        <v>theater</v>
      </c>
      <c r="R4104" s="11" t="str">
        <f t="shared" si="389"/>
        <v>plays</v>
      </c>
      <c r="S4104" s="14">
        <f t="shared" si="386"/>
        <v>42475.639733796292</v>
      </c>
      <c r="T4104" s="14">
        <f t="shared" si="387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8">
        <f t="shared" si="385"/>
        <v>16.666666666666668</v>
      </c>
      <c r="Q4105" t="str">
        <f t="shared" si="388"/>
        <v>theater</v>
      </c>
      <c r="R4105" s="11" t="str">
        <f t="shared" si="389"/>
        <v>plays</v>
      </c>
      <c r="S4105" s="14">
        <f t="shared" si="386"/>
        <v>42188.624606481484</v>
      </c>
      <c r="T4105" s="14">
        <f t="shared" si="387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8">
        <f t="shared" si="385"/>
        <v>45.785714285714285</v>
      </c>
      <c r="Q4106" t="str">
        <f t="shared" si="388"/>
        <v>theater</v>
      </c>
      <c r="R4106" s="11" t="str">
        <f t="shared" si="389"/>
        <v>plays</v>
      </c>
      <c r="S4106" s="14">
        <f t="shared" si="386"/>
        <v>42640.069837962961</v>
      </c>
      <c r="T4106" s="14">
        <f t="shared" si="387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8">
        <f t="shared" si="385"/>
        <v>383.33333333333331</v>
      </c>
      <c r="Q4107" t="str">
        <f t="shared" si="388"/>
        <v>theater</v>
      </c>
      <c r="R4107" s="11" t="str">
        <f t="shared" si="389"/>
        <v>plays</v>
      </c>
      <c r="S4107" s="14">
        <f t="shared" si="386"/>
        <v>42696.802187499998</v>
      </c>
      <c r="T4107" s="14">
        <f t="shared" si="387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8">
        <f t="shared" si="385"/>
        <v>106.96969696969697</v>
      </c>
      <c r="Q4108" t="str">
        <f t="shared" si="388"/>
        <v>theater</v>
      </c>
      <c r="R4108" s="11" t="str">
        <f t="shared" si="389"/>
        <v>plays</v>
      </c>
      <c r="S4108" s="14">
        <f t="shared" si="386"/>
        <v>42052.841041666667</v>
      </c>
      <c r="T4108" s="14">
        <f t="shared" si="387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8">
        <f t="shared" si="385"/>
        <v>10.25</v>
      </c>
      <c r="Q4109" t="str">
        <f t="shared" si="388"/>
        <v>theater</v>
      </c>
      <c r="R4109" s="11" t="str">
        <f t="shared" si="389"/>
        <v>plays</v>
      </c>
      <c r="S4109" s="14">
        <f t="shared" si="386"/>
        <v>41883.708344907405</v>
      </c>
      <c r="T4109" s="14">
        <f t="shared" si="387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8">
        <f t="shared" si="385"/>
        <v>59</v>
      </c>
      <c r="Q4110" t="str">
        <f t="shared" si="388"/>
        <v>theater</v>
      </c>
      <c r="R4110" s="11" t="str">
        <f t="shared" si="389"/>
        <v>plays</v>
      </c>
      <c r="S4110" s="14">
        <f t="shared" si="386"/>
        <v>42766.823344907411</v>
      </c>
      <c r="T4110" s="14">
        <f t="shared" si="387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8">
        <f t="shared" si="385"/>
        <v>0</v>
      </c>
      <c r="Q4111" t="str">
        <f t="shared" si="388"/>
        <v>theater</v>
      </c>
      <c r="R4111" s="11" t="str">
        <f t="shared" si="389"/>
        <v>plays</v>
      </c>
      <c r="S4111" s="14">
        <f t="shared" si="386"/>
        <v>42307.331064814811</v>
      </c>
      <c r="T4111" s="14">
        <f t="shared" si="387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8">
        <f t="shared" si="385"/>
        <v>14.333333333333334</v>
      </c>
      <c r="Q4112" t="str">
        <f t="shared" si="388"/>
        <v>theater</v>
      </c>
      <c r="R4112" s="11" t="str">
        <f t="shared" si="389"/>
        <v>plays</v>
      </c>
      <c r="S4112" s="14">
        <f t="shared" si="386"/>
        <v>42512.418414351843</v>
      </c>
      <c r="T4112" s="14">
        <f t="shared" si="387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8">
        <f t="shared" si="385"/>
        <v>15.666666666666666</v>
      </c>
      <c r="Q4113" t="str">
        <f t="shared" si="388"/>
        <v>theater</v>
      </c>
      <c r="R4113" s="11" t="str">
        <f t="shared" si="389"/>
        <v>plays</v>
      </c>
      <c r="S4113" s="14">
        <f t="shared" si="386"/>
        <v>42028.927546296291</v>
      </c>
      <c r="T4113" s="14">
        <f t="shared" si="387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8">
        <f t="shared" si="385"/>
        <v>1</v>
      </c>
      <c r="Q4114" t="str">
        <f t="shared" si="388"/>
        <v>theater</v>
      </c>
      <c r="R4114" s="11" t="str">
        <f t="shared" si="389"/>
        <v>plays</v>
      </c>
      <c r="S4114" s="14">
        <f t="shared" si="386"/>
        <v>42400.738263888888</v>
      </c>
      <c r="T4114" s="14">
        <f t="shared" si="387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8">
        <f t="shared" si="385"/>
        <v>1</v>
      </c>
      <c r="Q4115" t="str">
        <f t="shared" si="388"/>
        <v>theater</v>
      </c>
      <c r="R4115" s="11" t="str">
        <f t="shared" si="389"/>
        <v>plays</v>
      </c>
      <c r="S4115" s="14">
        <f t="shared" si="386"/>
        <v>42358.364849537036</v>
      </c>
      <c r="T4115" s="14">
        <f t="shared" si="387"/>
        <v>42377.06527777778</v>
      </c>
    </row>
  </sheetData>
  <conditionalFormatting sqref="F1:F1048576">
    <cfRule type="containsText" dxfId="27" priority="7" operator="containsText" text="live">
      <formula>NOT(ISERROR(SEARCH("live",F1)))</formula>
    </cfRule>
    <cfRule type="containsText" dxfId="26" priority="8" operator="containsText" text="canceled">
      <formula>NOT(ISERROR(SEARCH("canceled",F1)))</formula>
    </cfRule>
    <cfRule type="containsText" dxfId="25" priority="9" operator="containsText" text="canceled">
      <formula>NOT(ISERROR(SEARCH("canceled",F1)))</formula>
    </cfRule>
    <cfRule type="containsText" dxfId="24" priority="10" operator="containsText" text="failed">
      <formula>NOT(ISERROR(SEARCH("failed",F1)))</formula>
    </cfRule>
    <cfRule type="containsText" dxfId="23" priority="11" operator="containsText" text="successful">
      <formula>NOT(ISERROR(SEARCH("successful",F1)))</formula>
    </cfRule>
  </conditionalFormatting>
  <conditionalFormatting sqref="O2:O4115">
    <cfRule type="cellIs" dxfId="22" priority="1" operator="greaterThan">
      <formula>200</formula>
    </cfRule>
    <cfRule type="cellIs" dxfId="21" priority="2" operator="between">
      <formula>100</formula>
      <formula>199.99</formula>
    </cfRule>
    <cfRule type="cellIs" dxfId="20" priority="3" operator="between">
      <formula>0</formula>
      <formula>99.99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9"/>
  <sheetViews>
    <sheetView workbookViewId="0">
      <selection activeCell="C24" sqref="C24"/>
    </sheetView>
  </sheetViews>
  <sheetFormatPr defaultRowHeight="15" x14ac:dyDescent="0.25"/>
  <cols>
    <col min="2" max="2" width="17.42578125" customWidth="1"/>
    <col min="3" max="3" width="12.140625" customWidth="1"/>
  </cols>
  <sheetData>
    <row r="2" spans="2:4" x14ac:dyDescent="0.25">
      <c r="B2" t="s">
        <v>8306</v>
      </c>
      <c r="C2" t="s">
        <v>8222</v>
      </c>
    </row>
    <row r="3" spans="2:4" x14ac:dyDescent="0.25">
      <c r="C3" t="s">
        <v>8219</v>
      </c>
    </row>
    <row r="4" spans="2:4" x14ac:dyDescent="0.25">
      <c r="C4" t="s">
        <v>8221</v>
      </c>
    </row>
    <row r="5" spans="2:4" x14ac:dyDescent="0.25">
      <c r="C5" t="s">
        <v>8220</v>
      </c>
    </row>
    <row r="7" spans="2:4" x14ac:dyDescent="0.25">
      <c r="B7" s="7" t="s">
        <v>8307</v>
      </c>
      <c r="C7" s="9" t="s">
        <v>8308</v>
      </c>
      <c r="D7" s="10"/>
    </row>
    <row r="8" spans="2:4" x14ac:dyDescent="0.25">
      <c r="C8" s="6" t="s">
        <v>8309</v>
      </c>
    </row>
    <row r="9" spans="2:4" x14ac:dyDescent="0.25">
      <c r="C9" s="5" t="s">
        <v>8310</v>
      </c>
    </row>
  </sheetData>
  <conditionalFormatting sqref="C3">
    <cfRule type="containsText" dxfId="19" priority="16" operator="containsText" text="live">
      <formula>NOT(ISERROR(SEARCH("live",C3)))</formula>
    </cfRule>
    <cfRule type="containsText" dxfId="18" priority="17" operator="containsText" text="canceled">
      <formula>NOT(ISERROR(SEARCH("canceled",C3)))</formula>
    </cfRule>
    <cfRule type="containsText" dxfId="17" priority="18" operator="containsText" text="canceled">
      <formula>NOT(ISERROR(SEARCH("canceled",C3)))</formula>
    </cfRule>
    <cfRule type="containsText" dxfId="16" priority="19" operator="containsText" text="failed">
      <formula>NOT(ISERROR(SEARCH("failed",C3)))</formula>
    </cfRule>
    <cfRule type="containsText" dxfId="15" priority="20" operator="containsText" text="successful">
      <formula>NOT(ISERROR(SEARCH("successful",C3)))</formula>
    </cfRule>
  </conditionalFormatting>
  <conditionalFormatting sqref="C5">
    <cfRule type="containsText" dxfId="14" priority="11" operator="containsText" text="live">
      <formula>NOT(ISERROR(SEARCH("live",C5)))</formula>
    </cfRule>
    <cfRule type="containsText" dxfId="13" priority="12" operator="containsText" text="canceled">
      <formula>NOT(ISERROR(SEARCH("canceled",C5)))</formula>
    </cfRule>
    <cfRule type="containsText" dxfId="12" priority="13" operator="containsText" text="canceled">
      <formula>NOT(ISERROR(SEARCH("canceled",C5)))</formula>
    </cfRule>
    <cfRule type="containsText" dxfId="11" priority="14" operator="containsText" text="failed">
      <formula>NOT(ISERROR(SEARCH("failed",C5)))</formula>
    </cfRule>
    <cfRule type="containsText" dxfId="10" priority="15" operator="containsText" text="successful">
      <formula>NOT(ISERROR(SEARCH("successful",C5)))</formula>
    </cfRule>
  </conditionalFormatting>
  <conditionalFormatting sqref="C4">
    <cfRule type="containsText" dxfId="9" priority="6" operator="containsText" text="live">
      <formula>NOT(ISERROR(SEARCH("live",C4)))</formula>
    </cfRule>
    <cfRule type="containsText" dxfId="8" priority="7" operator="containsText" text="canceled">
      <formula>NOT(ISERROR(SEARCH("canceled",C4)))</formula>
    </cfRule>
    <cfRule type="containsText" dxfId="7" priority="8" operator="containsText" text="canceled">
      <formula>NOT(ISERROR(SEARCH("canceled",C4)))</formula>
    </cfRule>
    <cfRule type="containsText" dxfId="6" priority="9" operator="containsText" text="failed">
      <formula>NOT(ISERROR(SEARCH("failed",C4)))</formula>
    </cfRule>
    <cfRule type="containsText" dxfId="5" priority="10" operator="containsText" text="successful">
      <formula>NOT(ISERROR(SEARCH("successful",C4)))</formula>
    </cfRule>
  </conditionalFormatting>
  <conditionalFormatting sqref="C2">
    <cfRule type="containsText" dxfId="4" priority="1" operator="containsText" text="live">
      <formula>NOT(ISERROR(SEARCH("live",C2)))</formula>
    </cfRule>
    <cfRule type="containsText" dxfId="3" priority="2" operator="containsText" text="canceled">
      <formula>NOT(ISERROR(SEARCH("canceled",C2)))</formula>
    </cfRule>
    <cfRule type="containsText" dxfId="2" priority="3" operator="containsText" text="canceled">
      <formula>NOT(ISERROR(SEARCH("canceled",C2)))</formula>
    </cfRule>
    <cfRule type="containsText" dxfId="1" priority="4" operator="containsText" text="failed">
      <formula>NOT(ISERROR(SEARCH("failed",C2)))</formula>
    </cfRule>
    <cfRule type="containsText" dxfId="0" priority="5" operator="containsText" text="successful">
      <formula>NOT(ISERROR(SEARCH("successful",C2)))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21" sqref="G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12" t="s">
        <v>8223</v>
      </c>
      <c r="B1" t="s">
        <v>8368</v>
      </c>
    </row>
    <row r="3" spans="1:6" x14ac:dyDescent="0.25">
      <c r="A3" s="12" t="s">
        <v>8369</v>
      </c>
      <c r="B3" s="12" t="s">
        <v>8367</v>
      </c>
    </row>
    <row r="4" spans="1:6" x14ac:dyDescent="0.25">
      <c r="A4" s="12" t="s">
        <v>8365</v>
      </c>
      <c r="B4" t="s">
        <v>8219</v>
      </c>
      <c r="C4" t="s">
        <v>8221</v>
      </c>
      <c r="D4" t="s">
        <v>8220</v>
      </c>
      <c r="E4" t="s">
        <v>8222</v>
      </c>
      <c r="F4" t="s">
        <v>8366</v>
      </c>
    </row>
    <row r="5" spans="1:6" x14ac:dyDescent="0.25">
      <c r="A5" s="13" t="s">
        <v>8315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3" t="s">
        <v>8341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3" t="s">
        <v>8338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3" t="s">
        <v>8336</v>
      </c>
      <c r="B8" s="11"/>
      <c r="C8" s="11"/>
      <c r="D8" s="11">
        <v>24</v>
      </c>
      <c r="E8" s="11"/>
      <c r="F8" s="11">
        <v>24</v>
      </c>
    </row>
    <row r="9" spans="1:6" x14ac:dyDescent="0.25">
      <c r="A9" s="13" t="s">
        <v>8330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3" t="s">
        <v>8343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3" t="s">
        <v>8327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3" t="s">
        <v>8324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3" t="s">
        <v>8322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3" t="s">
        <v>8366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8" spans="1:6" x14ac:dyDescent="0.25">
      <c r="A18" s="13"/>
    </row>
    <row r="19" spans="1:6" x14ac:dyDescent="0.25">
      <c r="A19" s="25" t="s">
        <v>8365</v>
      </c>
      <c r="B19" s="25" t="s">
        <v>8219</v>
      </c>
      <c r="C19" s="25" t="s">
        <v>8221</v>
      </c>
      <c r="D19" s="25" t="s">
        <v>8220</v>
      </c>
      <c r="E19" s="25" t="s">
        <v>8222</v>
      </c>
      <c r="F19" s="25" t="s">
        <v>8366</v>
      </c>
    </row>
    <row r="20" spans="1:6" x14ac:dyDescent="0.25">
      <c r="A20" s="13" t="s">
        <v>8315</v>
      </c>
      <c r="B20" s="11">
        <v>300</v>
      </c>
      <c r="C20" s="11">
        <v>180</v>
      </c>
      <c r="D20" s="11">
        <v>40</v>
      </c>
      <c r="E20" s="11"/>
      <c r="F20" s="11">
        <v>520</v>
      </c>
    </row>
    <row r="21" spans="1:6" x14ac:dyDescent="0.25">
      <c r="A21" s="13" t="s">
        <v>8341</v>
      </c>
      <c r="B21" s="11">
        <v>34</v>
      </c>
      <c r="C21" s="11">
        <v>140</v>
      </c>
      <c r="D21" s="11">
        <v>20</v>
      </c>
      <c r="E21" s="11">
        <v>6</v>
      </c>
      <c r="F21" s="11">
        <v>200</v>
      </c>
    </row>
    <row r="22" spans="1:6" x14ac:dyDescent="0.25">
      <c r="A22" s="13" t="s">
        <v>8338</v>
      </c>
      <c r="B22" s="11">
        <v>80</v>
      </c>
      <c r="C22" s="11">
        <v>140</v>
      </c>
      <c r="D22" s="11"/>
      <c r="E22" s="11"/>
      <c r="F22" s="11">
        <v>220</v>
      </c>
    </row>
    <row r="23" spans="1:6" x14ac:dyDescent="0.25">
      <c r="A23" s="13" t="s">
        <v>8336</v>
      </c>
      <c r="B23" s="11"/>
      <c r="C23" s="11"/>
      <c r="D23" s="11">
        <v>24</v>
      </c>
      <c r="E23" s="11"/>
      <c r="F23" s="11">
        <v>24</v>
      </c>
    </row>
    <row r="24" spans="1:6" x14ac:dyDescent="0.25">
      <c r="A24" s="13" t="s">
        <v>8330</v>
      </c>
      <c r="B24" s="11">
        <v>540</v>
      </c>
      <c r="C24" s="11">
        <v>120</v>
      </c>
      <c r="D24" s="11">
        <v>20</v>
      </c>
      <c r="E24" s="11">
        <v>20</v>
      </c>
      <c r="F24" s="11">
        <v>700</v>
      </c>
    </row>
    <row r="25" spans="1:6" x14ac:dyDescent="0.25">
      <c r="A25" s="13" t="s">
        <v>8343</v>
      </c>
      <c r="B25" s="11">
        <v>103</v>
      </c>
      <c r="C25" s="11">
        <v>117</v>
      </c>
      <c r="D25" s="11"/>
      <c r="E25" s="11"/>
      <c r="F25" s="11">
        <v>220</v>
      </c>
    </row>
    <row r="26" spans="1:6" x14ac:dyDescent="0.25">
      <c r="A26" s="13" t="s">
        <v>8327</v>
      </c>
      <c r="B26" s="11">
        <v>80</v>
      </c>
      <c r="C26" s="11">
        <v>127</v>
      </c>
      <c r="D26" s="11">
        <v>30</v>
      </c>
      <c r="E26" s="11"/>
      <c r="F26" s="11">
        <v>237</v>
      </c>
    </row>
    <row r="27" spans="1:6" x14ac:dyDescent="0.25">
      <c r="A27" s="13" t="s">
        <v>8324</v>
      </c>
      <c r="B27" s="11">
        <v>209</v>
      </c>
      <c r="C27" s="11">
        <v>213</v>
      </c>
      <c r="D27" s="11">
        <v>178</v>
      </c>
      <c r="E27" s="11"/>
      <c r="F27" s="11">
        <v>600</v>
      </c>
    </row>
    <row r="28" spans="1:6" x14ac:dyDescent="0.25">
      <c r="A28" s="13" t="s">
        <v>8322</v>
      </c>
      <c r="B28" s="11">
        <v>839</v>
      </c>
      <c r="C28" s="11">
        <v>493</v>
      </c>
      <c r="D28" s="11">
        <v>37</v>
      </c>
      <c r="E28" s="11">
        <v>24</v>
      </c>
      <c r="F28" s="11">
        <v>1393</v>
      </c>
    </row>
    <row r="29" spans="1:6" x14ac:dyDescent="0.25">
      <c r="A29" s="26" t="s">
        <v>8366</v>
      </c>
      <c r="B29" s="27">
        <v>2185</v>
      </c>
      <c r="C29" s="27">
        <v>1530</v>
      </c>
      <c r="D29" s="27">
        <v>349</v>
      </c>
      <c r="E29" s="27">
        <v>50</v>
      </c>
      <c r="F29" s="27">
        <v>4114</v>
      </c>
    </row>
    <row r="31" spans="1:6" x14ac:dyDescent="0.25">
      <c r="A31" s="29" t="s">
        <v>8405</v>
      </c>
      <c r="B31" s="29"/>
      <c r="C31" s="29"/>
      <c r="D31" s="29"/>
      <c r="E31" s="29"/>
      <c r="F31" s="29"/>
    </row>
    <row r="32" spans="1:6" x14ac:dyDescent="0.25">
      <c r="B32" s="25" t="s">
        <v>8219</v>
      </c>
      <c r="C32" s="25" t="s">
        <v>8221</v>
      </c>
      <c r="D32" s="25" t="s">
        <v>8220</v>
      </c>
      <c r="E32" s="25" t="s">
        <v>8222</v>
      </c>
      <c r="F32" s="25" t="s">
        <v>8366</v>
      </c>
    </row>
    <row r="33" spans="1:6" x14ac:dyDescent="0.25">
      <c r="A33" s="13" t="s">
        <v>8315</v>
      </c>
      <c r="B33" s="28">
        <f>(B20/F20)*100</f>
        <v>57.692307692307686</v>
      </c>
      <c r="C33" s="28">
        <f>(C20/F20)*100</f>
        <v>34.615384615384613</v>
      </c>
      <c r="D33" s="28">
        <f>(D20/F20)*100</f>
        <v>7.6923076923076925</v>
      </c>
      <c r="E33" s="28">
        <f>(E20/F20)*100</f>
        <v>0</v>
      </c>
      <c r="F33" s="28">
        <f>(F20/$F$29)*100</f>
        <v>12.639766650461837</v>
      </c>
    </row>
    <row r="34" spans="1:6" x14ac:dyDescent="0.25">
      <c r="A34" s="13" t="s">
        <v>8341</v>
      </c>
      <c r="B34" s="28">
        <f t="shared" ref="B34:B42" si="0">(B21/F21)*100</f>
        <v>17</v>
      </c>
      <c r="C34" s="28">
        <f t="shared" ref="C34:C42" si="1">(C21/F21)*100</f>
        <v>70</v>
      </c>
      <c r="D34" s="28">
        <f t="shared" ref="D34:D42" si="2">(D21/F21)*100</f>
        <v>10</v>
      </c>
      <c r="E34" s="28">
        <f t="shared" ref="E34:E42" si="3">(E21/F21)*100</f>
        <v>3</v>
      </c>
      <c r="F34" s="28">
        <f t="shared" ref="F34:F42" si="4">(F21/$F$29)*100</f>
        <v>4.8614487117160907</v>
      </c>
    </row>
    <row r="35" spans="1:6" x14ac:dyDescent="0.25">
      <c r="A35" s="13" t="s">
        <v>8338</v>
      </c>
      <c r="B35" s="28">
        <f t="shared" si="0"/>
        <v>36.363636363636367</v>
      </c>
      <c r="C35" s="28">
        <f t="shared" si="1"/>
        <v>63.636363636363633</v>
      </c>
      <c r="D35" s="28">
        <f t="shared" si="2"/>
        <v>0</v>
      </c>
      <c r="E35" s="28">
        <f t="shared" si="3"/>
        <v>0</v>
      </c>
      <c r="F35" s="28">
        <f t="shared" si="4"/>
        <v>5.3475935828877006</v>
      </c>
    </row>
    <row r="36" spans="1:6" x14ac:dyDescent="0.25">
      <c r="A36" s="13" t="s">
        <v>8336</v>
      </c>
      <c r="B36" s="28">
        <f t="shared" si="0"/>
        <v>0</v>
      </c>
      <c r="C36" s="28">
        <f t="shared" si="1"/>
        <v>0</v>
      </c>
      <c r="D36" s="28">
        <f t="shared" si="2"/>
        <v>100</v>
      </c>
      <c r="E36" s="28">
        <f t="shared" si="3"/>
        <v>0</v>
      </c>
      <c r="F36" s="28">
        <f t="shared" si="4"/>
        <v>0.58337384540593096</v>
      </c>
    </row>
    <row r="37" spans="1:6" x14ac:dyDescent="0.25">
      <c r="A37" s="13" t="s">
        <v>8330</v>
      </c>
      <c r="B37" s="28">
        <f t="shared" si="0"/>
        <v>77.142857142857153</v>
      </c>
      <c r="C37" s="28">
        <f t="shared" si="1"/>
        <v>17.142857142857142</v>
      </c>
      <c r="D37" s="28">
        <f t="shared" si="2"/>
        <v>2.8571428571428572</v>
      </c>
      <c r="E37" s="28">
        <f t="shared" si="3"/>
        <v>2.8571428571428572</v>
      </c>
      <c r="F37" s="28">
        <f t="shared" si="4"/>
        <v>17.01507049100632</v>
      </c>
    </row>
    <row r="38" spans="1:6" x14ac:dyDescent="0.25">
      <c r="A38" s="13" t="s">
        <v>8343</v>
      </c>
      <c r="B38" s="28">
        <f t="shared" si="0"/>
        <v>46.81818181818182</v>
      </c>
      <c r="C38" s="28">
        <f t="shared" si="1"/>
        <v>53.181818181818187</v>
      </c>
      <c r="D38" s="28">
        <f t="shared" si="2"/>
        <v>0</v>
      </c>
      <c r="E38" s="28">
        <f t="shared" si="3"/>
        <v>0</v>
      </c>
      <c r="F38" s="28">
        <f t="shared" si="4"/>
        <v>5.3475935828877006</v>
      </c>
    </row>
    <row r="39" spans="1:6" x14ac:dyDescent="0.25">
      <c r="A39" s="13" t="s">
        <v>8327</v>
      </c>
      <c r="B39" s="28">
        <f t="shared" si="0"/>
        <v>33.755274261603375</v>
      </c>
      <c r="C39" s="28">
        <f t="shared" si="1"/>
        <v>53.586497890295362</v>
      </c>
      <c r="D39" s="28">
        <f t="shared" si="2"/>
        <v>12.658227848101266</v>
      </c>
      <c r="E39" s="28">
        <f t="shared" si="3"/>
        <v>0</v>
      </c>
      <c r="F39" s="28">
        <f t="shared" si="4"/>
        <v>5.7608167233835683</v>
      </c>
    </row>
    <row r="40" spans="1:6" x14ac:dyDescent="0.25">
      <c r="A40" s="13" t="s">
        <v>8324</v>
      </c>
      <c r="B40" s="28">
        <f t="shared" si="0"/>
        <v>34.833333333333336</v>
      </c>
      <c r="C40" s="28">
        <f t="shared" si="1"/>
        <v>35.5</v>
      </c>
      <c r="D40" s="28">
        <f t="shared" si="2"/>
        <v>29.666666666666668</v>
      </c>
      <c r="E40" s="28">
        <f t="shared" si="3"/>
        <v>0</v>
      </c>
      <c r="F40" s="28">
        <f t="shared" si="4"/>
        <v>14.584346135148273</v>
      </c>
    </row>
    <row r="41" spans="1:6" x14ac:dyDescent="0.25">
      <c r="A41" s="13" t="s">
        <v>8322</v>
      </c>
      <c r="B41" s="28">
        <f t="shared" si="0"/>
        <v>60.229720028715008</v>
      </c>
      <c r="C41" s="28">
        <f t="shared" si="1"/>
        <v>35.391241923905241</v>
      </c>
      <c r="D41" s="28">
        <f t="shared" si="2"/>
        <v>2.6561378320172291</v>
      </c>
      <c r="E41" s="28">
        <f t="shared" si="3"/>
        <v>1.7229002153625268</v>
      </c>
      <c r="F41" s="28">
        <f t="shared" si="4"/>
        <v>33.859990277102575</v>
      </c>
    </row>
    <row r="42" spans="1:6" x14ac:dyDescent="0.25">
      <c r="A42" s="26" t="s">
        <v>8366</v>
      </c>
      <c r="B42" s="28">
        <f t="shared" si="0"/>
        <v>53.111327175498303</v>
      </c>
      <c r="C42" s="28">
        <f t="shared" si="1"/>
        <v>37.190082644628099</v>
      </c>
      <c r="D42" s="28">
        <f t="shared" si="2"/>
        <v>8.4832280019445783</v>
      </c>
      <c r="E42" s="28">
        <f t="shared" si="3"/>
        <v>1.2153621779290227</v>
      </c>
      <c r="F42" s="28">
        <f t="shared" si="4"/>
        <v>100</v>
      </c>
    </row>
  </sheetData>
  <mergeCells count="1">
    <mergeCell ref="A31:F31"/>
  </mergeCells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M31" sqref="M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8368</v>
      </c>
    </row>
    <row r="2" spans="1:6" x14ac:dyDescent="0.25">
      <c r="A2" s="12" t="s">
        <v>8313</v>
      </c>
      <c r="B2" t="s">
        <v>8368</v>
      </c>
    </row>
    <row r="4" spans="1:6" x14ac:dyDescent="0.25">
      <c r="A4" s="12" t="s">
        <v>8369</v>
      </c>
      <c r="B4" s="12" t="s">
        <v>8367</v>
      </c>
    </row>
    <row r="5" spans="1:6" x14ac:dyDescent="0.25">
      <c r="A5" s="12" t="s">
        <v>8365</v>
      </c>
      <c r="B5" t="s">
        <v>8219</v>
      </c>
      <c r="C5" t="s">
        <v>8221</v>
      </c>
      <c r="D5" t="s">
        <v>8220</v>
      </c>
      <c r="E5" t="s">
        <v>8222</v>
      </c>
      <c r="F5" t="s">
        <v>8366</v>
      </c>
    </row>
    <row r="6" spans="1:6" x14ac:dyDescent="0.25">
      <c r="A6" s="13" t="s">
        <v>8321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3" t="s">
        <v>8349</v>
      </c>
      <c r="B7" s="11"/>
      <c r="C7" s="11"/>
      <c r="D7" s="11">
        <v>20</v>
      </c>
      <c r="E7" s="11"/>
      <c r="F7" s="11">
        <v>20</v>
      </c>
    </row>
    <row r="8" spans="1:6" x14ac:dyDescent="0.25">
      <c r="A8" s="13" t="s">
        <v>8337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3" t="s">
        <v>8363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3" t="s">
        <v>8359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3" t="s">
        <v>8320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3" t="s">
        <v>8319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3" t="s">
        <v>8335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3" t="s">
        <v>8352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3" t="s">
        <v>8329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3" t="s">
        <v>8342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3" t="s">
        <v>8353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3" t="s">
        <v>8354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3" t="s">
        <v>8334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3" t="s">
        <v>8333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3" t="s">
        <v>8361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3" t="s">
        <v>8332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3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3" t="s">
        <v>8364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3" t="s">
        <v>8348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3" t="s">
        <v>8328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3" t="s">
        <v>8355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3" t="s">
        <v>8344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3" t="s">
        <v>8350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3" t="s">
        <v>8323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3" t="s">
        <v>8351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3" t="s">
        <v>8347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3" t="s">
        <v>8358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3" t="s">
        <v>8331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3" t="s">
        <v>8318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3" t="s">
        <v>8317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3" t="s">
        <v>8357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3" t="s">
        <v>8360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3" t="s">
        <v>8362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3" t="s">
        <v>8356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3" t="s">
        <v>8316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3" t="s">
        <v>8346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3" t="s">
        <v>8339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3" t="s">
        <v>8326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3" t="s">
        <v>8325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3" t="s">
        <v>8345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3" t="s">
        <v>8366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29" sqref="D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customWidth="1"/>
    <col min="6" max="6" width="11.28515625" bestFit="1" customWidth="1"/>
  </cols>
  <sheetData>
    <row r="1" spans="1:5" x14ac:dyDescent="0.25">
      <c r="A1" s="12" t="s">
        <v>8384</v>
      </c>
      <c r="B1" t="s">
        <v>8368</v>
      </c>
    </row>
    <row r="2" spans="1:5" x14ac:dyDescent="0.25">
      <c r="A2" s="12" t="s">
        <v>8313</v>
      </c>
      <c r="B2" t="s">
        <v>8368</v>
      </c>
    </row>
    <row r="4" spans="1:5" x14ac:dyDescent="0.25">
      <c r="A4" s="12" t="s">
        <v>8369</v>
      </c>
      <c r="B4" s="12" t="s">
        <v>8367</v>
      </c>
    </row>
    <row r="5" spans="1:5" x14ac:dyDescent="0.25">
      <c r="A5" s="12" t="s">
        <v>8365</v>
      </c>
      <c r="B5" t="s">
        <v>8219</v>
      </c>
      <c r="C5" t="s">
        <v>8221</v>
      </c>
      <c r="D5" t="s">
        <v>8220</v>
      </c>
      <c r="E5" t="s">
        <v>8366</v>
      </c>
    </row>
    <row r="6" spans="1:5" x14ac:dyDescent="0.25">
      <c r="A6" s="15" t="s">
        <v>8378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5" t="s">
        <v>8379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5" t="s">
        <v>8380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5" t="s">
        <v>8381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5" t="s">
        <v>8372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5" t="s">
        <v>8382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5" t="s">
        <v>8373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5" t="s">
        <v>8374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5" t="s">
        <v>8375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5" t="s">
        <v>8376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5" t="s">
        <v>8377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5" t="s">
        <v>8383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5" t="s">
        <v>8366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M21" sqref="M21"/>
    </sheetView>
  </sheetViews>
  <sheetFormatPr defaultRowHeight="15" x14ac:dyDescent="0.25"/>
  <cols>
    <col min="1" max="1" width="19.140625" customWidth="1"/>
    <col min="2" max="2" width="21.42578125" customWidth="1"/>
    <col min="3" max="3" width="16" customWidth="1"/>
    <col min="4" max="4" width="18.140625" customWidth="1"/>
    <col min="5" max="5" width="14.5703125" customWidth="1"/>
    <col min="6" max="6" width="21" customWidth="1"/>
    <col min="7" max="7" width="17.5703125" customWidth="1"/>
    <col min="8" max="8" width="20.42578125" customWidth="1"/>
  </cols>
  <sheetData>
    <row r="1" spans="1:9" x14ac:dyDescent="0.25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8404</v>
      </c>
      <c r="G1" t="s">
        <v>8390</v>
      </c>
      <c r="H1" t="s">
        <v>8391</v>
      </c>
    </row>
    <row r="2" spans="1:9" x14ac:dyDescent="0.25">
      <c r="A2" t="s">
        <v>8392</v>
      </c>
      <c r="B2">
        <f>COUNTIFS('Raw Data'!$D$2:$D$4115,"&lt;1000",'Raw Data'!$F$2:$F$4115,"successful")</f>
        <v>322</v>
      </c>
      <c r="C2">
        <f>COUNTIFS('Raw Data'!$D$2:$D$4115,"&lt;1000",'Raw Data'!$F$2:$F$4115,"failed")</f>
        <v>113</v>
      </c>
      <c r="D2">
        <f>COUNTIFS('Raw Data'!$D$2:$D$4115,"&lt;1000",'Raw Data'!$F$2:$F$4115,"canceled")</f>
        <v>18</v>
      </c>
      <c r="E2">
        <f>SUM(B2:D2)</f>
        <v>453</v>
      </c>
      <c r="F2" s="16">
        <f>(B2/$E2)</f>
        <v>0.71081677704194257</v>
      </c>
      <c r="G2" s="17">
        <f>(C2/$E2)</f>
        <v>0.24944812362030905</v>
      </c>
      <c r="H2" s="18">
        <f>(D2/$E2)</f>
        <v>3.9735099337748346E-2</v>
      </c>
      <c r="I2" s="8"/>
    </row>
    <row r="3" spans="1:9" x14ac:dyDescent="0.25">
      <c r="A3" t="s">
        <v>8393</v>
      </c>
      <c r="B3">
        <f>COUNTIFS('Raw Data'!$D$2:$D$4115,"&gt;=1000",'Raw Data'!$D$2:$D$4115,"&lt;5000",'Raw Data'!$F$2:$F$4115,"successful")</f>
        <v>932</v>
      </c>
      <c r="C3">
        <f>COUNTIFS('Raw Data'!$D$2:$D$4115,"&gt;=1000",'Raw Data'!$D$2:$D$4115,"&lt;5000",'Raw Data'!$F$2:$F$4115,"failed")</f>
        <v>420</v>
      </c>
      <c r="D3">
        <f>COUNTIFS('Raw Data'!$D$2:$D$4115,"&gt;=1000",'Raw Data'!$D$2:$D$4115,"&lt;5000",'Raw Data'!$F$2:$F$4115,"canceled")</f>
        <v>60</v>
      </c>
      <c r="E3">
        <f t="shared" ref="E3:E13" si="0">SUM(B3:D3)</f>
        <v>1412</v>
      </c>
      <c r="F3" s="19">
        <f t="shared" ref="F3:F13" si="1">(B3/$E3)</f>
        <v>0.66005665722379603</v>
      </c>
      <c r="G3" s="20">
        <f t="shared" ref="G3:G13" si="2">(C3/$E3)</f>
        <v>0.29745042492917845</v>
      </c>
      <c r="H3" s="21">
        <f t="shared" ref="H3:H13" si="3">(D3/$E3)</f>
        <v>4.2492917847025496E-2</v>
      </c>
      <c r="I3" s="8"/>
    </row>
    <row r="4" spans="1:9" x14ac:dyDescent="0.25">
      <c r="A4" t="s">
        <v>8394</v>
      </c>
      <c r="B4">
        <f>COUNTIFS('Raw Data'!$D$2:$D$4115,"&gt;=5000",'Raw Data'!$D$2:$D$4115,"&lt;10000",'Raw Data'!$F$2:$F$4115,"successful")</f>
        <v>381</v>
      </c>
      <c r="C4">
        <f>COUNTIFS('Raw Data'!$D$2:$D$4115,"&gt;=5000",'Raw Data'!$D$2:$D$4115,"&lt;10000",'Raw Data'!$F$2:$F$4115,"failed")</f>
        <v>283</v>
      </c>
      <c r="D4">
        <f>COUNTIFS('Raw Data'!$D$2:$D$4115,"&gt;=5000",'Raw Data'!$D$2:$D$4115,"&lt;10000",'Raw Data'!$F$2:$F$4115,"canceled")</f>
        <v>52</v>
      </c>
      <c r="E4">
        <f t="shared" si="0"/>
        <v>716</v>
      </c>
      <c r="F4" s="19">
        <f t="shared" si="1"/>
        <v>0.53212290502793291</v>
      </c>
      <c r="G4" s="20">
        <f t="shared" si="2"/>
        <v>0.39525139664804471</v>
      </c>
      <c r="H4" s="21">
        <f t="shared" si="3"/>
        <v>7.2625698324022353E-2</v>
      </c>
      <c r="I4" s="8"/>
    </row>
    <row r="5" spans="1:9" x14ac:dyDescent="0.25">
      <c r="A5" t="s">
        <v>8395</v>
      </c>
      <c r="B5">
        <f>COUNTIFS('Raw Data'!$D$2:$D$4115,"&gt;=10000",'Raw Data'!$D$2:$D$4115,"&lt;15000",'Raw Data'!$F$2:$F$4115,"successful")</f>
        <v>168</v>
      </c>
      <c r="C5">
        <f>COUNTIFS('Raw Data'!$D$2:$D$4115,"&gt;=10000",'Raw Data'!$D$2:$D$4115,"&lt;15000",'Raw Data'!$F$2:$F$4115,"failed")</f>
        <v>144</v>
      </c>
      <c r="D5">
        <f>COUNTIFS('Raw Data'!$D$2:$D$4115,"&gt;=10000",'Raw Data'!$D$2:$D$4115,"&lt;15000",'Raw Data'!$F$2:$F$4115,"canceled")</f>
        <v>40</v>
      </c>
      <c r="E5">
        <f t="shared" si="0"/>
        <v>352</v>
      </c>
      <c r="F5" s="19">
        <f t="shared" si="1"/>
        <v>0.47727272727272729</v>
      </c>
      <c r="G5" s="20">
        <f t="shared" si="2"/>
        <v>0.40909090909090912</v>
      </c>
      <c r="H5" s="21">
        <f t="shared" si="3"/>
        <v>0.11363636363636363</v>
      </c>
      <c r="I5" s="8"/>
    </row>
    <row r="6" spans="1:9" x14ac:dyDescent="0.25">
      <c r="A6" t="s">
        <v>8396</v>
      </c>
      <c r="B6">
        <f>COUNTIFS('Raw Data'!$D$2:$D$4115,"&gt;=15000",'Raw Data'!$D$2:$D$4115,"&lt;20000",'Raw Data'!$F$2:$F$4115,"successful")</f>
        <v>94</v>
      </c>
      <c r="C6">
        <f>COUNTIFS('Raw Data'!$D$2:$D$4115,"&gt;=15000",'Raw Data'!$D$2:$D$4115,"&lt;20000",'Raw Data'!$F$2:$F$4115,"failed")</f>
        <v>90</v>
      </c>
      <c r="D6">
        <f>COUNTIFS('Raw Data'!$D$2:$D$4115,"&gt;=15000",'Raw Data'!$D$2:$D$4115,"&lt;20000",'Raw Data'!$F$2:$F$4115,"canceled")</f>
        <v>17</v>
      </c>
      <c r="E6">
        <f t="shared" si="0"/>
        <v>201</v>
      </c>
      <c r="F6" s="19">
        <f t="shared" si="1"/>
        <v>0.46766169154228854</v>
      </c>
      <c r="G6" s="20">
        <f t="shared" si="2"/>
        <v>0.44776119402985076</v>
      </c>
      <c r="H6" s="21">
        <f t="shared" si="3"/>
        <v>8.45771144278607E-2</v>
      </c>
      <c r="I6" s="8"/>
    </row>
    <row r="7" spans="1:9" x14ac:dyDescent="0.25">
      <c r="A7" t="s">
        <v>8397</v>
      </c>
      <c r="B7">
        <f>COUNTIFS('Raw Data'!$D$2:$D$4115,"&gt;=20000",'Raw Data'!$D$2:$D$4115,"&lt;25000",'Raw Data'!$F$2:$F$4115,"successful")</f>
        <v>62</v>
      </c>
      <c r="C7">
        <f>COUNTIFS('Raw Data'!$D$2:$D$4115,"&gt;=20000",'Raw Data'!$D$2:$D$4115,"&lt;25000",'Raw Data'!$F$2:$F$4115,"failed")</f>
        <v>72</v>
      </c>
      <c r="D7">
        <f>COUNTIFS('Raw Data'!$D$2:$D$4115,"&gt;=20000",'Raw Data'!$D$2:$D$4115,"&lt;25000",'Raw Data'!$F$2:$F$4115,"canceled")</f>
        <v>14</v>
      </c>
      <c r="E7">
        <f t="shared" si="0"/>
        <v>148</v>
      </c>
      <c r="F7" s="19">
        <f t="shared" si="1"/>
        <v>0.41891891891891891</v>
      </c>
      <c r="G7" s="20">
        <f t="shared" si="2"/>
        <v>0.48648648648648651</v>
      </c>
      <c r="H7" s="21">
        <f t="shared" si="3"/>
        <v>9.45945945945946E-2</v>
      </c>
      <c r="I7" s="8"/>
    </row>
    <row r="8" spans="1:9" x14ac:dyDescent="0.25">
      <c r="A8" t="s">
        <v>8398</v>
      </c>
      <c r="B8">
        <f>COUNTIFS('Raw Data'!$D$2:$D$4115,"&gt;=25000",'Raw Data'!$D$2:$D$4115,"&lt;30000",'Raw Data'!$F$2:$F$4115,"successful")</f>
        <v>55</v>
      </c>
      <c r="C8">
        <f>COUNTIFS('Raw Data'!$D$2:$D$4115,"&gt;=25000",'Raw Data'!$D$2:$D$4115,"&lt;30000",'Raw Data'!$F$2:$F$4115,"failed")</f>
        <v>64</v>
      </c>
      <c r="D8">
        <f>COUNTIFS('Raw Data'!$D$2:$D$4115,"&gt;=25000",'Raw Data'!$D$2:$D$4115,"&lt;30000",'Raw Data'!$F$2:$F$4115,"canceled")</f>
        <v>18</v>
      </c>
      <c r="E8">
        <f t="shared" si="0"/>
        <v>137</v>
      </c>
      <c r="F8" s="19">
        <f t="shared" si="1"/>
        <v>0.40145985401459855</v>
      </c>
      <c r="G8" s="20">
        <f t="shared" si="2"/>
        <v>0.46715328467153283</v>
      </c>
      <c r="H8" s="21">
        <f t="shared" si="3"/>
        <v>0.13138686131386862</v>
      </c>
      <c r="I8" s="8"/>
    </row>
    <row r="9" spans="1:9" x14ac:dyDescent="0.25">
      <c r="A9" t="s">
        <v>8399</v>
      </c>
      <c r="B9">
        <f>COUNTIFS('Raw Data'!$D$2:$D$4115,"&gt;=30000",'Raw Data'!$D$2:$D$4115,"&lt;35000",'Raw Data'!$F$2:$F$4115,"successful")</f>
        <v>32</v>
      </c>
      <c r="C9">
        <f>COUNTIFS('Raw Data'!$D$2:$D$4115,"&gt;=30000",'Raw Data'!$D$2:$D$4115,"&lt;35000",'Raw Data'!$F$2:$F$4115,"failed")</f>
        <v>37</v>
      </c>
      <c r="D9">
        <f>COUNTIFS('Raw Data'!$D$2:$D$4115,"&gt;=30000",'Raw Data'!$D$2:$D$4115,"&lt;35000",'Raw Data'!$F$2:$F$4115,"canceled")</f>
        <v>13</v>
      </c>
      <c r="E9">
        <f t="shared" si="0"/>
        <v>82</v>
      </c>
      <c r="F9" s="19">
        <f t="shared" si="1"/>
        <v>0.3902439024390244</v>
      </c>
      <c r="G9" s="20">
        <f t="shared" si="2"/>
        <v>0.45121951219512196</v>
      </c>
      <c r="H9" s="21">
        <f t="shared" si="3"/>
        <v>0.15853658536585366</v>
      </c>
      <c r="I9" s="8"/>
    </row>
    <row r="10" spans="1:9" x14ac:dyDescent="0.25">
      <c r="A10" t="s">
        <v>8400</v>
      </c>
      <c r="B10">
        <f>COUNTIFS('Raw Data'!$D$2:$D$4115,"&gt;=35000",'Raw Data'!$D$2:$D$4115,"&lt;40000",'Raw Data'!$F$2:$F$4115,"successful")</f>
        <v>26</v>
      </c>
      <c r="C10">
        <f>COUNTIFS('Raw Data'!$D$2:$D$4115,"&gt;=35000",'Raw Data'!$D$2:$D$4115,"&lt;40000",'Raw Data'!$F$2:$F$4115,"failed")</f>
        <v>22</v>
      </c>
      <c r="D10">
        <f>COUNTIFS('Raw Data'!$D$2:$D$4115,"&gt;=35000",'Raw Data'!$D$2:$D$4115,"&lt;40000",'Raw Data'!$F$2:$F$4115,"canceled")</f>
        <v>7</v>
      </c>
      <c r="E10">
        <f t="shared" si="0"/>
        <v>55</v>
      </c>
      <c r="F10" s="19">
        <f t="shared" si="1"/>
        <v>0.47272727272727272</v>
      </c>
      <c r="G10" s="20">
        <f t="shared" si="2"/>
        <v>0.4</v>
      </c>
      <c r="H10" s="21">
        <f t="shared" si="3"/>
        <v>0.12727272727272726</v>
      </c>
      <c r="I10" s="8"/>
    </row>
    <row r="11" spans="1:9" x14ac:dyDescent="0.25">
      <c r="A11" t="s">
        <v>8401</v>
      </c>
      <c r="B11">
        <f>COUNTIFS('Raw Data'!$D$2:$D$4115,"&gt;=40000",'Raw Data'!$D$2:$D$4115,"&lt;45000",'Raw Data'!$F$2:$F$4115,"successful")</f>
        <v>21</v>
      </c>
      <c r="C11">
        <f>COUNTIFS('Raw Data'!$D$2:$D$4115,"&gt;=40000",'Raw Data'!$D$2:$D$4115,"&lt;45000",'Raw Data'!$F$2:$F$4115,"failed")</f>
        <v>16</v>
      </c>
      <c r="D11">
        <f>COUNTIFS('Raw Data'!$D$2:$D$4115,"&gt;=40000",'Raw Data'!$D$2:$D$4115,"&lt;45000",'Raw Data'!$F$2:$F$4115,"canceled")</f>
        <v>6</v>
      </c>
      <c r="E11">
        <f t="shared" si="0"/>
        <v>43</v>
      </c>
      <c r="F11" s="19">
        <f t="shared" si="1"/>
        <v>0.48837209302325579</v>
      </c>
      <c r="G11" s="20">
        <f t="shared" si="2"/>
        <v>0.37209302325581395</v>
      </c>
      <c r="H11" s="21">
        <f t="shared" si="3"/>
        <v>0.13953488372093023</v>
      </c>
      <c r="I11" s="8"/>
    </row>
    <row r="12" spans="1:9" x14ac:dyDescent="0.25">
      <c r="A12" t="s">
        <v>8402</v>
      </c>
      <c r="B12">
        <f>COUNTIFS('Raw Data'!$D$2:$D$4115,"&gt;=45000",'Raw Data'!$D$2:$D$4115,"&lt;50000",'Raw Data'!$F$2:$F$4115,"successful")</f>
        <v>6</v>
      </c>
      <c r="C12">
        <f>COUNTIFS('Raw Data'!$D$2:$D$4115,"&gt;=45000",'Raw Data'!$D$2:$D$4115,"&lt;50000",'Raw Data'!$F$2:$F$4115,"failed")</f>
        <v>11</v>
      </c>
      <c r="D12">
        <f>COUNTIFS('Raw Data'!$D$2:$D$4115,"&gt;=45000",'Raw Data'!$D$2:$D$4115,"&lt;50000",'Raw Data'!$F$2:$F$4115,"canceled")</f>
        <v>4</v>
      </c>
      <c r="E12">
        <f t="shared" si="0"/>
        <v>21</v>
      </c>
      <c r="F12" s="19">
        <f t="shared" si="1"/>
        <v>0.2857142857142857</v>
      </c>
      <c r="G12" s="20">
        <f t="shared" si="2"/>
        <v>0.52380952380952384</v>
      </c>
      <c r="H12" s="21">
        <f t="shared" si="3"/>
        <v>0.19047619047619047</v>
      </c>
      <c r="I12" s="8"/>
    </row>
    <row r="13" spans="1:9" x14ac:dyDescent="0.25">
      <c r="A13" t="s">
        <v>8403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 t="shared" si="0"/>
        <v>444</v>
      </c>
      <c r="F13" s="22">
        <f t="shared" si="1"/>
        <v>0.19369369369369369</v>
      </c>
      <c r="G13" s="23">
        <f t="shared" si="2"/>
        <v>0.58108108108108103</v>
      </c>
      <c r="H13" s="24">
        <f t="shared" si="3"/>
        <v>0.22522522522522523</v>
      </c>
      <c r="I13" s="8"/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Legend</vt:lpstr>
      <vt:lpstr>Pivot_1</vt:lpstr>
      <vt:lpstr>Pivot_2</vt:lpstr>
      <vt:lpstr>Pivot_3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Levandoski, Michael</cp:lastModifiedBy>
  <dcterms:created xsi:type="dcterms:W3CDTF">2017-04-20T15:17:24Z</dcterms:created>
  <dcterms:modified xsi:type="dcterms:W3CDTF">2019-01-31T20:15:52Z</dcterms:modified>
</cp:coreProperties>
</file>