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<sst xmlns="http://schemas.openxmlformats.org/spreadsheetml/2006/main" count="115" uniqueCount="76">
  <si>
    <t xml:space="preserve"> </t>
  </si>
  <si>
    <t>LEFT TO BUDGET</t>
  </si>
  <si>
    <t xml:space="preserve">LEFT TO </t>
  </si>
  <si>
    <t>bud</t>
  </si>
  <si>
    <t>act</t>
  </si>
  <si>
    <t>help</t>
  </si>
  <si>
    <t>BREAKDOWN</t>
  </si>
  <si>
    <t>colored</t>
  </si>
  <si>
    <t>SAVINGS</t>
  </si>
  <si>
    <t>NOVEMBER</t>
  </si>
  <si>
    <t>nude</t>
  </si>
  <si>
    <t>BILLS</t>
  </si>
  <si>
    <t>EXPENSES</t>
  </si>
  <si>
    <t>-BUDGET DASHBOARD-</t>
  </si>
  <si>
    <t>BUD VS ACT</t>
  </si>
  <si>
    <t>Budget</t>
  </si>
  <si>
    <t>Actual</t>
  </si>
  <si>
    <t>DEBT</t>
  </si>
  <si>
    <t>Income</t>
  </si>
  <si>
    <t>OVERVIEW</t>
  </si>
  <si>
    <t>Savings</t>
  </si>
  <si>
    <t>NOTE</t>
  </si>
  <si>
    <t>Bills</t>
  </si>
  <si>
    <t>Start Date</t>
  </si>
  <si>
    <t>Expenses</t>
  </si>
  <si>
    <t>THESE TABLES HAVE BEEN USED TO VISUALIZE</t>
  </si>
  <si>
    <t>End Date</t>
  </si>
  <si>
    <t>Debt</t>
  </si>
  <si>
    <t>THE GRAPHS AND THE SPENDING BREAKDOWN</t>
  </si>
  <si>
    <t>Change Currency</t>
  </si>
  <si>
    <t>$</t>
  </si>
  <si>
    <t>TABLE</t>
  </si>
  <si>
    <t>Start Balance</t>
  </si>
  <si>
    <t>SPENDING BREAKDOWN</t>
  </si>
  <si>
    <t>CASH FLOW</t>
  </si>
  <si>
    <t>HELPER</t>
  </si>
  <si>
    <t>CATEGORY</t>
  </si>
  <si>
    <t>AMOUNT</t>
  </si>
  <si>
    <t>BUDGET</t>
  </si>
  <si>
    <t>ACTUAL</t>
  </si>
  <si>
    <t>DUE</t>
  </si>
  <si>
    <t>LEFT</t>
  </si>
  <si>
    <t>+</t>
  </si>
  <si>
    <t>Starting Balance</t>
  </si>
  <si>
    <t>Electricity</t>
  </si>
  <si>
    <t>Groceries</t>
  </si>
  <si>
    <t>Loan</t>
  </si>
  <si>
    <t>Rent</t>
  </si>
  <si>
    <t>Coffee</t>
  </si>
  <si>
    <t>Student Loan</t>
  </si>
  <si>
    <t>-</t>
  </si>
  <si>
    <t>Netflix</t>
  </si>
  <si>
    <t>Dining Out</t>
  </si>
  <si>
    <t>Credit Card #2</t>
  </si>
  <si>
    <t>Bills &amp; Expenses</t>
  </si>
  <si>
    <t>Disney +</t>
  </si>
  <si>
    <t>Shopping</t>
  </si>
  <si>
    <t>Credit Card</t>
  </si>
  <si>
    <t>Car</t>
  </si>
  <si>
    <t>Health</t>
  </si>
  <si>
    <t>Amazon Prime</t>
  </si>
  <si>
    <t>Fuel</t>
  </si>
  <si>
    <t>Charity</t>
  </si>
  <si>
    <t>INCOME</t>
  </si>
  <si>
    <t>Medicine</t>
  </si>
  <si>
    <t>Paycheck</t>
  </si>
  <si>
    <t>Bonus</t>
  </si>
  <si>
    <t>Gifts</t>
  </si>
  <si>
    <t>Wedding</t>
  </si>
  <si>
    <t>Renovation</t>
  </si>
  <si>
    <t>Holidays</t>
  </si>
  <si>
    <t>TOTAL</t>
  </si>
  <si>
    <t>EXPENSE TRACKER</t>
  </si>
  <si>
    <t>DATE</t>
  </si>
  <si>
    <t>NOTES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</si>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</sst>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d&quot;-&quot;mmm&quot;-&quot;yyyy"/>
    <numFmt numFmtId="166" formatCode="&quot;$&quot;#,##0.00"/>
    <numFmt numFmtId="167" formatCode="0.0%"/>
  </numFmts>
  <fonts count="1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20.0"/>
      <color theme="1"/>
      <name val="Arial"/>
      <scheme val="minor"/>
    </font>
    <font>
      <sz val="22.0"/>
      <color theme="1"/>
      <name val="Georgia"/>
    </font>
    <font>
      <color theme="1"/>
      <name val="Georgia"/>
    </font>
    <font>
      <b/>
      <sz val="13.0"/>
      <color theme="1"/>
      <name val="Georgia"/>
    </font>
    <font/>
    <font>
      <b/>
      <sz val="23.0"/>
      <color rgb="FFFF0000"/>
      <name val="Arial"/>
      <scheme val="minor"/>
    </font>
    <font>
      <b/>
      <color rgb="FFFFFFFF"/>
      <name val="Arial"/>
      <scheme val="minor"/>
    </font>
    <font>
      <b/>
      <color theme="1"/>
      <name val="Arial"/>
    </font>
    <font>
      <color rgb="FFEECAD9"/>
      <name val="Arial"/>
    </font>
    <font>
      <color rgb="FFC4E0EA"/>
      <name val="Arial"/>
    </font>
    <font>
      <sz val="9.0"/>
      <color rgb="FF000000"/>
      <name val="&quot;Google Sans Mono&quot;"/>
    </font>
    <font>
      <color rgb="FF00000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6CEB7"/>
        <bgColor rgb="FFF6CEB7"/>
      </patternFill>
    </fill>
    <fill>
      <patternFill patternType="solid">
        <fgColor rgb="FF000000"/>
        <bgColor rgb="FF000000"/>
      </patternFill>
    </fill>
    <fill>
      <patternFill patternType="solid">
        <fgColor rgb="FFFFE7DC"/>
        <bgColor rgb="FFFFE7DC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C4E0EA"/>
        <bgColor rgb="FFC4E0EA"/>
      </patternFill>
    </fill>
    <fill>
      <patternFill patternType="solid">
        <fgColor rgb="FFEECAD9"/>
        <bgColor rgb="FFEECAD9"/>
      </patternFill>
    </fill>
    <fill>
      <patternFill patternType="solid">
        <fgColor rgb="FFEA9999"/>
        <bgColor rgb="FFEA9999"/>
      </patternFill>
    </fill>
    <fill>
      <patternFill patternType="solid">
        <fgColor rgb="FFE5F4FA"/>
        <bgColor rgb="FFE5F4FA"/>
      </patternFill>
    </fill>
    <fill>
      <patternFill patternType="solid">
        <fgColor rgb="FFF3DFE8"/>
        <bgColor rgb="FFF3DFE8"/>
      </patternFill>
    </fill>
    <fill>
      <patternFill patternType="solid">
        <fgColor rgb="FFF5FCFC"/>
        <bgColor rgb="FFF5FCFC"/>
      </patternFill>
    </fill>
    <fill>
      <patternFill patternType="solid">
        <fgColor rgb="FFFDF3EC"/>
        <bgColor rgb="FFFDF3EC"/>
      </patternFill>
    </fill>
    <fill>
      <patternFill patternType="solid">
        <fgColor rgb="FFFFFFFF"/>
        <bgColor rgb="FFFFFFFF"/>
      </patternFill>
    </fill>
    <fill>
      <patternFill patternType="solid">
        <fgColor rgb="FFB7C1E5"/>
        <bgColor rgb="FFB7C1E5"/>
      </patternFill>
    </fill>
    <fill>
      <patternFill patternType="solid">
        <fgColor rgb="FFE6E9FB"/>
        <bgColor rgb="FFE6E9FB"/>
      </patternFill>
    </fill>
    <fill>
      <patternFill patternType="solid">
        <fgColor rgb="FFCEC1E0"/>
        <bgColor rgb="FFCEC1E0"/>
      </patternFill>
    </fill>
    <fill>
      <patternFill patternType="solid">
        <fgColor rgb="FFECE8F9"/>
        <bgColor rgb="FFECE8F9"/>
      </patternFill>
    </fill>
  </fills>
  <borders count="5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F6CEB7"/>
      </left>
      <top style="thin">
        <color rgb="FFF6CEB7"/>
      </top>
    </border>
    <border>
      <top style="thin">
        <color rgb="FFF6CEB7"/>
      </top>
    </border>
    <border>
      <right style="thin">
        <color rgb="FFF6CEB7"/>
      </right>
      <top style="thin">
        <color rgb="FFF6CEB7"/>
      </top>
    </border>
    <border>
      <left style="thin">
        <color rgb="FFF6CEB7"/>
      </left>
      <bottom style="thin">
        <color rgb="FFF6CEB7"/>
      </bottom>
    </border>
    <border>
      <bottom style="thin">
        <color rgb="FFF6CEB7"/>
      </bottom>
    </border>
    <border>
      <right style="thin">
        <color rgb="FFF6CEB7"/>
      </right>
      <bottom style="thin">
        <color rgb="FFF6CEB7"/>
      </bottom>
    </border>
    <border>
      <left style="thin">
        <color rgb="FFF6CEB7"/>
      </left>
      <top style="thin">
        <color rgb="FFF6CEB7"/>
      </top>
      <bottom style="thin">
        <color rgb="FFF6CEB7"/>
      </bottom>
    </border>
    <border>
      <right style="thin">
        <color rgb="FFF6CEB7"/>
      </right>
      <top style="thin">
        <color rgb="FFF6CEB7"/>
      </top>
      <bottom style="thin">
        <color rgb="FFF6CEB7"/>
      </bottom>
    </border>
    <border>
      <top style="thin">
        <color rgb="FFF6CEB7"/>
      </top>
      <bottom style="thin">
        <color rgb="FFF6CEB7"/>
      </bottom>
    </border>
    <border>
      <left style="thin">
        <color rgb="FFC4E0EA"/>
      </left>
      <top style="thin">
        <color rgb="FFC4E0EA"/>
      </top>
    </border>
    <border>
      <top style="thin">
        <color rgb="FFC4E0EA"/>
      </top>
    </border>
    <border>
      <right style="thin">
        <color rgb="FFC4E0EA"/>
      </right>
      <top style="thin">
        <color rgb="FFC4E0EA"/>
      </top>
    </border>
    <border>
      <left style="thin">
        <color rgb="FFEECAD9"/>
      </left>
      <top style="thin">
        <color rgb="FFEECAD9"/>
      </top>
    </border>
    <border>
      <top style="thin">
        <color rgb="FFEECAD9"/>
      </top>
    </border>
    <border>
      <right style="thin">
        <color rgb="FFEECAD9"/>
      </right>
      <top style="thin">
        <color rgb="FFEECAD9"/>
      </top>
    </border>
    <border>
      <left style="thin">
        <color rgb="FFC4E0EA"/>
      </left>
      <bottom style="thin">
        <color rgb="FFC4E0EA"/>
      </bottom>
    </border>
    <border>
      <bottom style="thin">
        <color rgb="FFC4E0EA"/>
      </bottom>
    </border>
    <border>
      <right style="thin">
        <color rgb="FFC4E0EA"/>
      </right>
      <bottom style="thin">
        <color rgb="FFC4E0EA"/>
      </bottom>
    </border>
    <border>
      <left style="thin">
        <color rgb="FFEECAD9"/>
      </left>
      <bottom style="thin">
        <color rgb="FFEECAD9"/>
      </bottom>
    </border>
    <border>
      <bottom style="thin">
        <color rgb="FFEECAD9"/>
      </bottom>
    </border>
    <border>
      <right style="thin">
        <color rgb="FFEECAD9"/>
      </right>
      <bottom style="thin">
        <color rgb="FFEECAD9"/>
      </bottom>
    </border>
    <border>
      <left style="thin">
        <color rgb="FFEECAD9"/>
      </left>
      <right style="thin">
        <color rgb="FFEECAD9"/>
      </right>
      <top style="thin">
        <color rgb="FFEECAD9"/>
      </top>
      <bottom style="thin">
        <color rgb="FFEECAD9"/>
      </bottom>
    </border>
    <border>
      <left style="thin">
        <color rgb="FFF6CEB7"/>
      </left>
      <right style="thin">
        <color rgb="FFF6CEB7"/>
      </right>
      <top style="thin">
        <color rgb="FFF6CEB7"/>
      </top>
      <bottom style="thin">
        <color rgb="FFF6CEB7"/>
      </bottom>
    </border>
    <border>
      <left style="thin">
        <color rgb="FFC4E0EA"/>
      </left>
      <right style="thin">
        <color rgb="FFC4E0EA"/>
      </right>
      <top style="thin">
        <color rgb="FFC4E0EA"/>
      </top>
      <bottom style="thin">
        <color rgb="FFC4E0EA"/>
      </bottom>
    </border>
    <border>
      <left style="thin">
        <color rgb="FFC4E0EA"/>
      </left>
      <top style="thin">
        <color rgb="FFC4E0EA"/>
      </top>
      <bottom style="thin">
        <color rgb="FFC4E0EA"/>
      </bottom>
    </border>
    <border>
      <top style="thin">
        <color rgb="FFC4E0EA"/>
      </top>
      <bottom style="thin">
        <color rgb="FFC4E0EA"/>
      </bottom>
    </border>
    <border>
      <right style="thin">
        <color rgb="FFC4E0EA"/>
      </right>
      <top style="thin">
        <color rgb="FFC4E0EA"/>
      </top>
      <bottom style="thin">
        <color rgb="FFC4E0EA"/>
      </bottom>
    </border>
    <border>
      <left style="thin">
        <color rgb="FFEECAD9"/>
      </left>
      <top style="thin">
        <color rgb="FFEECAD9"/>
      </top>
      <bottom style="thin">
        <color rgb="FFEECAD9"/>
      </bottom>
    </border>
    <border>
      <right style="thin">
        <color rgb="FFEECAD9"/>
      </right>
      <top style="thin">
        <color rgb="FFEECAD9"/>
      </top>
      <bottom style="thin">
        <color rgb="FFEECAD9"/>
      </bottom>
    </border>
    <border>
      <top style="thin">
        <color rgb="FFEECAD9"/>
      </top>
      <bottom style="thin">
        <color rgb="FFEECAD9"/>
      </bottom>
    </border>
    <border>
      <left style="thin">
        <color rgb="FFB7C1E5"/>
      </left>
      <top style="thin">
        <color rgb="FFB7C1E5"/>
      </top>
    </border>
    <border>
      <top style="thin">
        <color rgb="FFB7C1E5"/>
      </top>
    </border>
    <border>
      <right style="thin">
        <color rgb="FFB7C1E5"/>
      </right>
      <top style="thin">
        <color rgb="FFB7C1E5"/>
      </top>
    </border>
    <border>
      <left style="thin">
        <color rgb="FFB7C1E5"/>
      </left>
      <bottom style="thin">
        <color rgb="FFB7C1E5"/>
      </bottom>
    </border>
    <border>
      <bottom style="thin">
        <color rgb="FFB7C1E5"/>
      </bottom>
    </border>
    <border>
      <right style="thin">
        <color rgb="FFB7C1E5"/>
      </right>
      <bottom style="thin">
        <color rgb="FFB7C1E5"/>
      </bottom>
    </border>
    <border>
      <left style="thin">
        <color rgb="FFB7C1E5"/>
      </left>
      <top style="thin">
        <color rgb="FFB7C1E5"/>
      </top>
      <bottom style="thin">
        <color rgb="FFB7C1E5"/>
      </bottom>
    </border>
    <border>
      <right style="thin">
        <color rgb="FFB7C1E5"/>
      </right>
      <top style="thin">
        <color rgb="FFB7C1E5"/>
      </top>
      <bottom style="thin">
        <color rgb="FFB7C1E5"/>
      </bottom>
    </border>
    <border>
      <top style="thin">
        <color rgb="FFB7C1E5"/>
      </top>
      <bottom style="thin">
        <color rgb="FFB7C1E5"/>
      </bottom>
    </border>
    <border>
      <left style="thin">
        <color rgb="FFCEC1E0"/>
      </left>
      <top style="thin">
        <color rgb="FFCEC1E0"/>
      </top>
    </border>
    <border>
      <top style="thin">
        <color rgb="FFCEC1E0"/>
      </top>
    </border>
    <border>
      <right style="thin">
        <color rgb="FFCEC1E0"/>
      </right>
      <top style="thin">
        <color rgb="FFCEC1E0"/>
      </top>
    </border>
    <border>
      <left style="thin">
        <color rgb="FFCEC1E0"/>
      </left>
      <bottom style="thin">
        <color rgb="FFCEC1E0"/>
      </bottom>
    </border>
    <border>
      <bottom style="thin">
        <color rgb="FFCEC1E0"/>
      </bottom>
    </border>
    <border>
      <right style="thin">
        <color rgb="FFCEC1E0"/>
      </right>
      <bottom style="thin">
        <color rgb="FFCEC1E0"/>
      </bottom>
    </border>
    <border>
      <left style="thin">
        <color rgb="FFCEC1E0"/>
      </left>
      <top style="thin">
        <color rgb="FFCEC1E0"/>
      </top>
      <bottom style="thin">
        <color rgb="FFCEC1E0"/>
      </bottom>
    </border>
    <border>
      <right style="thin">
        <color rgb="FFCEC1E0"/>
      </right>
      <top style="thin">
        <color rgb="FFCEC1E0"/>
      </top>
      <bottom style="thin">
        <color rgb="FFCEC1E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2" fontId="2" numFmtId="0" xfId="0" applyBorder="1" applyFill="1" applyFont="1"/>
    <xf borderId="2" fillId="3" fontId="3" numFmtId="0" xfId="0" applyAlignment="1" applyBorder="1" applyFill="1" applyFont="1">
      <alignment horizontal="center" readingOrder="0"/>
    </xf>
    <xf borderId="2" fillId="4" fontId="3" numFmtId="0" xfId="0" applyAlignment="1" applyBorder="1" applyFill="1" applyFont="1">
      <alignment horizontal="center" readingOrder="0"/>
    </xf>
    <xf borderId="3" fillId="2" fontId="2" numFmtId="0" xfId="0" applyBorder="1" applyFont="1"/>
    <xf borderId="2" fillId="5" fontId="2" numFmtId="0" xfId="0" applyAlignment="1" applyBorder="1" applyFill="1" applyFont="1">
      <alignment horizontal="center"/>
    </xf>
    <xf borderId="2" fillId="6" fontId="3" numFmtId="0" xfId="0" applyAlignment="1" applyBorder="1" applyFill="1" applyFont="1">
      <alignment horizontal="center" readingOrder="0"/>
    </xf>
    <xf borderId="0" fillId="0" fontId="4" numFmtId="164" xfId="0" applyAlignment="1" applyFont="1" applyNumberFormat="1">
      <alignment horizontal="center" vertical="center"/>
    </xf>
    <xf borderId="2" fillId="4" fontId="2" numFmtId="4" xfId="0" applyAlignment="1" applyBorder="1" applyFont="1" applyNumberFormat="1">
      <alignment horizontal="center"/>
    </xf>
    <xf borderId="0" fillId="2" fontId="2" numFmtId="0" xfId="0" applyFont="1"/>
    <xf borderId="2" fillId="5" fontId="3" numFmtId="0" xfId="0" applyAlignment="1" applyBorder="1" applyFont="1">
      <alignment horizontal="center" readingOrder="0"/>
    </xf>
    <xf borderId="2" fillId="5" fontId="2" numFmtId="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2" fillId="7" fontId="3" numFmtId="0" xfId="0" applyAlignment="1" applyBorder="1" applyFill="1" applyFont="1">
      <alignment horizontal="center" readingOrder="0"/>
    </xf>
    <xf borderId="2" fillId="8" fontId="2" numFmtId="0" xfId="0" applyAlignment="1" applyBorder="1" applyFill="1" applyFont="1">
      <alignment horizontal="center" readingOrder="0"/>
    </xf>
    <xf borderId="2" fillId="8" fontId="3" numFmtId="0" xfId="0" applyAlignment="1" applyBorder="1" applyFont="1">
      <alignment horizontal="center" readingOrder="0"/>
    </xf>
    <xf borderId="2" fillId="8" fontId="2" numFmtId="4" xfId="0" applyAlignment="1" applyBorder="1" applyFont="1" applyNumberFormat="1">
      <alignment horizontal="center"/>
    </xf>
    <xf borderId="4" fillId="2" fontId="2" numFmtId="0" xfId="0" applyBorder="1" applyFont="1"/>
    <xf borderId="5" fillId="9" fontId="7" numFmtId="0" xfId="0" applyAlignment="1" applyBorder="1" applyFill="1" applyFont="1">
      <alignment horizontal="center"/>
    </xf>
    <xf borderId="6" fillId="0" fontId="8" numFmtId="0" xfId="0" applyBorder="1" applyFont="1"/>
    <xf borderId="7" fillId="0" fontId="8" numFmtId="0" xfId="0" applyBorder="1" applyFont="1"/>
    <xf borderId="0" fillId="10" fontId="9" numFmtId="0" xfId="0" applyAlignment="1" applyFill="1" applyFont="1">
      <alignment horizontal="center" readingOrder="0"/>
    </xf>
    <xf borderId="4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0" fillId="0" fontId="2" numFmtId="164" xfId="0" applyFont="1" applyNumberFormat="1"/>
    <xf borderId="1" fillId="2" fontId="2" numFmtId="164" xfId="0" applyBorder="1" applyFont="1" applyNumberFormat="1"/>
    <xf borderId="11" fillId="11" fontId="1" numFmtId="0" xfId="0" applyAlignment="1" applyBorder="1" applyFill="1" applyFont="1">
      <alignment horizontal="center"/>
    </xf>
    <xf borderId="12" fillId="0" fontId="8" numFmtId="0" xfId="0" applyBorder="1" applyFont="1"/>
    <xf borderId="11" fillId="0" fontId="1" numFmtId="165" xfId="0" applyAlignment="1" applyBorder="1" applyFont="1" applyNumberFormat="1">
      <alignment horizontal="center" readingOrder="0"/>
    </xf>
    <xf borderId="13" fillId="0" fontId="8" numFmtId="0" xfId="0" applyBorder="1" applyFont="1"/>
    <xf borderId="0" fillId="0" fontId="1" numFmtId="0" xfId="0" applyAlignment="1" applyFont="1">
      <alignment horizontal="center"/>
    </xf>
    <xf borderId="0" fillId="12" fontId="10" numFmtId="0" xfId="0" applyAlignment="1" applyFill="1" applyFont="1">
      <alignment horizontal="center" readingOrder="0"/>
    </xf>
    <xf borderId="11" fillId="0" fontId="11" numFmtId="166" xfId="0" applyAlignment="1" applyBorder="1" applyFont="1" applyNumberFormat="1">
      <alignment horizontal="center" readingOrder="0"/>
    </xf>
    <xf borderId="0" fillId="10" fontId="10" numFmtId="0" xfId="0" applyAlignment="1" applyFont="1">
      <alignment horizontal="center" readingOrder="0"/>
    </xf>
    <xf borderId="11" fillId="13" fontId="1" numFmtId="166" xfId="0" applyAlignment="1" applyBorder="1" applyFill="1" applyFont="1" applyNumberFormat="1">
      <alignment horizontal="center" readingOrder="0"/>
    </xf>
    <xf borderId="1" fillId="14" fontId="3" numFmtId="0" xfId="0" applyAlignment="1" applyBorder="1" applyFill="1" applyFont="1">
      <alignment horizontal="center" readingOrder="0"/>
    </xf>
    <xf borderId="14" fillId="15" fontId="7" numFmtId="0" xfId="0" applyAlignment="1" applyBorder="1" applyFill="1" applyFont="1">
      <alignment horizontal="center"/>
    </xf>
    <xf borderId="15" fillId="0" fontId="8" numFmtId="0" xfId="0" applyBorder="1" applyFont="1"/>
    <xf borderId="16" fillId="0" fontId="8" numFmtId="0" xfId="0" applyBorder="1" applyFont="1"/>
    <xf borderId="0" fillId="0" fontId="11" numFmtId="0" xfId="0" applyAlignment="1" applyFont="1">
      <alignment horizontal="center"/>
    </xf>
    <xf borderId="17" fillId="16" fontId="7" numFmtId="0" xfId="0" applyAlignment="1" applyBorder="1" applyFill="1" applyFont="1">
      <alignment horizontal="center"/>
    </xf>
    <xf borderId="18" fillId="0" fontId="8" numFmtId="0" xfId="0" applyBorder="1" applyFont="1"/>
    <xf borderId="19" fillId="0" fontId="8" numFmtId="0" xfId="0" applyBorder="1" applyFont="1"/>
    <xf borderId="2" fillId="17" fontId="3" numFmtId="0" xfId="0" applyAlignment="1" applyBorder="1" applyFill="1" applyFont="1">
      <alignment horizontal="center" readingOrder="0"/>
    </xf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24" fillId="0" fontId="8" numFmtId="0" xfId="0" applyBorder="1" applyFont="1"/>
    <xf borderId="25" fillId="0" fontId="8" numFmtId="0" xfId="0" applyBorder="1" applyFont="1"/>
    <xf borderId="2" fillId="17" fontId="2" numFmtId="0" xfId="0" applyAlignment="1" applyBorder="1" applyFont="1">
      <alignment horizontal="center"/>
    </xf>
    <xf borderId="14" fillId="18" fontId="1" numFmtId="0" xfId="0" applyAlignment="1" applyBorder="1" applyFill="1" applyFont="1">
      <alignment horizontal="center"/>
    </xf>
    <xf borderId="14" fillId="18" fontId="11" numFmtId="0" xfId="0" applyAlignment="1" applyBorder="1" applyFont="1">
      <alignment horizontal="center"/>
    </xf>
    <xf borderId="17" fillId="19" fontId="1" numFmtId="0" xfId="0" applyAlignment="1" applyBorder="1" applyFill="1" applyFont="1">
      <alignment horizontal="center"/>
    </xf>
    <xf borderId="26" fillId="19" fontId="11" numFmtId="0" xfId="0" applyAlignment="1" applyBorder="1" applyFont="1">
      <alignment horizontal="center"/>
    </xf>
    <xf borderId="17" fillId="19" fontId="11" numFmtId="0" xfId="0" applyAlignment="1" applyBorder="1" applyFont="1">
      <alignment horizontal="center"/>
    </xf>
    <xf borderId="27" fillId="11" fontId="1" numFmtId="0" xfId="0" applyAlignment="1" applyBorder="1" applyFont="1">
      <alignment horizontal="center"/>
    </xf>
    <xf borderId="5" fillId="11" fontId="11" numFmtId="0" xfId="0" applyAlignment="1" applyBorder="1" applyFont="1">
      <alignment horizontal="center"/>
    </xf>
    <xf borderId="28" fillId="18" fontId="11" numFmtId="0" xfId="0" applyAlignment="1" applyBorder="1" applyFont="1">
      <alignment horizontal="center"/>
    </xf>
    <xf quotePrefix="1" borderId="29" fillId="20" fontId="2" numFmtId="0" xfId="0" applyAlignment="1" applyBorder="1" applyFill="1" applyFont="1">
      <alignment horizontal="center" readingOrder="0"/>
    </xf>
    <xf borderId="30" fillId="20" fontId="2" numFmtId="0" xfId="0" applyAlignment="1" applyBorder="1" applyFont="1">
      <alignment readingOrder="0"/>
    </xf>
    <xf borderId="29" fillId="20" fontId="1" numFmtId="166" xfId="0" applyAlignment="1" applyBorder="1" applyFont="1" applyNumberFormat="1">
      <alignment horizontal="center" readingOrder="0"/>
    </xf>
    <xf borderId="30" fillId="20" fontId="1" numFmtId="4" xfId="0" applyAlignment="1" applyBorder="1" applyFont="1" applyNumberFormat="1">
      <alignment horizontal="center" readingOrder="0"/>
    </xf>
    <xf borderId="31" fillId="20" fontId="1" numFmtId="4" xfId="0" applyAlignment="1" applyBorder="1" applyFont="1" applyNumberFormat="1">
      <alignment horizontal="center" readingOrder="0"/>
    </xf>
    <xf borderId="32" fillId="0" fontId="12" numFmtId="0" xfId="0" applyAlignment="1" applyBorder="1" applyFont="1">
      <alignment horizontal="center" readingOrder="0"/>
    </xf>
    <xf borderId="33" fillId="0" fontId="1" numFmtId="0" xfId="0" applyAlignment="1" applyBorder="1" applyFont="1">
      <alignment horizontal="center" readingOrder="0"/>
    </xf>
    <xf borderId="34" fillId="0" fontId="1" numFmtId="0" xfId="0" applyAlignment="1" applyBorder="1" applyFont="1">
      <alignment horizontal="center" readingOrder="0"/>
    </xf>
    <xf borderId="32" fillId="0" fontId="1" numFmtId="166" xfId="0" applyAlignment="1" applyBorder="1" applyFont="1" applyNumberFormat="1">
      <alignment horizontal="center" readingOrder="0"/>
    </xf>
    <xf borderId="34" fillId="0" fontId="1" numFmtId="4" xfId="0" applyAlignment="1" applyBorder="1" applyFont="1" applyNumberFormat="1">
      <alignment horizontal="center" readingOrder="0"/>
    </xf>
    <xf borderId="33" fillId="0" fontId="1" numFmtId="4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horizontal="center" readingOrder="0"/>
    </xf>
    <xf borderId="11" fillId="0" fontId="1" numFmtId="166" xfId="0" applyAlignment="1" applyBorder="1" applyFont="1" applyNumberFormat="1">
      <alignment horizontal="center" readingOrder="0"/>
    </xf>
    <xf borderId="13" fillId="0" fontId="1" numFmtId="4" xfId="0" applyAlignment="1" applyBorder="1" applyFont="1" applyNumberFormat="1">
      <alignment horizontal="center" readingOrder="0"/>
    </xf>
    <xf borderId="11" fillId="21" fontId="1" numFmtId="166" xfId="0" applyAlignment="1" applyBorder="1" applyFill="1" applyFont="1" applyNumberFormat="1">
      <alignment horizontal="center" readingOrder="0"/>
    </xf>
    <xf borderId="13" fillId="21" fontId="1" numFmtId="4" xfId="0" applyAlignment="1" applyBorder="1" applyFont="1" applyNumberFormat="1">
      <alignment horizontal="center" readingOrder="0"/>
    </xf>
    <xf borderId="12" fillId="21" fontId="1" numFmtId="4" xfId="0" applyAlignment="1" applyBorder="1" applyFont="1" applyNumberFormat="1">
      <alignment horizontal="center"/>
    </xf>
    <xf borderId="29" fillId="0" fontId="13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borderId="29" fillId="0" fontId="1" numFmtId="166" xfId="0" applyAlignment="1" applyBorder="1" applyFont="1" applyNumberFormat="1">
      <alignment horizontal="center" readingOrder="0"/>
    </xf>
    <xf borderId="30" fillId="0" fontId="1" numFmtId="4" xfId="0" applyAlignment="1" applyBorder="1" applyFont="1" applyNumberFormat="1">
      <alignment horizontal="center" readingOrder="0"/>
    </xf>
    <xf borderId="29" fillId="22" fontId="1" numFmtId="166" xfId="0" applyAlignment="1" applyBorder="1" applyFill="1" applyFont="1" applyNumberFormat="1">
      <alignment horizontal="center" readingOrder="0"/>
    </xf>
    <xf borderId="31" fillId="0" fontId="1" numFmtId="4" xfId="0" applyAlignment="1" applyBorder="1" applyFont="1" applyNumberFormat="1">
      <alignment horizontal="center" readingOrder="0"/>
    </xf>
    <xf borderId="30" fillId="18" fontId="1" numFmtId="4" xfId="0" applyAlignment="1" applyBorder="1" applyFont="1" applyNumberFormat="1">
      <alignment horizontal="center" readingOrder="0"/>
    </xf>
    <xf borderId="15" fillId="20" fontId="1" numFmtId="4" xfId="0" applyAlignment="1" applyBorder="1" applyFont="1" applyNumberFormat="1">
      <alignment horizontal="center" readingOrder="0"/>
    </xf>
    <xf borderId="16" fillId="20" fontId="1" numFmtId="4" xfId="0" applyAlignment="1" applyBorder="1" applyFont="1" applyNumberFormat="1">
      <alignment horizontal="center" readingOrder="0"/>
    </xf>
    <xf borderId="31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0" fillId="0" fontId="1" numFmtId="4" xfId="0" applyAlignment="1" applyBorder="1" applyFont="1" applyNumberFormat="1">
      <alignment horizontal="center"/>
    </xf>
    <xf borderId="31" fillId="0" fontId="1" numFmtId="4" xfId="0" applyAlignment="1" applyBorder="1" applyFont="1" applyNumberFormat="1">
      <alignment horizontal="center"/>
    </xf>
    <xf borderId="2" fillId="17" fontId="14" numFmtId="0" xfId="0" applyAlignment="1" applyBorder="1" applyFont="1">
      <alignment horizontal="center"/>
    </xf>
    <xf borderId="0" fillId="2" fontId="14" numFmtId="0" xfId="0" applyAlignment="1" applyFont="1">
      <alignment horizontal="left"/>
    </xf>
    <xf borderId="4" fillId="2" fontId="14" numFmtId="0" xfId="0" applyAlignment="1" applyBorder="1" applyFont="1">
      <alignment horizontal="left"/>
    </xf>
    <xf borderId="0" fillId="22" fontId="14" numFmtId="0" xfId="0" applyAlignment="1" applyFont="1">
      <alignment horizontal="left"/>
    </xf>
    <xf borderId="29" fillId="18" fontId="1" numFmtId="0" xfId="0" applyAlignment="1" applyBorder="1" applyFont="1">
      <alignment horizontal="center"/>
    </xf>
    <xf borderId="31" fillId="0" fontId="8" numFmtId="0" xfId="0" applyBorder="1" applyFont="1"/>
    <xf borderId="29" fillId="18" fontId="1" numFmtId="166" xfId="0" applyAlignment="1" applyBorder="1" applyFont="1" applyNumberFormat="1">
      <alignment horizontal="center" readingOrder="0"/>
    </xf>
    <xf borderId="31" fillId="18" fontId="1" numFmtId="4" xfId="0" applyAlignment="1" applyBorder="1" applyFont="1" applyNumberFormat="1">
      <alignment horizontal="center"/>
    </xf>
    <xf borderId="34" fillId="0" fontId="1" numFmtId="0" xfId="0" applyAlignment="1" applyBorder="1" applyFont="1">
      <alignment horizontal="center"/>
    </xf>
    <xf borderId="35" fillId="23" fontId="7" numFmtId="0" xfId="0" applyAlignment="1" applyBorder="1" applyFill="1" applyFont="1">
      <alignment horizontal="center"/>
    </xf>
    <xf borderId="36" fillId="0" fontId="8" numFmtId="0" xfId="0" applyBorder="1" applyFont="1"/>
    <xf borderId="37" fillId="0" fontId="8" numFmtId="0" xfId="0" applyBorder="1" applyFont="1"/>
    <xf borderId="38" fillId="0" fontId="8" numFmtId="0" xfId="0" applyBorder="1" applyFont="1"/>
    <xf borderId="39" fillId="0" fontId="8" numFmtId="0" xfId="0" applyBorder="1" applyFont="1"/>
    <xf borderId="40" fillId="0" fontId="8" numFmtId="0" xfId="0" applyBorder="1" applyFont="1"/>
    <xf borderId="41" fillId="24" fontId="1" numFmtId="0" xfId="0" applyAlignment="1" applyBorder="1" applyFill="1" applyFont="1">
      <alignment horizontal="center"/>
    </xf>
    <xf borderId="42" fillId="0" fontId="8" numFmtId="0" xfId="0" applyBorder="1" applyFont="1"/>
    <xf borderId="35" fillId="24" fontId="11" numFmtId="166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13" fillId="0" fontId="1" numFmtId="4" xfId="0" applyAlignment="1" applyBorder="1" applyFont="1" applyNumberFormat="1">
      <alignment horizontal="center"/>
    </xf>
    <xf borderId="41" fillId="0" fontId="1" numFmtId="0" xfId="0" applyAlignment="1" applyBorder="1" applyFont="1">
      <alignment horizontal="center" readingOrder="0"/>
    </xf>
    <xf borderId="41" fillId="0" fontId="1" numFmtId="166" xfId="0" applyAlignment="1" applyBorder="1" applyFont="1" applyNumberFormat="1">
      <alignment horizontal="center" readingOrder="0"/>
    </xf>
    <xf borderId="43" fillId="0" fontId="1" numFmtId="4" xfId="0" applyAlignment="1" applyBorder="1" applyFont="1" applyNumberFormat="1">
      <alignment horizontal="center" readingOrder="0"/>
    </xf>
    <xf borderId="42" fillId="0" fontId="1" numFmtId="4" xfId="0" applyAlignment="1" applyBorder="1" applyFont="1" applyNumberFormat="1">
      <alignment horizontal="center" readingOrder="0"/>
    </xf>
    <xf borderId="42" fillId="0" fontId="1" numFmtId="4" xfId="0" applyAlignment="1" applyBorder="1" applyFont="1" applyNumberFormat="1">
      <alignment horizontal="center"/>
    </xf>
    <xf borderId="41" fillId="0" fontId="1" numFmtId="0" xfId="0" applyAlignment="1" applyBorder="1" applyFont="1">
      <alignment horizontal="center"/>
    </xf>
    <xf borderId="43" fillId="0" fontId="1" numFmtId="4" xfId="0" applyAlignment="1" applyBorder="1" applyFont="1" applyNumberFormat="1">
      <alignment horizontal="center"/>
    </xf>
    <xf borderId="41" fillId="24" fontId="1" numFmtId="166" xfId="0" applyAlignment="1" applyBorder="1" applyFont="1" applyNumberFormat="1">
      <alignment horizontal="center" readingOrder="0"/>
    </xf>
    <xf borderId="39" fillId="24" fontId="1" numFmtId="4" xfId="0" applyAlignment="1" applyBorder="1" applyFont="1" applyNumberFormat="1">
      <alignment horizontal="center"/>
    </xf>
    <xf borderId="40" fillId="24" fontId="1" numFmtId="4" xfId="0" applyAlignment="1" applyBorder="1" applyFont="1" applyNumberFormat="1">
      <alignment horizontal="center"/>
    </xf>
    <xf borderId="44" fillId="25" fontId="7" numFmtId="0" xfId="0" applyAlignment="1" applyBorder="1" applyFill="1" applyFont="1">
      <alignment horizontal="center"/>
    </xf>
    <xf borderId="45" fillId="0" fontId="8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0" fontId="8" numFmtId="0" xfId="0" applyBorder="1" applyFont="1"/>
    <xf borderId="49" fillId="0" fontId="8" numFmtId="0" xfId="0" applyBorder="1" applyFont="1"/>
    <xf borderId="50" fillId="26" fontId="1" numFmtId="0" xfId="0" applyAlignment="1" applyBorder="1" applyFill="1" applyFont="1">
      <alignment horizontal="center"/>
    </xf>
    <xf borderId="51" fillId="0" fontId="8" numFmtId="0" xfId="0" applyBorder="1" applyFont="1"/>
    <xf borderId="44" fillId="26" fontId="11" numFmtId="166" xfId="0" applyAlignment="1" applyBorder="1" applyFont="1" applyNumberFormat="1">
      <alignment horizontal="center"/>
    </xf>
    <xf borderId="44" fillId="26" fontId="11" numFmtId="0" xfId="0" applyAlignment="1" applyBorder="1" applyFont="1">
      <alignment horizontal="center"/>
    </xf>
    <xf borderId="50" fillId="0" fontId="1" numFmtId="0" xfId="0" applyAlignment="1" applyBorder="1" applyFont="1">
      <alignment horizontal="center" readingOrder="0"/>
    </xf>
    <xf borderId="50" fillId="0" fontId="1" numFmtId="166" xfId="0" applyAlignment="1" applyBorder="1" applyFont="1" applyNumberFormat="1">
      <alignment horizontal="center" readingOrder="0"/>
    </xf>
    <xf borderId="51" fillId="0" fontId="1" numFmtId="4" xfId="0" applyAlignment="1" applyBorder="1" applyFont="1" applyNumberFormat="1">
      <alignment horizontal="center" readingOrder="0"/>
    </xf>
    <xf borderId="51" fillId="0" fontId="1" numFmtId="4" xfId="0" applyAlignment="1" applyBorder="1" applyFont="1" applyNumberFormat="1">
      <alignment horizontal="center"/>
    </xf>
    <xf borderId="50" fillId="0" fontId="1" numFmtId="0" xfId="0" applyAlignment="1" applyBorder="1" applyFont="1">
      <alignment horizontal="center"/>
    </xf>
    <xf borderId="50" fillId="26" fontId="1" numFmtId="166" xfId="0" applyAlignment="1" applyBorder="1" applyFont="1" applyNumberFormat="1">
      <alignment horizontal="center" readingOrder="0"/>
    </xf>
    <xf borderId="48" fillId="26" fontId="1" numFmtId="4" xfId="0" applyAlignment="1" applyBorder="1" applyFont="1" applyNumberFormat="1">
      <alignment horizontal="center" readingOrder="0"/>
    </xf>
    <xf borderId="49" fillId="26" fontId="1" numFmtId="4" xfId="0" applyAlignment="1" applyBorder="1" applyFont="1" applyNumberFormat="1">
      <alignment horizontal="center"/>
    </xf>
    <xf borderId="23" fillId="19" fontId="1" numFmtId="0" xfId="0" applyAlignment="1" applyBorder="1" applyFont="1">
      <alignment horizontal="center"/>
    </xf>
    <xf borderId="32" fillId="19" fontId="1" numFmtId="166" xfId="0" applyAlignment="1" applyBorder="1" applyFont="1" applyNumberFormat="1">
      <alignment horizontal="center" readingOrder="0"/>
    </xf>
    <xf borderId="34" fillId="19" fontId="1" numFmtId="4" xfId="0" applyAlignment="1" applyBorder="1" applyFont="1" applyNumberFormat="1">
      <alignment horizontal="center"/>
    </xf>
    <xf borderId="33" fillId="19" fontId="1" numFmtId="4" xfId="0" applyAlignment="1" applyBorder="1" applyFont="1" applyNumberFormat="1">
      <alignment horizontal="center"/>
    </xf>
    <xf borderId="11" fillId="11" fontId="1" numFmtId="166" xfId="0" applyAlignment="1" applyBorder="1" applyFont="1" applyNumberFormat="1">
      <alignment horizontal="center" readingOrder="0"/>
    </xf>
    <xf borderId="13" fillId="11" fontId="1" numFmtId="4" xfId="0" applyAlignment="1" applyBorder="1" applyFont="1" applyNumberFormat="1">
      <alignment horizontal="center" readingOrder="0"/>
    </xf>
    <xf borderId="13" fillId="11" fontId="1" numFmtId="4" xfId="0" applyAlignment="1" applyBorder="1" applyFont="1" applyNumberFormat="1">
      <alignment horizontal="center"/>
    </xf>
    <xf borderId="12" fillId="11" fontId="1" numFmtId="4" xfId="0" applyAlignment="1" applyBorder="1" applyFont="1" applyNumberFormat="1">
      <alignment horizontal="center"/>
    </xf>
    <xf borderId="20" fillId="18" fontId="1" numFmtId="0" xfId="0" applyAlignment="1" applyBorder="1" applyFont="1">
      <alignment horizontal="center"/>
    </xf>
    <xf borderId="30" fillId="18" fontId="1" numFmtId="4" xfId="0" applyAlignment="1" applyBorder="1" applyFont="1" applyNumberFormat="1">
      <alignment horizontal="center"/>
    </xf>
    <xf borderId="11" fillId="11" fontId="11" numFmtId="0" xfId="0" applyAlignment="1" applyBorder="1" applyFont="1">
      <alignment horizontal="center"/>
    </xf>
    <xf borderId="13" fillId="13" fontId="1" numFmtId="4" xfId="0" applyAlignment="1" applyBorder="1" applyFont="1" applyNumberFormat="1">
      <alignment horizontal="center" readingOrder="0"/>
    </xf>
    <xf borderId="13" fillId="0" fontId="15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/>
    </xf>
    <xf borderId="13" fillId="13" fontId="1" numFmtId="4" xfId="0" applyAlignment="1" applyBorder="1" applyFont="1" applyNumberFormat="1">
      <alignment horizontal="center"/>
    </xf>
    <xf borderId="13" fillId="0" fontId="15" numFmtId="0" xfId="0" applyAlignment="1" applyBorder="1" applyFont="1">
      <alignment horizontal="center"/>
    </xf>
    <xf borderId="32" fillId="19" fontId="11" numFmtId="0" xfId="0" applyAlignment="1" applyBorder="1" applyFont="1">
      <alignment horizontal="center"/>
    </xf>
    <xf borderId="34" fillId="0" fontId="8" numFmtId="0" xfId="0" applyBorder="1" applyFont="1"/>
    <xf borderId="33" fillId="0" fontId="8" numFmtId="0" xfId="0" applyBorder="1" applyFont="1"/>
    <xf borderId="32" fillId="0" fontId="1" numFmtId="0" xfId="0" applyAlignment="1" applyBorder="1" applyFont="1">
      <alignment horizontal="center" readingOrder="0"/>
    </xf>
    <xf borderId="32" fillId="0" fontId="1" numFmtId="166" xfId="0" applyAlignment="1" applyBorder="1" applyFont="1" applyNumberFormat="1">
      <alignment horizontal="center" readingOrder="0"/>
    </xf>
    <xf borderId="33" fillId="0" fontId="2" numFmtId="4" xfId="0" applyAlignment="1" applyBorder="1" applyFont="1" applyNumberFormat="1">
      <alignment horizontal="center"/>
    </xf>
    <xf borderId="24" fillId="22" fontId="14" numFmtId="167" xfId="0" applyAlignment="1" applyBorder="1" applyFont="1" applyNumberFormat="1">
      <alignment readingOrder="0"/>
    </xf>
    <xf borderId="5" fillId="0" fontId="1" numFmtId="165" xfId="0" applyAlignment="1" applyBorder="1" applyFont="1" applyNumberFormat="1">
      <alignment horizontal="center"/>
    </xf>
    <xf borderId="6" fillId="0" fontId="15" numFmtId="0" xfId="0" applyAlignment="1" applyBorder="1" applyFont="1">
      <alignment horizontal="center"/>
    </xf>
    <xf borderId="6" fillId="13" fontId="1" numFmtId="4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/>
    </xf>
    <xf borderId="11" fillId="11" fontId="11" numFmtId="0" xfId="0" applyAlignment="1" applyBorder="1" applyFont="1">
      <alignment horizontal="center" readingOrder="0"/>
    </xf>
    <xf borderId="13" fillId="11" fontId="1" numFmtId="0" xfId="0" applyAlignment="1" applyBorder="1" applyFont="1">
      <alignment horizontal="center"/>
    </xf>
    <xf borderId="0" fillId="13" fontId="1" numFmtId="0" xfId="0" applyAlignment="1" applyFont="1">
      <alignment horizontal="center"/>
    </xf>
    <xf borderId="32" fillId="13" fontId="1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horizontal="center"/>
    </xf>
    <xf borderId="52" fillId="17" fontId="2" numFmtId="0" xfId="0" applyAlignment="1" applyBorder="1" applyFont="1">
      <alignment horizontal="center"/>
    </xf>
    <xf borderId="53" fillId="2" fontId="2" numFmtId="0" xfId="0" applyBorder="1" applyFont="1"/>
    <xf borderId="54" fillId="2" fontId="2" numFmtId="0" xfId="0" applyBorder="1" applyFont="1"/>
    <xf borderId="55" fillId="2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Sheet1!$AK$1</c:f>
            </c:strRef>
          </c:tx>
          <c:dPt>
            <c:idx val="0"/>
            <c:spPr>
              <a:solidFill>
                <a:srgbClr val="CEC1E0"/>
              </a:solidFill>
            </c:spPr>
          </c:dPt>
          <c:dPt>
            <c:idx val="1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Sheet1!$AK$2:$AK$3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0"/>
      </c:doughnutChart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BUDGET VS ACTUAL</a:t>
            </a:r>
          </a:p>
        </c:rich>
      </c:tx>
      <c:layout>
        <c:manualLayout>
          <c:xMode val="edge"/>
          <c:yMode val="edge"/>
          <c:x val="0.022410147991543342"/>
          <c:y val="0.014285714285714292"/>
        </c:manualLayout>
      </c:layout>
      <c:overlay val="0"/>
    </c:title>
    <c:plotArea>
      <c:layout>
        <c:manualLayout>
          <c:xMode val="edge"/>
          <c:yMode val="edge"/>
          <c:x val="0.18302906411917094"/>
          <c:y val="0.16701534170153412"/>
          <c:w val="0.816970935880829"/>
          <c:h val="0.8016039051603905"/>
        </c:manualLayout>
      </c:layout>
      <c:barChart>
        <c:barDir val="bar"/>
        <c:ser>
          <c:idx val="0"/>
          <c:order val="0"/>
          <c:tx>
            <c:strRef>
              <c:f>Sheet1!$AI$5</c:f>
            </c:strRef>
          </c:tx>
          <c:spPr>
            <a:solidFill>
              <a:srgbClr val="EFEFEF"/>
            </a:solidFill>
            <a:ln cmpd="sng">
              <a:solidFill>
                <a:srgbClr val="000000"/>
              </a:solidFill>
            </a:ln>
          </c:spPr>
          <c:cat>
            <c:strRef>
              <c:f>Sheet1!$AH$6:$AH$10</c:f>
            </c:strRef>
          </c:cat>
          <c:val>
            <c:numRef>
              <c:f>Sheet1!$AI$6:$AI$10</c:f>
              <c:numCache/>
            </c:numRef>
          </c:val>
        </c:ser>
        <c:ser>
          <c:idx val="1"/>
          <c:order val="1"/>
          <c:tx>
            <c:strRef>
              <c:f>Sheet1!$AJ$5</c:f>
            </c:strRef>
          </c:tx>
          <c:spPr>
            <a:solidFill>
              <a:srgbClr val="EECAD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7C1E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EC1E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6CEB7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4E0EA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Sheet1!$AH$6:$AH$10</c:f>
            </c:strRef>
          </c:cat>
          <c:val>
            <c:numRef>
              <c:f>Sheet1!$AJ$6:$AJ$10</c:f>
              <c:numCache/>
            </c:numRef>
          </c:val>
        </c:ser>
        <c:axId val="1641282606"/>
        <c:axId val="953549934"/>
      </c:barChart>
      <c:catAx>
        <c:axId val="16412826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953549934"/>
      </c:catAx>
      <c:valAx>
        <c:axId val="95354993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4128260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BREAKDOWN</a:t>
            </a:r>
          </a:p>
        </c:rich>
      </c:tx>
      <c:layout>
        <c:manualLayout>
          <c:xMode val="edge"/>
          <c:yMode val="edge"/>
          <c:x val="0.024539877300613498"/>
          <c:y val="0.016415384615384616"/>
        </c:manualLayout>
      </c:layout>
      <c:overlay val="0"/>
    </c:title>
    <c:plotArea>
      <c:layout>
        <c:manualLayout>
          <c:xMode val="edge"/>
          <c:yMode val="edge"/>
          <c:x val="0.026584867075664622"/>
          <c:y val="0.10192307692307692"/>
          <c:w val="0.946830265848671"/>
          <c:h val="0.8846153846153846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EC1E0"/>
              </a:solidFill>
            </c:spPr>
          </c:dPt>
          <c:dPt>
            <c:idx val="1"/>
            <c:spPr>
              <a:solidFill>
                <a:srgbClr val="EECAD9"/>
              </a:solidFill>
            </c:spPr>
          </c:dPt>
          <c:dPt>
            <c:idx val="2"/>
            <c:spPr>
              <a:solidFill>
                <a:srgbClr val="F6CEB7"/>
              </a:solidFill>
            </c:spPr>
          </c:dPt>
          <c:dPt>
            <c:idx val="3"/>
            <c:spPr>
              <a:solidFill>
                <a:srgbClr val="C4E0EA"/>
              </a:solidFill>
            </c:spPr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Sheet1!$AN$1:$AN$5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  <a:r>
              <a:rPr b="1">
                <a:solidFill>
                  <a:srgbClr val="000000"/>
                </a:solidFill>
                <a:latin typeface="serif"/>
              </a:rPr>
              <a:t>SPENDING CHART</a:t>
            </a:r>
          </a:p>
        </c:rich>
      </c:tx>
      <c:overlay val="0"/>
    </c:title>
    <c:plotArea>
      <c:layout>
        <c:manualLayout>
          <c:xMode val="edge"/>
          <c:yMode val="edge"/>
          <c:x val="0.0352760736196319"/>
          <c:y val="0.10579710144927536"/>
          <c:w val="0.9294478527607362"/>
          <c:h val="0.866666666666666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6CEB7"/>
              </a:solidFill>
            </c:spPr>
          </c:dPt>
          <c:dPt>
            <c:idx val="1"/>
            <c:spPr>
              <a:solidFill>
                <a:srgbClr val="C4E0EA"/>
              </a:solidFill>
            </c:spPr>
          </c:dPt>
          <c:dPt>
            <c:idx val="2"/>
            <c:spPr>
              <a:solidFill>
                <a:srgbClr val="CEC1E0"/>
              </a:solidFill>
            </c:spPr>
          </c:dPt>
          <c:dPt>
            <c:idx val="3"/>
            <c:spPr>
              <a:solidFill>
                <a:srgbClr val="EECAD9"/>
              </a:solidFill>
            </c:spPr>
          </c:dPt>
          <c:dPt>
            <c:idx val="4"/>
            <c:spPr>
              <a:solidFill>
                <a:srgbClr val="B7E1CD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8E7CC3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Sheet1!$AC$78:$AC$138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</xdr:row>
      <xdr:rowOff>9525</xdr:rowOff>
    </xdr:from>
    <xdr:ext cx="4124325" cy="2190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</xdr:colOff>
      <xdr:row>0</xdr:row>
      <xdr:rowOff>0</xdr:rowOff>
    </xdr:from>
    <xdr:ext cx="4505325" cy="240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962025</xdr:colOff>
      <xdr:row>0</xdr:row>
      <xdr:rowOff>0</xdr:rowOff>
    </xdr:from>
    <xdr:ext cx="4657725" cy="2476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962025</xdr:colOff>
      <xdr:row>57</xdr:row>
      <xdr:rowOff>95250</xdr:rowOff>
    </xdr:from>
    <xdr:ext cx="4657725" cy="3286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8.5"/>
    <col customWidth="1" min="2" max="2" width="2.38"/>
    <col customWidth="1" min="3" max="3" width="21.13"/>
    <col customWidth="1" min="4" max="4" width="2.63"/>
    <col customWidth="1" min="5" max="5" width="12.63"/>
    <col customWidth="1" min="6" max="6" width="2.63"/>
    <col customWidth="1" min="7" max="7" width="12.63"/>
    <col customWidth="1" min="8" max="8" width="12.0"/>
    <col customWidth="1" min="9" max="9" width="4.25"/>
    <col customWidth="1" min="10" max="10" width="14.38"/>
    <col customWidth="1" min="11" max="11" width="8.25"/>
    <col customWidth="1" min="12" max="12" width="3.13"/>
    <col customWidth="1" min="14" max="14" width="3.13"/>
    <col customWidth="1" min="18" max="18" width="2.88"/>
    <col customWidth="1" min="20" max="20" width="2.63"/>
    <col customWidth="1" min="22" max="22" width="3.25"/>
    <col customWidth="1" min="25" max="25" width="3.63"/>
    <col customWidth="1" min="28" max="28" width="2.88"/>
    <col customWidth="1" min="29" max="29" width="13.88"/>
    <col customWidth="1" min="30" max="30" width="3.0"/>
    <col customWidth="1" min="32" max="32" width="37.88"/>
    <col customWidth="1" min="33" max="33" width="10.88"/>
    <col customWidth="1" min="34" max="34" width="22.38"/>
    <col customWidth="1" min="40" max="40" width="17.38"/>
  </cols>
  <sheetData>
    <row r="1" ht="15.75" customHeight="1">
      <c r="B1" s="1" t="s">
        <v>0</v>
      </c>
      <c r="C1" s="1" t="s">
        <v>0</v>
      </c>
      <c r="I1" s="2" t="s">
        <v>1</v>
      </c>
      <c r="J1" s="3" t="str">
        <f>I1</f>
        <v>LEFT TO BUDGET</v>
      </c>
      <c r="AG1" s="4"/>
      <c r="AH1" s="5" t="s">
        <v>2</v>
      </c>
      <c r="AI1" s="6" t="s">
        <v>3</v>
      </c>
      <c r="AJ1" s="6" t="s">
        <v>4</v>
      </c>
      <c r="AK1" s="6" t="s">
        <v>5</v>
      </c>
      <c r="AL1" s="7"/>
      <c r="AM1" s="8"/>
      <c r="AN1" s="9" t="s">
        <v>6</v>
      </c>
    </row>
    <row r="2" ht="15.75" customHeight="1">
      <c r="J2" s="10">
        <f>IF(I1="LEFT TO BUDGET",E22,G22)</f>
        <v>210</v>
      </c>
      <c r="AG2" s="4"/>
      <c r="AH2" s="6" t="s">
        <v>7</v>
      </c>
      <c r="AI2" s="11">
        <f>E22</f>
        <v>210</v>
      </c>
      <c r="AJ2" s="11">
        <f>G22</f>
        <v>1395</v>
      </c>
      <c r="AK2" s="11">
        <f t="shared" ref="AK2:AK3" si="1">if(I$1="LEFT TO BUDGET",AI2,AJ2)</f>
        <v>210</v>
      </c>
      <c r="AL2" s="12"/>
      <c r="AM2" s="13" t="s">
        <v>8</v>
      </c>
      <c r="AN2" s="14">
        <f>G57</f>
        <v>350</v>
      </c>
    </row>
    <row r="3" ht="15.75" customHeight="1">
      <c r="B3" s="15" t="s">
        <v>9</v>
      </c>
      <c r="AG3" s="4"/>
      <c r="AH3" s="6" t="s">
        <v>10</v>
      </c>
      <c r="AI3" s="11">
        <f>sum(E17:E18)-E22</f>
        <v>3440</v>
      </c>
      <c r="AJ3" s="11">
        <f>sum(G17:G18)-G22</f>
        <v>1955</v>
      </c>
      <c r="AK3" s="11">
        <f t="shared" si="1"/>
        <v>3440</v>
      </c>
      <c r="AL3" s="12"/>
      <c r="AM3" s="13" t="s">
        <v>11</v>
      </c>
      <c r="AN3" s="14">
        <f>O57</f>
        <v>790</v>
      </c>
    </row>
    <row r="4" ht="15.75" customHeight="1">
      <c r="AG4" s="4"/>
      <c r="AH4" s="16"/>
      <c r="AI4" s="17"/>
      <c r="AJ4" s="17"/>
      <c r="AK4" s="17"/>
      <c r="AL4" s="12"/>
      <c r="AM4" s="13" t="s">
        <v>12</v>
      </c>
      <c r="AN4" s="14">
        <f>U57</f>
        <v>265</v>
      </c>
    </row>
    <row r="5" ht="15.75" customHeight="1">
      <c r="B5" s="18" t="s">
        <v>13</v>
      </c>
      <c r="AG5" s="4"/>
      <c r="AH5" s="19" t="s">
        <v>14</v>
      </c>
      <c r="AI5" s="20" t="s">
        <v>15</v>
      </c>
      <c r="AJ5" s="20" t="s">
        <v>16</v>
      </c>
      <c r="AK5" s="17"/>
      <c r="AL5" s="12"/>
      <c r="AM5" s="13" t="s">
        <v>17</v>
      </c>
      <c r="AN5" s="14">
        <f>AE57</f>
        <v>550</v>
      </c>
    </row>
    <row r="6" ht="15.75" customHeight="1">
      <c r="AG6" s="4"/>
      <c r="AH6" s="21" t="s">
        <v>18</v>
      </c>
      <c r="AI6" s="22">
        <f>E37</f>
        <v>3300</v>
      </c>
      <c r="AJ6" s="22">
        <f>G37</f>
        <v>3000</v>
      </c>
      <c r="AK6" s="17"/>
      <c r="AL6" s="12"/>
      <c r="AM6" s="12"/>
      <c r="AN6" s="23"/>
    </row>
    <row r="7" ht="15.0" customHeight="1">
      <c r="B7" s="24" t="s">
        <v>19</v>
      </c>
      <c r="C7" s="25"/>
      <c r="D7" s="25"/>
      <c r="E7" s="25"/>
      <c r="F7" s="25"/>
      <c r="G7" s="26"/>
      <c r="AG7" s="4"/>
      <c r="AH7" s="21" t="s">
        <v>20</v>
      </c>
      <c r="AI7" s="22">
        <f>E57</f>
        <v>615</v>
      </c>
      <c r="AJ7" s="22">
        <f>G57</f>
        <v>350</v>
      </c>
      <c r="AK7" s="17"/>
      <c r="AL7" s="27" t="s">
        <v>21</v>
      </c>
      <c r="AN7" s="28"/>
    </row>
    <row r="8" ht="15.75" customHeight="1">
      <c r="B8" s="29"/>
      <c r="C8" s="30"/>
      <c r="D8" s="30"/>
      <c r="E8" s="30"/>
      <c r="F8" s="30"/>
      <c r="G8" s="31"/>
      <c r="AF8" s="32"/>
      <c r="AG8" s="33"/>
      <c r="AH8" s="21" t="s">
        <v>22</v>
      </c>
      <c r="AI8" s="22">
        <f>M57</f>
        <v>1050</v>
      </c>
      <c r="AJ8" s="22">
        <f>O57</f>
        <v>790</v>
      </c>
      <c r="AK8" s="17"/>
      <c r="AN8" s="28"/>
    </row>
    <row r="9" ht="15.75" customHeight="1">
      <c r="B9" s="34" t="s">
        <v>23</v>
      </c>
      <c r="C9" s="35"/>
      <c r="D9" s="36">
        <v>45597.0</v>
      </c>
      <c r="E9" s="37"/>
      <c r="F9" s="37"/>
      <c r="G9" s="35"/>
      <c r="H9" s="38"/>
      <c r="I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G9" s="4"/>
      <c r="AH9" s="21" t="s">
        <v>24</v>
      </c>
      <c r="AI9" s="22">
        <f>S57</f>
        <v>1150</v>
      </c>
      <c r="AJ9" s="22">
        <f>U57</f>
        <v>265</v>
      </c>
      <c r="AK9" s="17"/>
      <c r="AL9" s="39" t="s">
        <v>25</v>
      </c>
      <c r="AN9" s="28"/>
    </row>
    <row r="10" ht="15.75" customHeight="1">
      <c r="B10" s="34" t="s">
        <v>26</v>
      </c>
      <c r="C10" s="35"/>
      <c r="D10" s="36">
        <v>45626.0</v>
      </c>
      <c r="E10" s="37"/>
      <c r="F10" s="37"/>
      <c r="G10" s="35"/>
      <c r="H10" s="38"/>
      <c r="I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G10" s="4"/>
      <c r="AH10" s="21" t="s">
        <v>27</v>
      </c>
      <c r="AI10" s="22">
        <f>AC57</f>
        <v>625</v>
      </c>
      <c r="AJ10" s="22">
        <f>AE57</f>
        <v>550</v>
      </c>
      <c r="AK10" s="17"/>
      <c r="AL10" s="39" t="s">
        <v>28</v>
      </c>
      <c r="AN10" s="28"/>
    </row>
    <row r="11" ht="15.75" customHeight="1">
      <c r="B11" s="34" t="s">
        <v>29</v>
      </c>
      <c r="C11" s="35"/>
      <c r="D11" s="40" t="s">
        <v>30</v>
      </c>
      <c r="E11" s="37"/>
      <c r="F11" s="37"/>
      <c r="G11" s="35"/>
      <c r="H11" s="38"/>
      <c r="I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G11" s="4"/>
      <c r="AH11" s="17"/>
      <c r="AI11" s="17"/>
      <c r="AJ11" s="17"/>
      <c r="AK11" s="17"/>
      <c r="AL11" s="41" t="s">
        <v>31</v>
      </c>
      <c r="AN11" s="28"/>
    </row>
    <row r="12" ht="15.75" customHeight="1">
      <c r="B12" s="34" t="s">
        <v>32</v>
      </c>
      <c r="C12" s="35"/>
      <c r="D12" s="42">
        <v>350.0</v>
      </c>
      <c r="E12" s="37"/>
      <c r="F12" s="37"/>
      <c r="G12" s="35"/>
      <c r="H12" s="38"/>
      <c r="I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G12" s="4"/>
      <c r="AH12" s="17"/>
      <c r="AI12" s="17"/>
      <c r="AJ12" s="17"/>
      <c r="AK12" s="17"/>
      <c r="AL12" s="12"/>
      <c r="AM12" s="12"/>
      <c r="AN12" s="23"/>
    </row>
    <row r="13" ht="15.75" customHeigh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G13" s="4"/>
      <c r="AH13" s="43" t="s">
        <v>33</v>
      </c>
      <c r="AL13" s="12"/>
      <c r="AM13" s="12"/>
      <c r="AN13" s="23"/>
    </row>
    <row r="14" ht="14.25" customHeight="1">
      <c r="B14" s="44" t="s">
        <v>34</v>
      </c>
      <c r="C14" s="45"/>
      <c r="D14" s="45"/>
      <c r="E14" s="45"/>
      <c r="F14" s="45"/>
      <c r="G14" s="46"/>
      <c r="H14" s="47"/>
      <c r="I14" s="48" t="s">
        <v>11</v>
      </c>
      <c r="J14" s="49"/>
      <c r="K14" s="49"/>
      <c r="L14" s="49"/>
      <c r="M14" s="49"/>
      <c r="N14" s="49"/>
      <c r="O14" s="50"/>
      <c r="P14" s="47"/>
      <c r="Q14" s="24" t="s">
        <v>12</v>
      </c>
      <c r="R14" s="25"/>
      <c r="S14" s="25"/>
      <c r="T14" s="25"/>
      <c r="U14" s="25"/>
      <c r="V14" s="25"/>
      <c r="W14" s="26"/>
      <c r="X14" s="47"/>
      <c r="Y14" s="44" t="s">
        <v>17</v>
      </c>
      <c r="Z14" s="45"/>
      <c r="AA14" s="45"/>
      <c r="AB14" s="45"/>
      <c r="AC14" s="45"/>
      <c r="AD14" s="45"/>
      <c r="AE14" s="46"/>
      <c r="AG14" s="4"/>
      <c r="AH14" s="51" t="s">
        <v>35</v>
      </c>
      <c r="AI14" s="16"/>
      <c r="AJ14" s="51" t="s">
        <v>36</v>
      </c>
      <c r="AK14" s="51" t="s">
        <v>37</v>
      </c>
      <c r="AL14" s="12"/>
      <c r="AM14" s="12"/>
      <c r="AN14" s="23"/>
    </row>
    <row r="15" ht="15.75" customHeight="1">
      <c r="B15" s="52"/>
      <c r="C15" s="53"/>
      <c r="D15" s="53"/>
      <c r="E15" s="53"/>
      <c r="F15" s="53"/>
      <c r="G15" s="54"/>
      <c r="H15" s="47"/>
      <c r="I15" s="55"/>
      <c r="J15" s="56"/>
      <c r="K15" s="56"/>
      <c r="L15" s="56"/>
      <c r="M15" s="56"/>
      <c r="N15" s="56"/>
      <c r="O15" s="57"/>
      <c r="P15" s="47"/>
      <c r="Q15" s="29"/>
      <c r="R15" s="30"/>
      <c r="S15" s="30"/>
      <c r="T15" s="30"/>
      <c r="U15" s="30"/>
      <c r="V15" s="30"/>
      <c r="W15" s="31"/>
      <c r="X15" s="47"/>
      <c r="Y15" s="52"/>
      <c r="Z15" s="53"/>
      <c r="AA15" s="53"/>
      <c r="AB15" s="53"/>
      <c r="AC15" s="53"/>
      <c r="AD15" s="53"/>
      <c r="AE15" s="54"/>
      <c r="AG15" s="4"/>
      <c r="AH15" s="58" t="str">
        <f>IFERROR(__xludf.DUMMYFUNCTION("FILTER(J17:J56, O17:O56&lt;&gt;"""") &amp; ""||"" &amp; FILTER(O17:O56, O17:O56&lt;&gt;"""")"),"Electricity||15")</f>
        <v>Electricity||15</v>
      </c>
      <c r="AI15" s="17"/>
      <c r="AJ15" s="58" t="str">
        <f>IFERROR(__xludf.DUMMYFUNCTION("UNIQUE(ARRAYFORMULA(SPLIT(AH15:AH136, ""||"", TRUE)))
"),"Electricity")</f>
        <v>Electricity</v>
      </c>
      <c r="AK15" s="58">
        <f>IFERROR(__xludf.DUMMYFUNCTION("""COMPUTED_VALUE"""),15.0)</f>
        <v>15</v>
      </c>
      <c r="AL15" s="12"/>
      <c r="AM15" s="12"/>
      <c r="AN15" s="23"/>
    </row>
    <row r="16" ht="15.75" customHeight="1">
      <c r="B16" s="59"/>
      <c r="C16" s="46"/>
      <c r="D16" s="60" t="s">
        <v>38</v>
      </c>
      <c r="E16" s="46"/>
      <c r="F16" s="60" t="s">
        <v>39</v>
      </c>
      <c r="G16" s="46"/>
      <c r="H16" s="38"/>
      <c r="I16" s="61"/>
      <c r="J16" s="50"/>
      <c r="K16" s="62" t="s">
        <v>40</v>
      </c>
      <c r="L16" s="63" t="s">
        <v>38</v>
      </c>
      <c r="M16" s="50"/>
      <c r="N16" s="63" t="s">
        <v>39</v>
      </c>
      <c r="O16" s="50"/>
      <c r="P16" s="38"/>
      <c r="Q16" s="64"/>
      <c r="R16" s="65" t="s">
        <v>38</v>
      </c>
      <c r="S16" s="26"/>
      <c r="T16" s="65" t="s">
        <v>39</v>
      </c>
      <c r="U16" s="26"/>
      <c r="V16" s="65" t="s">
        <v>41</v>
      </c>
      <c r="W16" s="26"/>
      <c r="X16" s="38"/>
      <c r="Y16" s="59"/>
      <c r="Z16" s="46"/>
      <c r="AA16" s="66" t="s">
        <v>40</v>
      </c>
      <c r="AB16" s="60" t="s">
        <v>38</v>
      </c>
      <c r="AC16" s="46"/>
      <c r="AD16" s="60" t="s">
        <v>39</v>
      </c>
      <c r="AE16" s="46"/>
      <c r="AG16" s="4"/>
      <c r="AH16" s="58" t="str">
        <f>IFERROR(__xludf.DUMMYFUNCTION("FILTER(J18:J57, O18:O57&lt;&gt;"""") &amp; ""||"" &amp; FILTER(O18:O57, O18:O57&lt;&gt;"""")"),"Rent||750")</f>
        <v>Rent||750</v>
      </c>
      <c r="AI16" s="17"/>
      <c r="AJ16" s="58" t="str">
        <f>IFERROR(__xludf.DUMMYFUNCTION("""COMPUTED_VALUE"""),"Rent")</f>
        <v>Rent</v>
      </c>
      <c r="AK16" s="58">
        <f>IFERROR(__xludf.DUMMYFUNCTION("""COMPUTED_VALUE"""),750.0)</f>
        <v>750</v>
      </c>
      <c r="AL16" s="12"/>
      <c r="AM16" s="12"/>
      <c r="AN16" s="23"/>
    </row>
    <row r="17" ht="15.75" customHeight="1">
      <c r="B17" s="67" t="s">
        <v>42</v>
      </c>
      <c r="C17" s="68" t="s">
        <v>43</v>
      </c>
      <c r="D17" s="69" t="str">
        <f t="shared" ref="D17:D22" si="2">D$11</f>
        <v>$</v>
      </c>
      <c r="E17" s="70">
        <f>D12</f>
        <v>350</v>
      </c>
      <c r="F17" s="69" t="str">
        <f t="shared" ref="F17:F22" si="3">D$11</f>
        <v>$</v>
      </c>
      <c r="G17" s="71">
        <f>D12</f>
        <v>350</v>
      </c>
      <c r="H17" s="38"/>
      <c r="I17" s="72" t="b">
        <v>1</v>
      </c>
      <c r="J17" s="73" t="s">
        <v>44</v>
      </c>
      <c r="K17" s="74">
        <v>1.0</v>
      </c>
      <c r="L17" s="75" t="str">
        <f t="shared" ref="L17:L57" si="4">D$11</f>
        <v>$</v>
      </c>
      <c r="M17" s="76">
        <v>15.0</v>
      </c>
      <c r="N17" s="75" t="str">
        <f t="shared" ref="N17:N57" si="5">D$11</f>
        <v>$</v>
      </c>
      <c r="O17" s="77">
        <v>15.0</v>
      </c>
      <c r="P17" s="38"/>
      <c r="Q17" s="78" t="s">
        <v>45</v>
      </c>
      <c r="R17" s="79" t="str">
        <f t="shared" ref="R17:R57" si="6">D$11</f>
        <v>$</v>
      </c>
      <c r="S17" s="80">
        <v>500.0</v>
      </c>
      <c r="T17" s="81" t="str">
        <f t="shared" ref="T17:T57" si="7">D$11</f>
        <v>$</v>
      </c>
      <c r="U17" s="82">
        <f t="shared" ref="U17:U56" si="8">SUMIF(H$62:I$94,Q17,E$62:G$94)</f>
        <v>100</v>
      </c>
      <c r="V17" s="81" t="str">
        <f t="shared" ref="V17:V57" si="9">D$11</f>
        <v>$</v>
      </c>
      <c r="W17" s="83">
        <f t="shared" ref="W17:W56" si="10">S17-U17</f>
        <v>400</v>
      </c>
      <c r="X17" s="38"/>
      <c r="Y17" s="84" t="b">
        <v>1</v>
      </c>
      <c r="Z17" s="85" t="s">
        <v>46</v>
      </c>
      <c r="AA17" s="86">
        <v>3.0</v>
      </c>
      <c r="AB17" s="87" t="str">
        <f t="shared" ref="AB17:AB57" si="11">D$11</f>
        <v>$</v>
      </c>
      <c r="AC17" s="88">
        <v>200.0</v>
      </c>
      <c r="AD17" s="89" t="str">
        <f t="shared" ref="AD17:AD57" si="12">D$11</f>
        <v>$</v>
      </c>
      <c r="AE17" s="90">
        <v>200.0</v>
      </c>
      <c r="AG17" s="4"/>
      <c r="AH17" s="58" t="str">
        <f>IFERROR(__xludf.DUMMYFUNCTION("FILTER(J19:J58, O19:O58&lt;&gt;"""") &amp; ""||"" &amp; FILTER(O19:O58, O19:O58&lt;&gt;"""")"),"Netflix||10")</f>
        <v>Netflix||10</v>
      </c>
      <c r="AI17" s="17"/>
      <c r="AJ17" s="58" t="str">
        <f>IFERROR(__xludf.DUMMYFUNCTION("""COMPUTED_VALUE"""),"Netflix")</f>
        <v>Netflix</v>
      </c>
      <c r="AK17" s="58">
        <f>IFERROR(__xludf.DUMMYFUNCTION("""COMPUTED_VALUE"""),10.0)</f>
        <v>10</v>
      </c>
      <c r="AL17" s="12"/>
      <c r="AM17" s="12"/>
      <c r="AN17" s="23"/>
    </row>
    <row r="18" ht="15.75" customHeight="1">
      <c r="B18" s="67" t="s">
        <v>42</v>
      </c>
      <c r="C18" s="68" t="s">
        <v>18</v>
      </c>
      <c r="D18" s="69" t="str">
        <f t="shared" si="2"/>
        <v>$</v>
      </c>
      <c r="E18" s="70">
        <f>E37</f>
        <v>3300</v>
      </c>
      <c r="F18" s="69" t="str">
        <f t="shared" si="3"/>
        <v>$</v>
      </c>
      <c r="G18" s="71">
        <f>G37</f>
        <v>3000</v>
      </c>
      <c r="H18" s="38"/>
      <c r="I18" s="72" t="b">
        <v>1</v>
      </c>
      <c r="J18" s="73" t="s">
        <v>47</v>
      </c>
      <c r="K18" s="74">
        <v>4.0</v>
      </c>
      <c r="L18" s="75" t="str">
        <f t="shared" si="4"/>
        <v>$</v>
      </c>
      <c r="M18" s="76">
        <v>750.0</v>
      </c>
      <c r="N18" s="75" t="str">
        <f t="shared" si="5"/>
        <v>$</v>
      </c>
      <c r="O18" s="77">
        <v>750.0</v>
      </c>
      <c r="P18" s="38"/>
      <c r="Q18" s="78" t="s">
        <v>48</v>
      </c>
      <c r="R18" s="79" t="str">
        <f t="shared" si="6"/>
        <v>$</v>
      </c>
      <c r="S18" s="80">
        <v>100.0</v>
      </c>
      <c r="T18" s="81" t="str">
        <f t="shared" si="7"/>
        <v>$</v>
      </c>
      <c r="U18" s="82">
        <f t="shared" si="8"/>
        <v>0</v>
      </c>
      <c r="V18" s="81" t="str">
        <f t="shared" si="9"/>
        <v>$</v>
      </c>
      <c r="W18" s="83">
        <f t="shared" si="10"/>
        <v>100</v>
      </c>
      <c r="X18" s="38"/>
      <c r="Y18" s="84" t="b">
        <v>1</v>
      </c>
      <c r="Z18" s="85" t="s">
        <v>49</v>
      </c>
      <c r="AA18" s="86">
        <v>8.0</v>
      </c>
      <c r="AB18" s="87" t="str">
        <f t="shared" si="11"/>
        <v>$</v>
      </c>
      <c r="AC18" s="88">
        <v>250.0</v>
      </c>
      <c r="AD18" s="89" t="str">
        <f t="shared" si="12"/>
        <v>$</v>
      </c>
      <c r="AE18" s="90">
        <v>250.0</v>
      </c>
      <c r="AG18" s="4"/>
      <c r="AH18" s="58" t="str">
        <f>IFERROR(__xludf.DUMMYFUNCTION("FILTER(J20:J59, O20:O59&lt;&gt;"""") &amp; ""||"" &amp; FILTER(O20:O59, O20:O59&lt;&gt;"""")"),"Disney +||15")</f>
        <v>Disney +||15</v>
      </c>
      <c r="AI18" s="17"/>
      <c r="AJ18" s="58" t="str">
        <f>IFERROR(__xludf.DUMMYFUNCTION("""COMPUTED_VALUE"""),"Disney +")</f>
        <v>Disney +</v>
      </c>
      <c r="AK18" s="58">
        <f>IFERROR(__xludf.DUMMYFUNCTION("""COMPUTED_VALUE"""),15.0)</f>
        <v>15</v>
      </c>
      <c r="AL18" s="12"/>
      <c r="AM18" s="12"/>
      <c r="AN18" s="23"/>
    </row>
    <row r="19" ht="15.75" customHeight="1">
      <c r="B19" s="67" t="s">
        <v>50</v>
      </c>
      <c r="C19" s="68" t="s">
        <v>20</v>
      </c>
      <c r="D19" s="69" t="str">
        <f t="shared" si="2"/>
        <v>$</v>
      </c>
      <c r="E19" s="91">
        <f>E57</f>
        <v>615</v>
      </c>
      <c r="F19" s="69" t="str">
        <f t="shared" si="3"/>
        <v>$</v>
      </c>
      <c r="G19" s="71">
        <f>G57</f>
        <v>350</v>
      </c>
      <c r="H19" s="38"/>
      <c r="I19" s="72" t="b">
        <v>1</v>
      </c>
      <c r="J19" s="73" t="s">
        <v>51</v>
      </c>
      <c r="K19" s="74">
        <v>6.0</v>
      </c>
      <c r="L19" s="75" t="str">
        <f t="shared" si="4"/>
        <v>$</v>
      </c>
      <c r="M19" s="76">
        <v>10.0</v>
      </c>
      <c r="N19" s="75" t="str">
        <f t="shared" si="5"/>
        <v>$</v>
      </c>
      <c r="O19" s="77">
        <v>10.0</v>
      </c>
      <c r="P19" s="38"/>
      <c r="Q19" s="78" t="s">
        <v>52</v>
      </c>
      <c r="R19" s="79" t="str">
        <f t="shared" si="6"/>
        <v>$</v>
      </c>
      <c r="S19" s="80">
        <v>250.0</v>
      </c>
      <c r="T19" s="81" t="str">
        <f t="shared" si="7"/>
        <v>$</v>
      </c>
      <c r="U19" s="82">
        <f t="shared" si="8"/>
        <v>20</v>
      </c>
      <c r="V19" s="81" t="str">
        <f t="shared" si="9"/>
        <v>$</v>
      </c>
      <c r="W19" s="83">
        <f t="shared" si="10"/>
        <v>230</v>
      </c>
      <c r="X19" s="38"/>
      <c r="Y19" s="84" t="b">
        <v>1</v>
      </c>
      <c r="Z19" s="85" t="s">
        <v>53</v>
      </c>
      <c r="AA19" s="86">
        <v>9.0</v>
      </c>
      <c r="AB19" s="87" t="str">
        <f t="shared" si="11"/>
        <v>$</v>
      </c>
      <c r="AC19" s="88">
        <v>100.0</v>
      </c>
      <c r="AD19" s="89" t="str">
        <f t="shared" si="12"/>
        <v>$</v>
      </c>
      <c r="AE19" s="90">
        <v>100.0</v>
      </c>
      <c r="AG19" s="4"/>
      <c r="AH19" s="58" t="str">
        <f>IFERROR(__xludf.DUMMYFUNCTION("FILTER(J21:J60, O21:O60&lt;&gt;"""") &amp; ""||"" &amp; FILTER(O21:O60, O21:O60&lt;&gt;"""")"),"||790")</f>
        <v>||790</v>
      </c>
      <c r="AI19" s="17"/>
      <c r="AJ19" s="58">
        <f>IFERROR(__xludf.DUMMYFUNCTION("""COMPUTED_VALUE"""),790.0)</f>
        <v>790</v>
      </c>
      <c r="AK19" s="58"/>
      <c r="AL19" s="12"/>
      <c r="AM19" s="12"/>
      <c r="AN19" s="23"/>
    </row>
    <row r="20" ht="15.75" customHeight="1">
      <c r="B20" s="67" t="s">
        <v>50</v>
      </c>
      <c r="C20" s="68" t="s">
        <v>54</v>
      </c>
      <c r="D20" s="69" t="str">
        <f t="shared" si="2"/>
        <v>$</v>
      </c>
      <c r="E20" s="70">
        <f>M57+S57</f>
        <v>2200</v>
      </c>
      <c r="F20" s="69" t="str">
        <f t="shared" si="3"/>
        <v>$</v>
      </c>
      <c r="G20" s="71">
        <f>O57+U57</f>
        <v>1055</v>
      </c>
      <c r="H20" s="38"/>
      <c r="I20" s="72" t="b">
        <v>1</v>
      </c>
      <c r="J20" s="73" t="s">
        <v>55</v>
      </c>
      <c r="K20" s="74">
        <v>27.0</v>
      </c>
      <c r="L20" s="75" t="str">
        <f t="shared" si="4"/>
        <v>$</v>
      </c>
      <c r="M20" s="76">
        <v>15.0</v>
      </c>
      <c r="N20" s="75" t="str">
        <f t="shared" si="5"/>
        <v>$</v>
      </c>
      <c r="O20" s="77">
        <v>15.0</v>
      </c>
      <c r="P20" s="38"/>
      <c r="Q20" s="78" t="s">
        <v>56</v>
      </c>
      <c r="R20" s="79" t="str">
        <f t="shared" si="6"/>
        <v>$</v>
      </c>
      <c r="S20" s="80">
        <v>100.0</v>
      </c>
      <c r="T20" s="81" t="str">
        <f t="shared" si="7"/>
        <v>$</v>
      </c>
      <c r="U20" s="82">
        <f t="shared" si="8"/>
        <v>45</v>
      </c>
      <c r="V20" s="81" t="str">
        <f t="shared" si="9"/>
        <v>$</v>
      </c>
      <c r="W20" s="83">
        <f t="shared" si="10"/>
        <v>55</v>
      </c>
      <c r="X20" s="38"/>
      <c r="Y20" s="84" t="b">
        <v>0</v>
      </c>
      <c r="Z20" s="85" t="s">
        <v>57</v>
      </c>
      <c r="AA20" s="86">
        <v>29.0</v>
      </c>
      <c r="AB20" s="87" t="str">
        <f t="shared" si="11"/>
        <v>$</v>
      </c>
      <c r="AC20" s="88">
        <v>75.0</v>
      </c>
      <c r="AD20" s="89" t="str">
        <f t="shared" si="12"/>
        <v>$</v>
      </c>
      <c r="AE20" s="90"/>
      <c r="AG20" s="4"/>
      <c r="AH20" s="58" t="str">
        <f>IFERROR(__xludf.DUMMYFUNCTION("FILTER(J22:J61, O22:O61&lt;&gt;"""") &amp; ""||"" &amp; FILTER(O22:O61, O22:O61&lt;&gt;"""")"),"||790")</f>
        <v>||790</v>
      </c>
      <c r="AI20" s="17"/>
      <c r="AJ20" s="58" t="str">
        <f>IFERROR(__xludf.DUMMYFUNCTION("""COMPUTED_VALUE"""),"Groceries")</f>
        <v>Groceries</v>
      </c>
      <c r="AK20" s="58">
        <f>IFERROR(__xludf.DUMMYFUNCTION("""COMPUTED_VALUE"""),100.0)</f>
        <v>100</v>
      </c>
      <c r="AL20" s="12"/>
      <c r="AM20" s="12"/>
      <c r="AN20" s="23"/>
    </row>
    <row r="21" ht="15.75" customHeight="1">
      <c r="B21" s="67" t="s">
        <v>50</v>
      </c>
      <c r="C21" s="68" t="s">
        <v>27</v>
      </c>
      <c r="D21" s="69" t="str">
        <f t="shared" si="2"/>
        <v>$</v>
      </c>
      <c r="E21" s="92">
        <f>AC57</f>
        <v>625</v>
      </c>
      <c r="F21" s="69" t="str">
        <f t="shared" si="3"/>
        <v>$</v>
      </c>
      <c r="G21" s="93">
        <f>AE57</f>
        <v>550</v>
      </c>
      <c r="H21" s="38"/>
      <c r="I21" s="72" t="b">
        <v>0</v>
      </c>
      <c r="J21" s="73" t="s">
        <v>58</v>
      </c>
      <c r="K21" s="74">
        <v>28.0</v>
      </c>
      <c r="L21" s="75" t="str">
        <f t="shared" si="4"/>
        <v>$</v>
      </c>
      <c r="M21" s="76">
        <v>250.0</v>
      </c>
      <c r="N21" s="75" t="str">
        <f t="shared" si="5"/>
        <v>$</v>
      </c>
      <c r="O21" s="77"/>
      <c r="P21" s="38"/>
      <c r="Q21" s="78" t="s">
        <v>59</v>
      </c>
      <c r="R21" s="79" t="str">
        <f t="shared" si="6"/>
        <v>$</v>
      </c>
      <c r="S21" s="80">
        <v>75.0</v>
      </c>
      <c r="T21" s="81" t="str">
        <f t="shared" si="7"/>
        <v>$</v>
      </c>
      <c r="U21" s="82">
        <f t="shared" si="8"/>
        <v>0</v>
      </c>
      <c r="V21" s="81" t="str">
        <f t="shared" si="9"/>
        <v>$</v>
      </c>
      <c r="W21" s="83">
        <f t="shared" si="10"/>
        <v>75</v>
      </c>
      <c r="X21" s="38"/>
      <c r="Y21" s="84" t="b">
        <v>0</v>
      </c>
      <c r="Z21" s="94"/>
      <c r="AA21" s="95"/>
      <c r="AB21" s="87" t="str">
        <f t="shared" si="11"/>
        <v>$</v>
      </c>
      <c r="AC21" s="96"/>
      <c r="AD21" s="89" t="str">
        <f t="shared" si="12"/>
        <v>$</v>
      </c>
      <c r="AE21" s="97"/>
      <c r="AG21" s="4"/>
      <c r="AH21" s="58" t="str">
        <f>IFERROR(__xludf.DUMMYFUNCTION("FILTER(J23:J62, O23:O62&lt;&gt;"""") &amp; ""||"" &amp; FILTER(O23:O62, O23:O62&lt;&gt;"""")"),"||790")</f>
        <v>||790</v>
      </c>
      <c r="AI21" s="17"/>
      <c r="AJ21" s="98" t="str">
        <f>IFERROR(__xludf.DUMMYFUNCTION("""COMPUTED_VALUE"""),"Coffee")</f>
        <v>Coffee</v>
      </c>
      <c r="AK21" s="58">
        <f>IFERROR(__xludf.DUMMYFUNCTION("""COMPUTED_VALUE"""),0.0)</f>
        <v>0</v>
      </c>
      <c r="AL21" s="12"/>
      <c r="AM21" s="99"/>
      <c r="AN21" s="100"/>
      <c r="AO21" s="101"/>
      <c r="AP21" s="101"/>
      <c r="AQ21" s="101"/>
      <c r="AR21" s="101"/>
      <c r="AS21" s="101"/>
      <c r="AT21" s="101"/>
      <c r="AU21" s="101"/>
      <c r="AV21" s="101"/>
      <c r="AW21" s="101"/>
    </row>
    <row r="22" ht="15.75" customHeight="1">
      <c r="B22" s="102" t="s">
        <v>41</v>
      </c>
      <c r="C22" s="103"/>
      <c r="D22" s="104" t="str">
        <f t="shared" si="2"/>
        <v>$</v>
      </c>
      <c r="E22" s="91">
        <f>E17+E18-(E19+E20+E21)</f>
        <v>210</v>
      </c>
      <c r="F22" s="104" t="str">
        <f t="shared" si="3"/>
        <v>$</v>
      </c>
      <c r="G22" s="105">
        <f>G17+G18-(G19+G20+G21)</f>
        <v>1395</v>
      </c>
      <c r="H22" s="38"/>
      <c r="I22" s="72" t="b">
        <v>0</v>
      </c>
      <c r="J22" s="73" t="s">
        <v>60</v>
      </c>
      <c r="K22" s="74">
        <v>30.0</v>
      </c>
      <c r="L22" s="75" t="str">
        <f t="shared" si="4"/>
        <v>$</v>
      </c>
      <c r="M22" s="76">
        <v>10.0</v>
      </c>
      <c r="N22" s="75" t="str">
        <f t="shared" si="5"/>
        <v>$</v>
      </c>
      <c r="O22" s="77"/>
      <c r="P22" s="38"/>
      <c r="Q22" s="78" t="s">
        <v>61</v>
      </c>
      <c r="R22" s="79" t="str">
        <f t="shared" si="6"/>
        <v>$</v>
      </c>
      <c r="S22" s="80">
        <v>50.0</v>
      </c>
      <c r="T22" s="81" t="str">
        <f t="shared" si="7"/>
        <v>$</v>
      </c>
      <c r="U22" s="82">
        <f t="shared" si="8"/>
        <v>25</v>
      </c>
      <c r="V22" s="81" t="str">
        <f t="shared" si="9"/>
        <v>$</v>
      </c>
      <c r="W22" s="83">
        <f t="shared" si="10"/>
        <v>25</v>
      </c>
      <c r="X22" s="38"/>
      <c r="Y22" s="84" t="b">
        <v>0</v>
      </c>
      <c r="Z22" s="94"/>
      <c r="AA22" s="95"/>
      <c r="AB22" s="87" t="str">
        <f t="shared" si="11"/>
        <v>$</v>
      </c>
      <c r="AC22" s="96"/>
      <c r="AD22" s="89" t="str">
        <f t="shared" si="12"/>
        <v>$</v>
      </c>
      <c r="AE22" s="97"/>
      <c r="AG22" s="4"/>
      <c r="AH22" s="58" t="str">
        <f>IFERROR(__xludf.DUMMYFUNCTION("FILTER(J24:J63, O24:O63&lt;&gt;"""") &amp; ""||"" &amp; FILTER(O24:O63, O24:O63&lt;&gt;"""")"),"||790")</f>
        <v>||790</v>
      </c>
      <c r="AI22" s="17"/>
      <c r="AJ22" s="98" t="str">
        <f>IFERROR(__xludf.DUMMYFUNCTION("""COMPUTED_VALUE"""),"Dining Out")</f>
        <v>Dining Out</v>
      </c>
      <c r="AK22" s="58">
        <f>IFERROR(__xludf.DUMMYFUNCTION("""COMPUTED_VALUE"""),20.0)</f>
        <v>20</v>
      </c>
      <c r="AL22" s="12"/>
      <c r="AM22" s="12"/>
      <c r="AN22" s="23"/>
    </row>
    <row r="23" ht="15.75" customHeight="1">
      <c r="B23" s="38"/>
      <c r="C23" s="38"/>
      <c r="D23" s="38"/>
      <c r="E23" s="38"/>
      <c r="F23" s="38"/>
      <c r="G23" s="38"/>
      <c r="H23" s="38"/>
      <c r="I23" s="72" t="b">
        <v>0</v>
      </c>
      <c r="J23" s="73"/>
      <c r="K23" s="106"/>
      <c r="L23" s="75" t="str">
        <f t="shared" si="4"/>
        <v>$</v>
      </c>
      <c r="M23" s="76"/>
      <c r="N23" s="75" t="str">
        <f t="shared" si="5"/>
        <v>$</v>
      </c>
      <c r="O23" s="77"/>
      <c r="P23" s="38"/>
      <c r="Q23" s="78" t="s">
        <v>62</v>
      </c>
      <c r="R23" s="79" t="str">
        <f t="shared" si="6"/>
        <v>$</v>
      </c>
      <c r="S23" s="80">
        <v>30.0</v>
      </c>
      <c r="T23" s="81" t="str">
        <f t="shared" si="7"/>
        <v>$</v>
      </c>
      <c r="U23" s="82">
        <f t="shared" si="8"/>
        <v>30</v>
      </c>
      <c r="V23" s="81" t="str">
        <f t="shared" si="9"/>
        <v>$</v>
      </c>
      <c r="W23" s="83">
        <f t="shared" si="10"/>
        <v>0</v>
      </c>
      <c r="X23" s="38"/>
      <c r="Y23" s="84" t="b">
        <v>0</v>
      </c>
      <c r="Z23" s="94"/>
      <c r="AA23" s="95"/>
      <c r="AB23" s="87" t="str">
        <f t="shared" si="11"/>
        <v>$</v>
      </c>
      <c r="AC23" s="96"/>
      <c r="AD23" s="89" t="str">
        <f t="shared" si="12"/>
        <v>$</v>
      </c>
      <c r="AE23" s="97"/>
      <c r="AG23" s="4"/>
      <c r="AH23" s="58" t="str">
        <f>IFERROR(__xludf.DUMMYFUNCTION("FILTER(J25:J64, O25:O64&lt;&gt;"""") &amp; ""||"" &amp; FILTER(O25:O64, O25:O64&lt;&gt;"""")"),"||790")</f>
        <v>||790</v>
      </c>
      <c r="AI23" s="17"/>
      <c r="AJ23" s="98" t="str">
        <f>IFERROR(__xludf.DUMMYFUNCTION("""COMPUTED_VALUE"""),"Shopping")</f>
        <v>Shopping</v>
      </c>
      <c r="AK23" s="58">
        <f>IFERROR(__xludf.DUMMYFUNCTION("""COMPUTED_VALUE"""),45.0)</f>
        <v>45</v>
      </c>
      <c r="AL23" s="12"/>
      <c r="AM23" s="12"/>
      <c r="AN23" s="23"/>
    </row>
    <row r="24" ht="15.75" customHeight="1">
      <c r="B24" s="107" t="s">
        <v>63</v>
      </c>
      <c r="C24" s="108"/>
      <c r="D24" s="108"/>
      <c r="E24" s="108"/>
      <c r="F24" s="108"/>
      <c r="G24" s="109"/>
      <c r="H24" s="38"/>
      <c r="I24" s="72" t="b">
        <v>0</v>
      </c>
      <c r="J24" s="73"/>
      <c r="K24" s="106"/>
      <c r="L24" s="75" t="str">
        <f t="shared" si="4"/>
        <v>$</v>
      </c>
      <c r="M24" s="76"/>
      <c r="N24" s="75" t="str">
        <f t="shared" si="5"/>
        <v>$</v>
      </c>
      <c r="O24" s="77"/>
      <c r="P24" s="38"/>
      <c r="Q24" s="78" t="s">
        <v>64</v>
      </c>
      <c r="R24" s="79" t="str">
        <f t="shared" si="6"/>
        <v>$</v>
      </c>
      <c r="S24" s="80">
        <v>45.0</v>
      </c>
      <c r="T24" s="81" t="str">
        <f t="shared" si="7"/>
        <v>$</v>
      </c>
      <c r="U24" s="82">
        <f t="shared" si="8"/>
        <v>45</v>
      </c>
      <c r="V24" s="81" t="str">
        <f t="shared" si="9"/>
        <v>$</v>
      </c>
      <c r="W24" s="83">
        <f t="shared" si="10"/>
        <v>0</v>
      </c>
      <c r="X24" s="38"/>
      <c r="Y24" s="84" t="b">
        <v>0</v>
      </c>
      <c r="Z24" s="94"/>
      <c r="AA24" s="95"/>
      <c r="AB24" s="87" t="str">
        <f t="shared" si="11"/>
        <v>$</v>
      </c>
      <c r="AC24" s="96"/>
      <c r="AD24" s="89" t="str">
        <f t="shared" si="12"/>
        <v>$</v>
      </c>
      <c r="AE24" s="97"/>
      <c r="AG24" s="4"/>
      <c r="AH24" s="58" t="str">
        <f>IFERROR(__xludf.DUMMYFUNCTION("FILTER(J26:J65, O26:O65&lt;&gt;"""") &amp; ""||"" &amp; FILTER(O26:O65, O26:O65&lt;&gt;"""")"),"||790")</f>
        <v>||790</v>
      </c>
      <c r="AI24" s="17"/>
      <c r="AJ24" s="58" t="str">
        <f>IFERROR(__xludf.DUMMYFUNCTION("""COMPUTED_VALUE"""),"Health")</f>
        <v>Health</v>
      </c>
      <c r="AK24" s="58">
        <f>IFERROR(__xludf.DUMMYFUNCTION("""COMPUTED_VALUE"""),0.0)</f>
        <v>0</v>
      </c>
      <c r="AL24" s="12"/>
      <c r="AM24" s="12"/>
      <c r="AN24" s="23"/>
    </row>
    <row r="25" ht="15.75" customHeight="1">
      <c r="B25" s="110"/>
      <c r="C25" s="111"/>
      <c r="D25" s="111"/>
      <c r="E25" s="111"/>
      <c r="F25" s="111"/>
      <c r="G25" s="112"/>
      <c r="H25" s="38"/>
      <c r="I25" s="72" t="b">
        <v>0</v>
      </c>
      <c r="J25" s="73"/>
      <c r="K25" s="106"/>
      <c r="L25" s="75" t="str">
        <f t="shared" si="4"/>
        <v>$</v>
      </c>
      <c r="M25" s="76"/>
      <c r="N25" s="75" t="str">
        <f t="shared" si="5"/>
        <v>$</v>
      </c>
      <c r="O25" s="77"/>
      <c r="P25" s="38"/>
      <c r="Q25" s="78"/>
      <c r="R25" s="79" t="str">
        <f t="shared" si="6"/>
        <v>$</v>
      </c>
      <c r="S25" s="80"/>
      <c r="T25" s="81" t="str">
        <f t="shared" si="7"/>
        <v>$</v>
      </c>
      <c r="U25" s="82">
        <f t="shared" si="8"/>
        <v>0</v>
      </c>
      <c r="V25" s="81" t="str">
        <f t="shared" si="9"/>
        <v>$</v>
      </c>
      <c r="W25" s="83">
        <f t="shared" si="10"/>
        <v>0</v>
      </c>
      <c r="X25" s="38"/>
      <c r="Y25" s="84" t="b">
        <v>0</v>
      </c>
      <c r="Z25" s="94"/>
      <c r="AA25" s="95"/>
      <c r="AB25" s="87" t="str">
        <f t="shared" si="11"/>
        <v>$</v>
      </c>
      <c r="AC25" s="96"/>
      <c r="AD25" s="89" t="str">
        <f t="shared" si="12"/>
        <v>$</v>
      </c>
      <c r="AE25" s="97"/>
      <c r="AG25" s="4"/>
      <c r="AH25" s="58" t="str">
        <f>IFERROR(__xludf.DUMMYFUNCTION("FILTER(J27:J66, O27:O66&lt;&gt;"""") &amp; ""||"" &amp; FILTER(O27:O66, O27:O66&lt;&gt;"""")"),"||790")</f>
        <v>||790</v>
      </c>
      <c r="AI25" s="17"/>
      <c r="AJ25" s="58" t="str">
        <f>IFERROR(__xludf.DUMMYFUNCTION("""COMPUTED_VALUE"""),"Fuel")</f>
        <v>Fuel</v>
      </c>
      <c r="AK25" s="58">
        <f>IFERROR(__xludf.DUMMYFUNCTION("""COMPUTED_VALUE"""),25.0)</f>
        <v>25</v>
      </c>
      <c r="AL25" s="12"/>
      <c r="AM25" s="12"/>
      <c r="AN25" s="23"/>
    </row>
    <row r="26" ht="15.75" customHeight="1">
      <c r="B26" s="113"/>
      <c r="C26" s="114"/>
      <c r="D26" s="115" t="s">
        <v>38</v>
      </c>
      <c r="E26" s="109"/>
      <c r="F26" s="115" t="s">
        <v>39</v>
      </c>
      <c r="G26" s="109"/>
      <c r="H26" s="38"/>
      <c r="I26" s="72" t="b">
        <v>0</v>
      </c>
      <c r="J26" s="73"/>
      <c r="K26" s="106"/>
      <c r="L26" s="75" t="str">
        <f t="shared" si="4"/>
        <v>$</v>
      </c>
      <c r="M26" s="76"/>
      <c r="N26" s="75" t="str">
        <f t="shared" si="5"/>
        <v>$</v>
      </c>
      <c r="O26" s="77"/>
      <c r="P26" s="38"/>
      <c r="Q26" s="116"/>
      <c r="R26" s="79" t="str">
        <f t="shared" si="6"/>
        <v>$</v>
      </c>
      <c r="S26" s="117"/>
      <c r="T26" s="81" t="str">
        <f t="shared" si="7"/>
        <v>$</v>
      </c>
      <c r="U26" s="82">
        <f t="shared" si="8"/>
        <v>0</v>
      </c>
      <c r="V26" s="81" t="str">
        <f t="shared" si="9"/>
        <v>$</v>
      </c>
      <c r="W26" s="83">
        <f t="shared" si="10"/>
        <v>0</v>
      </c>
      <c r="X26" s="38"/>
      <c r="Y26" s="84" t="b">
        <v>0</v>
      </c>
      <c r="Z26" s="94"/>
      <c r="AA26" s="95"/>
      <c r="AB26" s="87" t="str">
        <f t="shared" si="11"/>
        <v>$</v>
      </c>
      <c r="AC26" s="96"/>
      <c r="AD26" s="89" t="str">
        <f t="shared" si="12"/>
        <v>$</v>
      </c>
      <c r="AE26" s="97"/>
      <c r="AG26" s="4"/>
      <c r="AH26" s="58" t="str">
        <f>IFERROR(__xludf.DUMMYFUNCTION("FILTER(J28:J67, O28:O67&lt;&gt;"""") &amp; ""||"" &amp; FILTER(O28:O67, O28:O67&lt;&gt;"""")"),"||790")</f>
        <v>||790</v>
      </c>
      <c r="AI26" s="17"/>
      <c r="AJ26" s="58" t="str">
        <f>IFERROR(__xludf.DUMMYFUNCTION("""COMPUTED_VALUE"""),"Charity")</f>
        <v>Charity</v>
      </c>
      <c r="AK26" s="58">
        <f>IFERROR(__xludf.DUMMYFUNCTION("""COMPUTED_VALUE"""),30.0)</f>
        <v>30</v>
      </c>
      <c r="AL26" s="12"/>
      <c r="AM26" s="12"/>
      <c r="AN26" s="23"/>
    </row>
    <row r="27" ht="15.75" customHeight="1">
      <c r="B27" s="118" t="s">
        <v>65</v>
      </c>
      <c r="C27" s="114"/>
      <c r="D27" s="119" t="str">
        <f t="shared" ref="D27:D37" si="13">D$11</f>
        <v>$</v>
      </c>
      <c r="E27" s="120">
        <v>3000.0</v>
      </c>
      <c r="F27" s="119" t="str">
        <f t="shared" ref="F27:F37" si="14">D$11</f>
        <v>$</v>
      </c>
      <c r="G27" s="121">
        <v>3000.0</v>
      </c>
      <c r="H27" s="38"/>
      <c r="I27" s="72" t="b">
        <v>0</v>
      </c>
      <c r="J27" s="73"/>
      <c r="K27" s="106"/>
      <c r="L27" s="75" t="str">
        <f t="shared" si="4"/>
        <v>$</v>
      </c>
      <c r="M27" s="76"/>
      <c r="N27" s="75" t="str">
        <f t="shared" si="5"/>
        <v>$</v>
      </c>
      <c r="O27" s="77"/>
      <c r="P27" s="38"/>
      <c r="Q27" s="116"/>
      <c r="R27" s="79" t="str">
        <f t="shared" si="6"/>
        <v>$</v>
      </c>
      <c r="S27" s="117"/>
      <c r="T27" s="81" t="str">
        <f t="shared" si="7"/>
        <v>$</v>
      </c>
      <c r="U27" s="82">
        <f t="shared" si="8"/>
        <v>0</v>
      </c>
      <c r="V27" s="81" t="str">
        <f t="shared" si="9"/>
        <v>$</v>
      </c>
      <c r="W27" s="83">
        <f t="shared" si="10"/>
        <v>0</v>
      </c>
      <c r="X27" s="38"/>
      <c r="Y27" s="84" t="b">
        <v>0</v>
      </c>
      <c r="Z27" s="94"/>
      <c r="AA27" s="95"/>
      <c r="AB27" s="87" t="str">
        <f t="shared" si="11"/>
        <v>$</v>
      </c>
      <c r="AC27" s="96"/>
      <c r="AD27" s="89" t="str">
        <f t="shared" si="12"/>
        <v>$</v>
      </c>
      <c r="AE27" s="97"/>
      <c r="AG27" s="4"/>
      <c r="AH27" s="58" t="str">
        <f>IFERROR(__xludf.DUMMYFUNCTION("FILTER(J29:J68, O29:O68&lt;&gt;"""") &amp; ""||"" &amp; FILTER(O29:O68, O29:O68&lt;&gt;"""")"),"||790")</f>
        <v>||790</v>
      </c>
      <c r="AI27" s="17"/>
      <c r="AJ27" s="58" t="str">
        <f>IFERROR(__xludf.DUMMYFUNCTION("""COMPUTED_VALUE"""),"Medicine")</f>
        <v>Medicine</v>
      </c>
      <c r="AK27" s="58">
        <f>IFERROR(__xludf.DUMMYFUNCTION("""COMPUTED_VALUE"""),45.0)</f>
        <v>45</v>
      </c>
      <c r="AL27" s="12"/>
      <c r="AM27" s="12"/>
      <c r="AN27" s="23"/>
    </row>
    <row r="28" ht="15.75" customHeight="1">
      <c r="B28" s="118" t="s">
        <v>66</v>
      </c>
      <c r="C28" s="114"/>
      <c r="D28" s="119" t="str">
        <f t="shared" si="13"/>
        <v>$</v>
      </c>
      <c r="E28" s="120">
        <v>200.0</v>
      </c>
      <c r="F28" s="119" t="str">
        <f t="shared" si="14"/>
        <v>$</v>
      </c>
      <c r="G28" s="122"/>
      <c r="H28" s="38"/>
      <c r="I28" s="72" t="b">
        <v>0</v>
      </c>
      <c r="J28" s="73"/>
      <c r="K28" s="106"/>
      <c r="L28" s="75" t="str">
        <f t="shared" si="4"/>
        <v>$</v>
      </c>
      <c r="M28" s="76"/>
      <c r="N28" s="75" t="str">
        <f t="shared" si="5"/>
        <v>$</v>
      </c>
      <c r="O28" s="77"/>
      <c r="P28" s="38"/>
      <c r="Q28" s="116"/>
      <c r="R28" s="79" t="str">
        <f t="shared" si="6"/>
        <v>$</v>
      </c>
      <c r="S28" s="117"/>
      <c r="T28" s="81" t="str">
        <f t="shared" si="7"/>
        <v>$</v>
      </c>
      <c r="U28" s="82">
        <f t="shared" si="8"/>
        <v>0</v>
      </c>
      <c r="V28" s="81" t="str">
        <f t="shared" si="9"/>
        <v>$</v>
      </c>
      <c r="W28" s="83">
        <f t="shared" si="10"/>
        <v>0</v>
      </c>
      <c r="X28" s="38"/>
      <c r="Y28" s="84" t="b">
        <v>0</v>
      </c>
      <c r="Z28" s="94"/>
      <c r="AA28" s="95"/>
      <c r="AB28" s="87" t="str">
        <f t="shared" si="11"/>
        <v>$</v>
      </c>
      <c r="AC28" s="96"/>
      <c r="AD28" s="89" t="str">
        <f t="shared" si="12"/>
        <v>$</v>
      </c>
      <c r="AE28" s="97"/>
      <c r="AG28" s="4"/>
      <c r="AH28" s="58" t="str">
        <f>IFERROR(__xludf.DUMMYFUNCTION("FILTER(J30:J69, O30:O69&lt;&gt;"""") &amp; ""||"" &amp; FILTER(O30:O69, O30:O69&lt;&gt;"""")"),"||790")</f>
        <v>||790</v>
      </c>
      <c r="AI28" s="17"/>
      <c r="AJ28" s="58">
        <f>IFERROR(__xludf.DUMMYFUNCTION("""COMPUTED_VALUE"""),0.0)</f>
        <v>0</v>
      </c>
      <c r="AK28" s="58"/>
      <c r="AL28" s="12"/>
      <c r="AM28" s="12"/>
      <c r="AN28" s="23"/>
    </row>
    <row r="29" ht="15.75" customHeight="1">
      <c r="B29" s="118" t="s">
        <v>67</v>
      </c>
      <c r="C29" s="114"/>
      <c r="D29" s="119" t="str">
        <f t="shared" si="13"/>
        <v>$</v>
      </c>
      <c r="E29" s="120">
        <v>100.0</v>
      </c>
      <c r="F29" s="119" t="str">
        <f t="shared" si="14"/>
        <v>$</v>
      </c>
      <c r="G29" s="122"/>
      <c r="H29" s="38"/>
      <c r="I29" s="72" t="b">
        <v>0</v>
      </c>
      <c r="J29" s="73"/>
      <c r="K29" s="106"/>
      <c r="L29" s="75" t="str">
        <f t="shared" si="4"/>
        <v>$</v>
      </c>
      <c r="M29" s="76"/>
      <c r="N29" s="75" t="str">
        <f t="shared" si="5"/>
        <v>$</v>
      </c>
      <c r="O29" s="77"/>
      <c r="P29" s="38"/>
      <c r="Q29" s="116"/>
      <c r="R29" s="79" t="str">
        <f t="shared" si="6"/>
        <v>$</v>
      </c>
      <c r="S29" s="117"/>
      <c r="T29" s="81" t="str">
        <f t="shared" si="7"/>
        <v>$</v>
      </c>
      <c r="U29" s="82">
        <f t="shared" si="8"/>
        <v>0</v>
      </c>
      <c r="V29" s="81" t="str">
        <f t="shared" si="9"/>
        <v>$</v>
      </c>
      <c r="W29" s="83">
        <f t="shared" si="10"/>
        <v>0</v>
      </c>
      <c r="X29" s="38"/>
      <c r="Y29" s="84" t="b">
        <v>0</v>
      </c>
      <c r="Z29" s="94"/>
      <c r="AA29" s="95"/>
      <c r="AB29" s="87" t="str">
        <f t="shared" si="11"/>
        <v>$</v>
      </c>
      <c r="AC29" s="96"/>
      <c r="AD29" s="89" t="str">
        <f t="shared" si="12"/>
        <v>$</v>
      </c>
      <c r="AE29" s="97"/>
      <c r="AG29" s="4"/>
      <c r="AH29" s="58" t="str">
        <f>IFERROR(__xludf.DUMMYFUNCTION("FILTER(J31:J70, O31:O70&lt;&gt;"""") &amp; ""||"" &amp; FILTER(O31:O70, O31:O70&lt;&gt;"""")"),"||790")</f>
        <v>||790</v>
      </c>
      <c r="AI29" s="17"/>
      <c r="AJ29" s="58" t="str">
        <f>IFERROR(__xludf.DUMMYFUNCTION("""COMPUTED_VALUE"""),"Loan")</f>
        <v>Loan</v>
      </c>
      <c r="AK29" s="58">
        <f>IFERROR(__xludf.DUMMYFUNCTION("""COMPUTED_VALUE"""),200.0)</f>
        <v>200</v>
      </c>
      <c r="AL29" s="12"/>
      <c r="AM29" s="12"/>
      <c r="AN29" s="23"/>
    </row>
    <row r="30" ht="15.75" customHeight="1">
      <c r="B30" s="123"/>
      <c r="C30" s="114"/>
      <c r="D30" s="119" t="str">
        <f t="shared" si="13"/>
        <v>$</v>
      </c>
      <c r="E30" s="120"/>
      <c r="F30" s="119" t="str">
        <f t="shared" si="14"/>
        <v>$</v>
      </c>
      <c r="G30" s="122"/>
      <c r="H30" s="38"/>
      <c r="I30" s="72" t="b">
        <v>0</v>
      </c>
      <c r="J30" s="73"/>
      <c r="K30" s="106"/>
      <c r="L30" s="75" t="str">
        <f t="shared" si="4"/>
        <v>$</v>
      </c>
      <c r="M30" s="76"/>
      <c r="N30" s="75" t="str">
        <f t="shared" si="5"/>
        <v>$</v>
      </c>
      <c r="O30" s="77"/>
      <c r="P30" s="38"/>
      <c r="Q30" s="116"/>
      <c r="R30" s="79" t="str">
        <f t="shared" si="6"/>
        <v>$</v>
      </c>
      <c r="S30" s="117"/>
      <c r="T30" s="81" t="str">
        <f t="shared" si="7"/>
        <v>$</v>
      </c>
      <c r="U30" s="82">
        <f t="shared" si="8"/>
        <v>0</v>
      </c>
      <c r="V30" s="81" t="str">
        <f t="shared" si="9"/>
        <v>$</v>
      </c>
      <c r="W30" s="83">
        <f t="shared" si="10"/>
        <v>0</v>
      </c>
      <c r="X30" s="38"/>
      <c r="Y30" s="84" t="b">
        <v>0</v>
      </c>
      <c r="Z30" s="94"/>
      <c r="AA30" s="95"/>
      <c r="AB30" s="87" t="str">
        <f t="shared" si="11"/>
        <v>$</v>
      </c>
      <c r="AC30" s="96"/>
      <c r="AD30" s="89" t="str">
        <f t="shared" si="12"/>
        <v>$</v>
      </c>
      <c r="AE30" s="97"/>
      <c r="AG30" s="4"/>
      <c r="AH30" s="58" t="str">
        <f>IFERROR(__xludf.DUMMYFUNCTION("FILTER(J32:J71, O32:O71&lt;&gt;"""") &amp; ""||"" &amp; FILTER(O32:O71, O32:O71&lt;&gt;"""")"),"||790")</f>
        <v>||790</v>
      </c>
      <c r="AI30" s="17"/>
      <c r="AJ30" s="58" t="str">
        <f>IFERROR(__xludf.DUMMYFUNCTION("""COMPUTED_VALUE"""),"Student Loan")</f>
        <v>Student Loan</v>
      </c>
      <c r="AK30" s="58">
        <f>IFERROR(__xludf.DUMMYFUNCTION("""COMPUTED_VALUE"""),250.0)</f>
        <v>250</v>
      </c>
      <c r="AL30" s="12"/>
      <c r="AM30" s="12"/>
      <c r="AN30" s="23"/>
    </row>
    <row r="31" ht="15.75" customHeight="1">
      <c r="B31" s="123"/>
      <c r="C31" s="114"/>
      <c r="D31" s="119" t="str">
        <f t="shared" si="13"/>
        <v>$</v>
      </c>
      <c r="E31" s="124"/>
      <c r="F31" s="119" t="str">
        <f t="shared" si="14"/>
        <v>$</v>
      </c>
      <c r="G31" s="122"/>
      <c r="H31" s="38"/>
      <c r="I31" s="72" t="b">
        <v>0</v>
      </c>
      <c r="J31" s="73"/>
      <c r="K31" s="106"/>
      <c r="L31" s="75" t="str">
        <f t="shared" si="4"/>
        <v>$</v>
      </c>
      <c r="M31" s="76"/>
      <c r="N31" s="75" t="str">
        <f t="shared" si="5"/>
        <v>$</v>
      </c>
      <c r="O31" s="77"/>
      <c r="P31" s="38"/>
      <c r="Q31" s="116"/>
      <c r="R31" s="79" t="str">
        <f t="shared" si="6"/>
        <v>$</v>
      </c>
      <c r="S31" s="117"/>
      <c r="T31" s="81" t="str">
        <f t="shared" si="7"/>
        <v>$</v>
      </c>
      <c r="U31" s="82">
        <f t="shared" si="8"/>
        <v>0</v>
      </c>
      <c r="V31" s="81" t="str">
        <f t="shared" si="9"/>
        <v>$</v>
      </c>
      <c r="W31" s="83">
        <f t="shared" si="10"/>
        <v>0</v>
      </c>
      <c r="X31" s="38"/>
      <c r="Y31" s="84" t="b">
        <v>0</v>
      </c>
      <c r="Z31" s="94"/>
      <c r="AA31" s="95"/>
      <c r="AB31" s="87" t="str">
        <f t="shared" si="11"/>
        <v>$</v>
      </c>
      <c r="AC31" s="96"/>
      <c r="AD31" s="89" t="str">
        <f t="shared" si="12"/>
        <v>$</v>
      </c>
      <c r="AE31" s="97"/>
      <c r="AG31" s="4"/>
      <c r="AH31" s="58" t="str">
        <f>IFERROR(__xludf.DUMMYFUNCTION("FILTER(J33:J72, O33:O72&lt;&gt;"""") &amp; ""||"" &amp; FILTER(O33:O72, O33:O72&lt;&gt;"""")"),"||790")</f>
        <v>||790</v>
      </c>
      <c r="AI31" s="17"/>
      <c r="AJ31" s="58" t="str">
        <f>IFERROR(__xludf.DUMMYFUNCTION("""COMPUTED_VALUE"""),"Credit Card #2")</f>
        <v>Credit Card #2</v>
      </c>
      <c r="AK31" s="58">
        <f>IFERROR(__xludf.DUMMYFUNCTION("""COMPUTED_VALUE"""),100.0)</f>
        <v>100</v>
      </c>
      <c r="AL31" s="12"/>
      <c r="AM31" s="12"/>
      <c r="AN31" s="23"/>
    </row>
    <row r="32" ht="15.75" customHeight="1">
      <c r="B32" s="123"/>
      <c r="C32" s="114"/>
      <c r="D32" s="119" t="str">
        <f t="shared" si="13"/>
        <v>$</v>
      </c>
      <c r="E32" s="124"/>
      <c r="F32" s="119" t="str">
        <f t="shared" si="14"/>
        <v>$</v>
      </c>
      <c r="G32" s="122"/>
      <c r="H32" s="38"/>
      <c r="I32" s="72" t="b">
        <v>0</v>
      </c>
      <c r="J32" s="73"/>
      <c r="K32" s="106"/>
      <c r="L32" s="75" t="str">
        <f t="shared" si="4"/>
        <v>$</v>
      </c>
      <c r="M32" s="76"/>
      <c r="N32" s="75" t="str">
        <f t="shared" si="5"/>
        <v>$</v>
      </c>
      <c r="O32" s="77"/>
      <c r="P32" s="38"/>
      <c r="Q32" s="116"/>
      <c r="R32" s="79" t="str">
        <f t="shared" si="6"/>
        <v>$</v>
      </c>
      <c r="S32" s="117"/>
      <c r="T32" s="81" t="str">
        <f t="shared" si="7"/>
        <v>$</v>
      </c>
      <c r="U32" s="82">
        <f t="shared" si="8"/>
        <v>0</v>
      </c>
      <c r="V32" s="81" t="str">
        <f t="shared" si="9"/>
        <v>$</v>
      </c>
      <c r="W32" s="83">
        <f t="shared" si="10"/>
        <v>0</v>
      </c>
      <c r="X32" s="38"/>
      <c r="Y32" s="84" t="b">
        <v>0</v>
      </c>
      <c r="Z32" s="94"/>
      <c r="AA32" s="95"/>
      <c r="AB32" s="87" t="str">
        <f t="shared" si="11"/>
        <v>$</v>
      </c>
      <c r="AC32" s="96"/>
      <c r="AD32" s="89" t="str">
        <f t="shared" si="12"/>
        <v>$</v>
      </c>
      <c r="AE32" s="97"/>
      <c r="AG32" s="4"/>
      <c r="AH32" s="58" t="str">
        <f>IFERROR(__xludf.DUMMYFUNCTION("FILTER(J34:J73, O34:O73&lt;&gt;"""") &amp; ""||"" &amp; FILTER(O34:O73, O34:O73&lt;&gt;"""")"),"||790")</f>
        <v>||790</v>
      </c>
      <c r="AI32" s="17"/>
      <c r="AJ32" s="58">
        <f>IFERROR(__xludf.DUMMYFUNCTION("""COMPUTED_VALUE"""),550.0)</f>
        <v>550</v>
      </c>
      <c r="AK32" s="58"/>
      <c r="AL32" s="12"/>
      <c r="AM32" s="12"/>
      <c r="AN32" s="23"/>
    </row>
    <row r="33" ht="15.75" customHeight="1">
      <c r="B33" s="123"/>
      <c r="C33" s="114"/>
      <c r="D33" s="119" t="str">
        <f t="shared" si="13"/>
        <v>$</v>
      </c>
      <c r="E33" s="124"/>
      <c r="F33" s="119" t="str">
        <f t="shared" si="14"/>
        <v>$</v>
      </c>
      <c r="G33" s="122"/>
      <c r="H33" s="38"/>
      <c r="I33" s="72" t="b">
        <v>0</v>
      </c>
      <c r="J33" s="73"/>
      <c r="K33" s="106"/>
      <c r="L33" s="75" t="str">
        <f t="shared" si="4"/>
        <v>$</v>
      </c>
      <c r="M33" s="76"/>
      <c r="N33" s="75" t="str">
        <f t="shared" si="5"/>
        <v>$</v>
      </c>
      <c r="O33" s="77"/>
      <c r="P33" s="38"/>
      <c r="Q33" s="116"/>
      <c r="R33" s="79" t="str">
        <f t="shared" si="6"/>
        <v>$</v>
      </c>
      <c r="S33" s="117"/>
      <c r="T33" s="81" t="str">
        <f t="shared" si="7"/>
        <v>$</v>
      </c>
      <c r="U33" s="82">
        <f t="shared" si="8"/>
        <v>0</v>
      </c>
      <c r="V33" s="81" t="str">
        <f t="shared" si="9"/>
        <v>$</v>
      </c>
      <c r="W33" s="83">
        <f t="shared" si="10"/>
        <v>0</v>
      </c>
      <c r="X33" s="38"/>
      <c r="Y33" s="84" t="b">
        <v>0</v>
      </c>
      <c r="Z33" s="94"/>
      <c r="AA33" s="95"/>
      <c r="AB33" s="87" t="str">
        <f t="shared" si="11"/>
        <v>$</v>
      </c>
      <c r="AC33" s="96"/>
      <c r="AD33" s="89" t="str">
        <f t="shared" si="12"/>
        <v>$</v>
      </c>
      <c r="AE33" s="97"/>
      <c r="AG33" s="4"/>
      <c r="AH33" s="58" t="str">
        <f>IFERROR(__xludf.DUMMYFUNCTION("FILTER(J35:J74, O35:O74&lt;&gt;"""") &amp; ""||"" &amp; FILTER(O35:O74, O35:O74&lt;&gt;"""")"),"||790")</f>
        <v>||790</v>
      </c>
      <c r="AI33" s="17"/>
      <c r="AJ33" s="58"/>
      <c r="AK33" s="58"/>
      <c r="AL33" s="12"/>
      <c r="AM33" s="12"/>
      <c r="AN33" s="23"/>
    </row>
    <row r="34" ht="15.75" customHeight="1">
      <c r="B34" s="123"/>
      <c r="C34" s="114"/>
      <c r="D34" s="119" t="str">
        <f t="shared" si="13"/>
        <v>$</v>
      </c>
      <c r="E34" s="124"/>
      <c r="F34" s="119" t="str">
        <f t="shared" si="14"/>
        <v>$</v>
      </c>
      <c r="G34" s="122"/>
      <c r="H34" s="38"/>
      <c r="I34" s="72" t="b">
        <v>0</v>
      </c>
      <c r="J34" s="73"/>
      <c r="K34" s="106"/>
      <c r="L34" s="75" t="str">
        <f t="shared" si="4"/>
        <v>$</v>
      </c>
      <c r="M34" s="76"/>
      <c r="N34" s="75" t="str">
        <f t="shared" si="5"/>
        <v>$</v>
      </c>
      <c r="O34" s="77"/>
      <c r="P34" s="38"/>
      <c r="Q34" s="116"/>
      <c r="R34" s="79" t="str">
        <f t="shared" si="6"/>
        <v>$</v>
      </c>
      <c r="S34" s="117"/>
      <c r="T34" s="81" t="str">
        <f t="shared" si="7"/>
        <v>$</v>
      </c>
      <c r="U34" s="82">
        <f t="shared" si="8"/>
        <v>0</v>
      </c>
      <c r="V34" s="81" t="str">
        <f t="shared" si="9"/>
        <v>$</v>
      </c>
      <c r="W34" s="83">
        <f t="shared" si="10"/>
        <v>0</v>
      </c>
      <c r="X34" s="38"/>
      <c r="Y34" s="84" t="b">
        <v>0</v>
      </c>
      <c r="Z34" s="94"/>
      <c r="AA34" s="95"/>
      <c r="AB34" s="87" t="str">
        <f t="shared" si="11"/>
        <v>$</v>
      </c>
      <c r="AC34" s="96"/>
      <c r="AD34" s="89" t="str">
        <f t="shared" si="12"/>
        <v>$</v>
      </c>
      <c r="AE34" s="97"/>
      <c r="AG34" s="4"/>
      <c r="AH34" s="58" t="str">
        <f>IFERROR(__xludf.DUMMYFUNCTION("FILTER(J36:J75, O36:O75&lt;&gt;"""") &amp; ""||"" &amp; FILTER(O36:O75, O36:O75&lt;&gt;"""")"),"||790")</f>
        <v>||790</v>
      </c>
      <c r="AI34" s="17"/>
      <c r="AJ34" s="58"/>
      <c r="AK34" s="58"/>
      <c r="AL34" s="12"/>
      <c r="AM34" s="12"/>
      <c r="AN34" s="23"/>
    </row>
    <row r="35" ht="15.75" customHeight="1">
      <c r="B35" s="123"/>
      <c r="C35" s="114"/>
      <c r="D35" s="119" t="str">
        <f t="shared" si="13"/>
        <v>$</v>
      </c>
      <c r="E35" s="124"/>
      <c r="F35" s="119" t="str">
        <f t="shared" si="14"/>
        <v>$</v>
      </c>
      <c r="G35" s="122"/>
      <c r="H35" s="38"/>
      <c r="I35" s="72" t="b">
        <v>0</v>
      </c>
      <c r="J35" s="73"/>
      <c r="K35" s="106"/>
      <c r="L35" s="75" t="str">
        <f t="shared" si="4"/>
        <v>$</v>
      </c>
      <c r="M35" s="76"/>
      <c r="N35" s="75" t="str">
        <f t="shared" si="5"/>
        <v>$</v>
      </c>
      <c r="O35" s="77"/>
      <c r="P35" s="38"/>
      <c r="Q35" s="116"/>
      <c r="R35" s="79" t="str">
        <f t="shared" si="6"/>
        <v>$</v>
      </c>
      <c r="S35" s="117"/>
      <c r="T35" s="81" t="str">
        <f t="shared" si="7"/>
        <v>$</v>
      </c>
      <c r="U35" s="82">
        <f t="shared" si="8"/>
        <v>0</v>
      </c>
      <c r="V35" s="81" t="str">
        <f t="shared" si="9"/>
        <v>$</v>
      </c>
      <c r="W35" s="83">
        <f t="shared" si="10"/>
        <v>0</v>
      </c>
      <c r="X35" s="38"/>
      <c r="Y35" s="84" t="b">
        <v>0</v>
      </c>
      <c r="Z35" s="94"/>
      <c r="AA35" s="95"/>
      <c r="AB35" s="87" t="str">
        <f t="shared" si="11"/>
        <v>$</v>
      </c>
      <c r="AC35" s="96"/>
      <c r="AD35" s="89" t="str">
        <f t="shared" si="12"/>
        <v>$</v>
      </c>
      <c r="AE35" s="97"/>
      <c r="AG35" s="4"/>
      <c r="AH35" s="58" t="str">
        <f>IFERROR(__xludf.DUMMYFUNCTION("FILTER(J37:J76, O37:O76&lt;&gt;"""") &amp; ""||"" &amp; FILTER(O37:O76, O37:O76&lt;&gt;"""")"),"||790")</f>
        <v>||790</v>
      </c>
      <c r="AI35" s="17"/>
      <c r="AJ35" s="58"/>
      <c r="AK35" s="58"/>
      <c r="AL35" s="12"/>
      <c r="AM35" s="12"/>
      <c r="AN35" s="23"/>
    </row>
    <row r="36" ht="15.75" customHeight="1">
      <c r="B36" s="123"/>
      <c r="C36" s="114"/>
      <c r="D36" s="119" t="str">
        <f t="shared" si="13"/>
        <v>$</v>
      </c>
      <c r="E36" s="124"/>
      <c r="F36" s="119" t="str">
        <f t="shared" si="14"/>
        <v>$</v>
      </c>
      <c r="G36" s="122"/>
      <c r="H36" s="38"/>
      <c r="I36" s="72" t="b">
        <v>0</v>
      </c>
      <c r="J36" s="73"/>
      <c r="K36" s="106"/>
      <c r="L36" s="75" t="str">
        <f t="shared" si="4"/>
        <v>$</v>
      </c>
      <c r="M36" s="76"/>
      <c r="N36" s="75" t="str">
        <f t="shared" si="5"/>
        <v>$</v>
      </c>
      <c r="O36" s="77"/>
      <c r="P36" s="38"/>
      <c r="Q36" s="116"/>
      <c r="R36" s="79" t="str">
        <f t="shared" si="6"/>
        <v>$</v>
      </c>
      <c r="S36" s="117"/>
      <c r="T36" s="81" t="str">
        <f t="shared" si="7"/>
        <v>$</v>
      </c>
      <c r="U36" s="82">
        <f t="shared" si="8"/>
        <v>0</v>
      </c>
      <c r="V36" s="81" t="str">
        <f t="shared" si="9"/>
        <v>$</v>
      </c>
      <c r="W36" s="83">
        <f t="shared" si="10"/>
        <v>0</v>
      </c>
      <c r="X36" s="38"/>
      <c r="Y36" s="84" t="b">
        <v>0</v>
      </c>
      <c r="Z36" s="94"/>
      <c r="AA36" s="95"/>
      <c r="AB36" s="87" t="str">
        <f t="shared" si="11"/>
        <v>$</v>
      </c>
      <c r="AC36" s="96"/>
      <c r="AD36" s="89" t="str">
        <f t="shared" si="12"/>
        <v>$</v>
      </c>
      <c r="AE36" s="97"/>
      <c r="AG36" s="4"/>
      <c r="AH36" s="58" t="str">
        <f>IFERROR(__xludf.DUMMYFUNCTION("FILTER(J38:J77, O38:O77&lt;&gt;"""") &amp; ""||"" &amp; FILTER(O38:O77, O38:O77&lt;&gt;"""")"),"||790")</f>
        <v>||790</v>
      </c>
      <c r="AI36" s="17"/>
      <c r="AJ36" s="58"/>
      <c r="AK36" s="58"/>
      <c r="AL36" s="12"/>
      <c r="AM36" s="12"/>
      <c r="AN36" s="23"/>
    </row>
    <row r="37" ht="15.75" customHeight="1">
      <c r="B37" s="113"/>
      <c r="C37" s="114"/>
      <c r="D37" s="125" t="str">
        <f t="shared" si="13"/>
        <v>$</v>
      </c>
      <c r="E37" s="126">
        <f>SUM(E27:E36)</f>
        <v>3300</v>
      </c>
      <c r="F37" s="125" t="str">
        <f t="shared" si="14"/>
        <v>$</v>
      </c>
      <c r="G37" s="127">
        <f>SUM(G27:G36)</f>
        <v>3000</v>
      </c>
      <c r="H37" s="38"/>
      <c r="I37" s="72" t="b">
        <v>0</v>
      </c>
      <c r="J37" s="73"/>
      <c r="K37" s="106"/>
      <c r="L37" s="75" t="str">
        <f t="shared" si="4"/>
        <v>$</v>
      </c>
      <c r="M37" s="76"/>
      <c r="N37" s="75" t="str">
        <f t="shared" si="5"/>
        <v>$</v>
      </c>
      <c r="O37" s="77"/>
      <c r="P37" s="38"/>
      <c r="Q37" s="116"/>
      <c r="R37" s="79" t="str">
        <f t="shared" si="6"/>
        <v>$</v>
      </c>
      <c r="S37" s="117"/>
      <c r="T37" s="81" t="str">
        <f t="shared" si="7"/>
        <v>$</v>
      </c>
      <c r="U37" s="82">
        <f t="shared" si="8"/>
        <v>0</v>
      </c>
      <c r="V37" s="81" t="str">
        <f t="shared" si="9"/>
        <v>$</v>
      </c>
      <c r="W37" s="83">
        <f t="shared" si="10"/>
        <v>0</v>
      </c>
      <c r="X37" s="38"/>
      <c r="Y37" s="84" t="b">
        <v>0</v>
      </c>
      <c r="Z37" s="94"/>
      <c r="AA37" s="95"/>
      <c r="AB37" s="87" t="str">
        <f t="shared" si="11"/>
        <v>$</v>
      </c>
      <c r="AC37" s="96"/>
      <c r="AD37" s="89" t="str">
        <f t="shared" si="12"/>
        <v>$</v>
      </c>
      <c r="AE37" s="97"/>
      <c r="AG37" s="4"/>
      <c r="AH37" s="58" t="str">
        <f>IFERROR(__xludf.DUMMYFUNCTION("FILTER(J39:J78, O39:O78&lt;&gt;"""") &amp; ""||"" &amp; FILTER(O39:O78, O39:O78&lt;&gt;"""")"),"||790")</f>
        <v>||790</v>
      </c>
      <c r="AI37" s="17"/>
      <c r="AJ37" s="58"/>
      <c r="AK37" s="58"/>
      <c r="AL37" s="12"/>
      <c r="AM37" s="12"/>
      <c r="AN37" s="23"/>
    </row>
    <row r="38" ht="15.75" customHeight="1">
      <c r="B38" s="38"/>
      <c r="C38" s="38"/>
      <c r="D38" s="38"/>
      <c r="E38" s="38"/>
      <c r="F38" s="38"/>
      <c r="G38" s="38"/>
      <c r="H38" s="38"/>
      <c r="I38" s="72" t="b">
        <v>0</v>
      </c>
      <c r="J38" s="73"/>
      <c r="K38" s="106"/>
      <c r="L38" s="75" t="str">
        <f t="shared" si="4"/>
        <v>$</v>
      </c>
      <c r="M38" s="76"/>
      <c r="N38" s="75" t="str">
        <f t="shared" si="5"/>
        <v>$</v>
      </c>
      <c r="O38" s="77"/>
      <c r="P38" s="38"/>
      <c r="Q38" s="116"/>
      <c r="R38" s="79" t="str">
        <f t="shared" si="6"/>
        <v>$</v>
      </c>
      <c r="S38" s="117"/>
      <c r="T38" s="81" t="str">
        <f t="shared" si="7"/>
        <v>$</v>
      </c>
      <c r="U38" s="82">
        <f t="shared" si="8"/>
        <v>0</v>
      </c>
      <c r="V38" s="81" t="str">
        <f t="shared" si="9"/>
        <v>$</v>
      </c>
      <c r="W38" s="83">
        <f t="shared" si="10"/>
        <v>0</v>
      </c>
      <c r="X38" s="38"/>
      <c r="Y38" s="84" t="b">
        <v>0</v>
      </c>
      <c r="Z38" s="94"/>
      <c r="AA38" s="95"/>
      <c r="AB38" s="87" t="str">
        <f t="shared" si="11"/>
        <v>$</v>
      </c>
      <c r="AC38" s="96"/>
      <c r="AD38" s="89" t="str">
        <f t="shared" si="12"/>
        <v>$</v>
      </c>
      <c r="AE38" s="97"/>
      <c r="AG38" s="4"/>
      <c r="AH38" s="58" t="str">
        <f>IFERROR(__xludf.DUMMYFUNCTION("FILTER(J40:J79, O40:O79&lt;&gt;"""") &amp; ""||"" &amp; FILTER(O40:O79, O40:O79&lt;&gt;"""")"),"||790")</f>
        <v>||790</v>
      </c>
      <c r="AI38" s="17"/>
      <c r="AJ38" s="58"/>
      <c r="AK38" s="58"/>
      <c r="AL38" s="12"/>
      <c r="AM38" s="12"/>
      <c r="AN38" s="23"/>
    </row>
    <row r="39" ht="15.75" customHeight="1">
      <c r="B39" s="128" t="s">
        <v>8</v>
      </c>
      <c r="C39" s="129"/>
      <c r="D39" s="129"/>
      <c r="E39" s="129"/>
      <c r="F39" s="129"/>
      <c r="G39" s="130"/>
      <c r="H39" s="38"/>
      <c r="I39" s="72" t="b">
        <v>0</v>
      </c>
      <c r="J39" s="73"/>
      <c r="K39" s="106"/>
      <c r="L39" s="75" t="str">
        <f t="shared" si="4"/>
        <v>$</v>
      </c>
      <c r="M39" s="76"/>
      <c r="N39" s="75" t="str">
        <f t="shared" si="5"/>
        <v>$</v>
      </c>
      <c r="O39" s="77"/>
      <c r="P39" s="38"/>
      <c r="Q39" s="116"/>
      <c r="R39" s="79" t="str">
        <f t="shared" si="6"/>
        <v>$</v>
      </c>
      <c r="S39" s="117"/>
      <c r="T39" s="81" t="str">
        <f t="shared" si="7"/>
        <v>$</v>
      </c>
      <c r="U39" s="82">
        <f t="shared" si="8"/>
        <v>0</v>
      </c>
      <c r="V39" s="81" t="str">
        <f t="shared" si="9"/>
        <v>$</v>
      </c>
      <c r="W39" s="83">
        <f t="shared" si="10"/>
        <v>0</v>
      </c>
      <c r="X39" s="38"/>
      <c r="Y39" s="84" t="b">
        <v>0</v>
      </c>
      <c r="Z39" s="94"/>
      <c r="AA39" s="95"/>
      <c r="AB39" s="87" t="str">
        <f t="shared" si="11"/>
        <v>$</v>
      </c>
      <c r="AC39" s="96"/>
      <c r="AD39" s="89" t="str">
        <f t="shared" si="12"/>
        <v>$</v>
      </c>
      <c r="AE39" s="97"/>
      <c r="AG39" s="4"/>
      <c r="AH39" s="58" t="str">
        <f>IFERROR(__xludf.DUMMYFUNCTION("FILTER(J41:J80, O41:O80&lt;&gt;"""") &amp; ""||"" &amp; FILTER(O41:O80, O41:O80&lt;&gt;"""")"),"||790")</f>
        <v>||790</v>
      </c>
      <c r="AI39" s="17"/>
      <c r="AJ39" s="58"/>
      <c r="AK39" s="58"/>
      <c r="AL39" s="12"/>
      <c r="AM39" s="12"/>
      <c r="AN39" s="23"/>
    </row>
    <row r="40" ht="15.75" customHeight="1">
      <c r="B40" s="131"/>
      <c r="C40" s="132"/>
      <c r="D40" s="132"/>
      <c r="E40" s="132"/>
      <c r="F40" s="132"/>
      <c r="G40" s="133"/>
      <c r="H40" s="38"/>
      <c r="I40" s="72" t="b">
        <v>0</v>
      </c>
      <c r="J40" s="73"/>
      <c r="K40" s="106"/>
      <c r="L40" s="75" t="str">
        <f t="shared" si="4"/>
        <v>$</v>
      </c>
      <c r="M40" s="76"/>
      <c r="N40" s="75" t="str">
        <f t="shared" si="5"/>
        <v>$</v>
      </c>
      <c r="O40" s="77"/>
      <c r="P40" s="38"/>
      <c r="Q40" s="116"/>
      <c r="R40" s="79" t="str">
        <f t="shared" si="6"/>
        <v>$</v>
      </c>
      <c r="S40" s="117"/>
      <c r="T40" s="81" t="str">
        <f t="shared" si="7"/>
        <v>$</v>
      </c>
      <c r="U40" s="82">
        <f t="shared" si="8"/>
        <v>0</v>
      </c>
      <c r="V40" s="81" t="str">
        <f t="shared" si="9"/>
        <v>$</v>
      </c>
      <c r="W40" s="83">
        <f t="shared" si="10"/>
        <v>0</v>
      </c>
      <c r="X40" s="38"/>
      <c r="Y40" s="84" t="b">
        <v>0</v>
      </c>
      <c r="Z40" s="94"/>
      <c r="AA40" s="95"/>
      <c r="AB40" s="87" t="str">
        <f t="shared" si="11"/>
        <v>$</v>
      </c>
      <c r="AC40" s="96"/>
      <c r="AD40" s="89" t="str">
        <f t="shared" si="12"/>
        <v>$</v>
      </c>
      <c r="AE40" s="97"/>
      <c r="AG40" s="4"/>
      <c r="AH40" s="58" t="str">
        <f>IFERROR(__xludf.DUMMYFUNCTION("FILTER(J42:J81, O42:O81&lt;&gt;"""") &amp; ""||"" &amp; FILTER(O42:O81, O42:O81&lt;&gt;"""")"),"||790")</f>
        <v>||790</v>
      </c>
      <c r="AI40" s="17"/>
      <c r="AJ40" s="58"/>
      <c r="AK40" s="58"/>
      <c r="AL40" s="12"/>
      <c r="AM40" s="12"/>
      <c r="AN40" s="23"/>
    </row>
    <row r="41" ht="15.75" customHeight="1">
      <c r="B41" s="134"/>
      <c r="C41" s="135"/>
      <c r="D41" s="136" t="s">
        <v>38</v>
      </c>
      <c r="E41" s="130"/>
      <c r="F41" s="137" t="s">
        <v>39</v>
      </c>
      <c r="G41" s="130"/>
      <c r="H41" s="38"/>
      <c r="I41" s="72" t="b">
        <v>0</v>
      </c>
      <c r="J41" s="73"/>
      <c r="K41" s="106"/>
      <c r="L41" s="75" t="str">
        <f t="shared" si="4"/>
        <v>$</v>
      </c>
      <c r="M41" s="76"/>
      <c r="N41" s="75" t="str">
        <f t="shared" si="5"/>
        <v>$</v>
      </c>
      <c r="O41" s="77"/>
      <c r="P41" s="38"/>
      <c r="Q41" s="116"/>
      <c r="R41" s="79" t="str">
        <f t="shared" si="6"/>
        <v>$</v>
      </c>
      <c r="S41" s="117"/>
      <c r="T41" s="81" t="str">
        <f t="shared" si="7"/>
        <v>$</v>
      </c>
      <c r="U41" s="82">
        <f t="shared" si="8"/>
        <v>0</v>
      </c>
      <c r="V41" s="81" t="str">
        <f t="shared" si="9"/>
        <v>$</v>
      </c>
      <c r="W41" s="83">
        <f t="shared" si="10"/>
        <v>0</v>
      </c>
      <c r="X41" s="38"/>
      <c r="Y41" s="84" t="b">
        <v>0</v>
      </c>
      <c r="Z41" s="94"/>
      <c r="AA41" s="95"/>
      <c r="AB41" s="87" t="str">
        <f t="shared" si="11"/>
        <v>$</v>
      </c>
      <c r="AC41" s="96"/>
      <c r="AD41" s="89" t="str">
        <f t="shared" si="12"/>
        <v>$</v>
      </c>
      <c r="AE41" s="97"/>
      <c r="AG41" s="4"/>
      <c r="AH41" s="58" t="str">
        <f>IFERROR(__xludf.DUMMYFUNCTION("FILTER(J43:J82, O43:O82&lt;&gt;"""") &amp; ""||"" &amp; FILTER(O43:O82, O43:O82&lt;&gt;"""")"),"||790")</f>
        <v>||790</v>
      </c>
      <c r="AI41" s="17"/>
      <c r="AJ41" s="58"/>
      <c r="AK41" s="58"/>
      <c r="AL41" s="12"/>
      <c r="AM41" s="12"/>
      <c r="AN41" s="23"/>
    </row>
    <row r="42" ht="15.75" customHeight="1">
      <c r="B42" s="138" t="s">
        <v>68</v>
      </c>
      <c r="C42" s="135"/>
      <c r="D42" s="139" t="str">
        <f t="shared" ref="D42:D57" si="15">D$11</f>
        <v>$</v>
      </c>
      <c r="E42" s="140">
        <v>215.0</v>
      </c>
      <c r="F42" s="139" t="str">
        <f t="shared" ref="F42:F57" si="16">D$11</f>
        <v>$</v>
      </c>
      <c r="G42" s="140">
        <v>200.0</v>
      </c>
      <c r="H42" s="38"/>
      <c r="I42" s="72" t="b">
        <v>0</v>
      </c>
      <c r="J42" s="73"/>
      <c r="K42" s="106"/>
      <c r="L42" s="75" t="str">
        <f t="shared" si="4"/>
        <v>$</v>
      </c>
      <c r="M42" s="76"/>
      <c r="N42" s="75" t="str">
        <f t="shared" si="5"/>
        <v>$</v>
      </c>
      <c r="O42" s="77"/>
      <c r="P42" s="38"/>
      <c r="Q42" s="116"/>
      <c r="R42" s="79" t="str">
        <f t="shared" si="6"/>
        <v>$</v>
      </c>
      <c r="S42" s="117"/>
      <c r="T42" s="81" t="str">
        <f t="shared" si="7"/>
        <v>$</v>
      </c>
      <c r="U42" s="82">
        <f t="shared" si="8"/>
        <v>0</v>
      </c>
      <c r="V42" s="81" t="str">
        <f t="shared" si="9"/>
        <v>$</v>
      </c>
      <c r="W42" s="83">
        <f t="shared" si="10"/>
        <v>0</v>
      </c>
      <c r="X42" s="38"/>
      <c r="Y42" s="84" t="b">
        <v>0</v>
      </c>
      <c r="Z42" s="94"/>
      <c r="AA42" s="95"/>
      <c r="AB42" s="87" t="str">
        <f t="shared" si="11"/>
        <v>$</v>
      </c>
      <c r="AC42" s="96"/>
      <c r="AD42" s="89" t="str">
        <f t="shared" si="12"/>
        <v>$</v>
      </c>
      <c r="AE42" s="97"/>
      <c r="AG42" s="4"/>
      <c r="AH42" s="58" t="str">
        <f>IFERROR(__xludf.DUMMYFUNCTION("FILTER(J44:J83, O44:O83&lt;&gt;"""") &amp; ""||"" &amp; FILTER(O44:O83, O44:O83&lt;&gt;"""")"),"||790")</f>
        <v>||790</v>
      </c>
      <c r="AI42" s="17"/>
      <c r="AJ42" s="58"/>
      <c r="AK42" s="58"/>
      <c r="AL42" s="12"/>
      <c r="AM42" s="12"/>
      <c r="AN42" s="23"/>
    </row>
    <row r="43" ht="15.75" customHeight="1">
      <c r="B43" s="138" t="s">
        <v>58</v>
      </c>
      <c r="C43" s="135"/>
      <c r="D43" s="139" t="str">
        <f t="shared" si="15"/>
        <v>$</v>
      </c>
      <c r="E43" s="140">
        <v>200.0</v>
      </c>
      <c r="F43" s="139" t="str">
        <f t="shared" si="16"/>
        <v>$</v>
      </c>
      <c r="G43" s="140">
        <v>150.0</v>
      </c>
      <c r="H43" s="38"/>
      <c r="I43" s="72" t="b">
        <v>0</v>
      </c>
      <c r="J43" s="73"/>
      <c r="K43" s="106"/>
      <c r="L43" s="75" t="str">
        <f t="shared" si="4"/>
        <v>$</v>
      </c>
      <c r="M43" s="76"/>
      <c r="N43" s="75" t="str">
        <f t="shared" si="5"/>
        <v>$</v>
      </c>
      <c r="O43" s="77"/>
      <c r="P43" s="38"/>
      <c r="Q43" s="116"/>
      <c r="R43" s="79" t="str">
        <f t="shared" si="6"/>
        <v>$</v>
      </c>
      <c r="S43" s="117"/>
      <c r="T43" s="81" t="str">
        <f t="shared" si="7"/>
        <v>$</v>
      </c>
      <c r="U43" s="82">
        <f t="shared" si="8"/>
        <v>0</v>
      </c>
      <c r="V43" s="81" t="str">
        <f t="shared" si="9"/>
        <v>$</v>
      </c>
      <c r="W43" s="83">
        <f t="shared" si="10"/>
        <v>0</v>
      </c>
      <c r="X43" s="38"/>
      <c r="Y43" s="84" t="b">
        <v>0</v>
      </c>
      <c r="Z43" s="94"/>
      <c r="AA43" s="95"/>
      <c r="AB43" s="87" t="str">
        <f t="shared" si="11"/>
        <v>$</v>
      </c>
      <c r="AC43" s="96"/>
      <c r="AD43" s="89" t="str">
        <f t="shared" si="12"/>
        <v>$</v>
      </c>
      <c r="AE43" s="97"/>
      <c r="AG43" s="4"/>
      <c r="AH43" s="58" t="str">
        <f>IFERROR(__xludf.DUMMYFUNCTION("FILTER(J45:J84, O45:O84&lt;&gt;"""") &amp; ""||"" &amp; FILTER(O45:O84, O45:O84&lt;&gt;"""")"),"||790")</f>
        <v>||790</v>
      </c>
      <c r="AI43" s="17"/>
      <c r="AJ43" s="58"/>
      <c r="AK43" s="58"/>
      <c r="AL43" s="12"/>
      <c r="AM43" s="12"/>
      <c r="AN43" s="23"/>
    </row>
    <row r="44" ht="15.75" customHeight="1">
      <c r="B44" s="138" t="s">
        <v>69</v>
      </c>
      <c r="C44" s="135"/>
      <c r="D44" s="139" t="str">
        <f t="shared" si="15"/>
        <v>$</v>
      </c>
      <c r="E44" s="140">
        <v>100.0</v>
      </c>
      <c r="F44" s="139" t="str">
        <f t="shared" si="16"/>
        <v>$</v>
      </c>
      <c r="G44" s="141"/>
      <c r="H44" s="38"/>
      <c r="I44" s="72" t="b">
        <v>0</v>
      </c>
      <c r="J44" s="73"/>
      <c r="K44" s="106"/>
      <c r="L44" s="75" t="str">
        <f t="shared" si="4"/>
        <v>$</v>
      </c>
      <c r="M44" s="76"/>
      <c r="N44" s="75" t="str">
        <f t="shared" si="5"/>
        <v>$</v>
      </c>
      <c r="O44" s="77"/>
      <c r="P44" s="38"/>
      <c r="Q44" s="116"/>
      <c r="R44" s="79" t="str">
        <f t="shared" si="6"/>
        <v>$</v>
      </c>
      <c r="S44" s="117"/>
      <c r="T44" s="81" t="str">
        <f t="shared" si="7"/>
        <v>$</v>
      </c>
      <c r="U44" s="82">
        <f t="shared" si="8"/>
        <v>0</v>
      </c>
      <c r="V44" s="81" t="str">
        <f t="shared" si="9"/>
        <v>$</v>
      </c>
      <c r="W44" s="83">
        <f t="shared" si="10"/>
        <v>0</v>
      </c>
      <c r="X44" s="38"/>
      <c r="Y44" s="84" t="b">
        <v>0</v>
      </c>
      <c r="Z44" s="94"/>
      <c r="AA44" s="95"/>
      <c r="AB44" s="87" t="str">
        <f t="shared" si="11"/>
        <v>$</v>
      </c>
      <c r="AC44" s="96"/>
      <c r="AD44" s="89" t="str">
        <f t="shared" si="12"/>
        <v>$</v>
      </c>
      <c r="AE44" s="97"/>
      <c r="AG44" s="4"/>
      <c r="AH44" s="58" t="str">
        <f>IFERROR(__xludf.DUMMYFUNCTION("FILTER(J46:J85, O46:O85&lt;&gt;"""") &amp; ""||"" &amp; FILTER(O46:O85, O46:O85&lt;&gt;"""")"),"||790")</f>
        <v>||790</v>
      </c>
      <c r="AI44" s="17"/>
      <c r="AJ44" s="58"/>
      <c r="AK44" s="58"/>
      <c r="AL44" s="12"/>
      <c r="AM44" s="12"/>
      <c r="AN44" s="23"/>
    </row>
    <row r="45" ht="15.75" customHeight="1">
      <c r="B45" s="138" t="s">
        <v>70</v>
      </c>
      <c r="C45" s="135"/>
      <c r="D45" s="139" t="str">
        <f t="shared" si="15"/>
        <v>$</v>
      </c>
      <c r="E45" s="140">
        <v>100.0</v>
      </c>
      <c r="F45" s="139" t="str">
        <f t="shared" si="16"/>
        <v>$</v>
      </c>
      <c r="G45" s="141"/>
      <c r="H45" s="38"/>
      <c r="I45" s="72" t="b">
        <v>0</v>
      </c>
      <c r="J45" s="73"/>
      <c r="K45" s="106"/>
      <c r="L45" s="75" t="str">
        <f t="shared" si="4"/>
        <v>$</v>
      </c>
      <c r="M45" s="76"/>
      <c r="N45" s="75" t="str">
        <f t="shared" si="5"/>
        <v>$</v>
      </c>
      <c r="O45" s="77"/>
      <c r="P45" s="38"/>
      <c r="Q45" s="116"/>
      <c r="R45" s="79" t="str">
        <f t="shared" si="6"/>
        <v>$</v>
      </c>
      <c r="S45" s="117"/>
      <c r="T45" s="81" t="str">
        <f t="shared" si="7"/>
        <v>$</v>
      </c>
      <c r="U45" s="82">
        <f t="shared" si="8"/>
        <v>0</v>
      </c>
      <c r="V45" s="81" t="str">
        <f t="shared" si="9"/>
        <v>$</v>
      </c>
      <c r="W45" s="83">
        <f t="shared" si="10"/>
        <v>0</v>
      </c>
      <c r="X45" s="38"/>
      <c r="Y45" s="84" t="b">
        <v>0</v>
      </c>
      <c r="Z45" s="94"/>
      <c r="AA45" s="95"/>
      <c r="AB45" s="87" t="str">
        <f t="shared" si="11"/>
        <v>$</v>
      </c>
      <c r="AC45" s="96"/>
      <c r="AD45" s="89" t="str">
        <f t="shared" si="12"/>
        <v>$</v>
      </c>
      <c r="AE45" s="97"/>
      <c r="AG45" s="4"/>
      <c r="AH45" s="58" t="str">
        <f>IFERROR(__xludf.DUMMYFUNCTION("FILTER(J47:J86, O47:O86&lt;&gt;"""") &amp; ""||"" &amp; FILTER(O47:O86, O47:O86&lt;&gt;"""")"),"||790")</f>
        <v>||790</v>
      </c>
      <c r="AI45" s="17"/>
      <c r="AJ45" s="58"/>
      <c r="AK45" s="58"/>
      <c r="AL45" s="12"/>
      <c r="AM45" s="12"/>
      <c r="AN45" s="23"/>
    </row>
    <row r="46" ht="15.75" customHeight="1">
      <c r="B46" s="142"/>
      <c r="C46" s="135"/>
      <c r="D46" s="139" t="str">
        <f t="shared" si="15"/>
        <v>$</v>
      </c>
      <c r="E46" s="141"/>
      <c r="F46" s="139" t="str">
        <f t="shared" si="16"/>
        <v>$</v>
      </c>
      <c r="G46" s="141"/>
      <c r="H46" s="38"/>
      <c r="I46" s="72" t="b">
        <v>0</v>
      </c>
      <c r="J46" s="73"/>
      <c r="K46" s="106"/>
      <c r="L46" s="75" t="str">
        <f t="shared" si="4"/>
        <v>$</v>
      </c>
      <c r="M46" s="76"/>
      <c r="N46" s="75" t="str">
        <f t="shared" si="5"/>
        <v>$</v>
      </c>
      <c r="O46" s="77"/>
      <c r="P46" s="38"/>
      <c r="Q46" s="116"/>
      <c r="R46" s="79" t="str">
        <f t="shared" si="6"/>
        <v>$</v>
      </c>
      <c r="S46" s="117"/>
      <c r="T46" s="81" t="str">
        <f t="shared" si="7"/>
        <v>$</v>
      </c>
      <c r="U46" s="82">
        <f t="shared" si="8"/>
        <v>0</v>
      </c>
      <c r="V46" s="81" t="str">
        <f t="shared" si="9"/>
        <v>$</v>
      </c>
      <c r="W46" s="83">
        <f t="shared" si="10"/>
        <v>0</v>
      </c>
      <c r="X46" s="38"/>
      <c r="Y46" s="84" t="b">
        <v>0</v>
      </c>
      <c r="Z46" s="94"/>
      <c r="AA46" s="95"/>
      <c r="AB46" s="87" t="str">
        <f t="shared" si="11"/>
        <v>$</v>
      </c>
      <c r="AC46" s="96"/>
      <c r="AD46" s="89" t="str">
        <f t="shared" si="12"/>
        <v>$</v>
      </c>
      <c r="AE46" s="97"/>
      <c r="AG46" s="4"/>
      <c r="AH46" s="58" t="str">
        <f>IFERROR(__xludf.DUMMYFUNCTION("FILTER(J48:J87, O48:O87&lt;&gt;"""") &amp; ""||"" &amp; FILTER(O48:O87, O48:O87&lt;&gt;"""")"),"||790")</f>
        <v>||790</v>
      </c>
      <c r="AI46" s="17"/>
      <c r="AJ46" s="58"/>
      <c r="AK46" s="58"/>
      <c r="AL46" s="12"/>
      <c r="AM46" s="12"/>
      <c r="AN46" s="23"/>
    </row>
    <row r="47" ht="15.75" customHeight="1">
      <c r="B47" s="142"/>
      <c r="C47" s="135"/>
      <c r="D47" s="139" t="str">
        <f t="shared" si="15"/>
        <v>$</v>
      </c>
      <c r="E47" s="141"/>
      <c r="F47" s="139" t="str">
        <f t="shared" si="16"/>
        <v>$</v>
      </c>
      <c r="G47" s="141"/>
      <c r="H47" s="38"/>
      <c r="I47" s="72" t="b">
        <v>0</v>
      </c>
      <c r="J47" s="73"/>
      <c r="K47" s="106"/>
      <c r="L47" s="75" t="str">
        <f t="shared" si="4"/>
        <v>$</v>
      </c>
      <c r="M47" s="76"/>
      <c r="N47" s="75" t="str">
        <f t="shared" si="5"/>
        <v>$</v>
      </c>
      <c r="O47" s="77"/>
      <c r="P47" s="38"/>
      <c r="Q47" s="116"/>
      <c r="R47" s="79" t="str">
        <f t="shared" si="6"/>
        <v>$</v>
      </c>
      <c r="S47" s="117"/>
      <c r="T47" s="81" t="str">
        <f t="shared" si="7"/>
        <v>$</v>
      </c>
      <c r="U47" s="82">
        <f t="shared" si="8"/>
        <v>0</v>
      </c>
      <c r="V47" s="81" t="str">
        <f t="shared" si="9"/>
        <v>$</v>
      </c>
      <c r="W47" s="83">
        <f t="shared" si="10"/>
        <v>0</v>
      </c>
      <c r="X47" s="38"/>
      <c r="Y47" s="84" t="b">
        <v>0</v>
      </c>
      <c r="Z47" s="94"/>
      <c r="AA47" s="95"/>
      <c r="AB47" s="87" t="str">
        <f t="shared" si="11"/>
        <v>$</v>
      </c>
      <c r="AC47" s="96"/>
      <c r="AD47" s="89" t="str">
        <f t="shared" si="12"/>
        <v>$</v>
      </c>
      <c r="AE47" s="97"/>
      <c r="AG47" s="4"/>
      <c r="AH47" s="58" t="str">
        <f>IFERROR(__xludf.DUMMYFUNCTION("FILTER(J49:J88, O49:O88&lt;&gt;"""") &amp; ""||"" &amp; FILTER(O49:O88, O49:O88&lt;&gt;"""")"),"||790")</f>
        <v>||790</v>
      </c>
      <c r="AI47" s="17"/>
      <c r="AJ47" s="58"/>
      <c r="AK47" s="58"/>
      <c r="AL47" s="12"/>
      <c r="AM47" s="12"/>
      <c r="AN47" s="23"/>
    </row>
    <row r="48" ht="15.75" customHeight="1">
      <c r="B48" s="142"/>
      <c r="C48" s="135"/>
      <c r="D48" s="139" t="str">
        <f t="shared" si="15"/>
        <v>$</v>
      </c>
      <c r="E48" s="141"/>
      <c r="F48" s="139" t="str">
        <f t="shared" si="16"/>
        <v>$</v>
      </c>
      <c r="G48" s="141"/>
      <c r="H48" s="38"/>
      <c r="I48" s="72" t="b">
        <v>0</v>
      </c>
      <c r="J48" s="73"/>
      <c r="K48" s="106"/>
      <c r="L48" s="75" t="str">
        <f t="shared" si="4"/>
        <v>$</v>
      </c>
      <c r="M48" s="76"/>
      <c r="N48" s="75" t="str">
        <f t="shared" si="5"/>
        <v>$</v>
      </c>
      <c r="O48" s="77"/>
      <c r="P48" s="38"/>
      <c r="Q48" s="116"/>
      <c r="R48" s="79" t="str">
        <f t="shared" si="6"/>
        <v>$</v>
      </c>
      <c r="S48" s="117"/>
      <c r="T48" s="81" t="str">
        <f t="shared" si="7"/>
        <v>$</v>
      </c>
      <c r="U48" s="82">
        <f t="shared" si="8"/>
        <v>0</v>
      </c>
      <c r="V48" s="81" t="str">
        <f t="shared" si="9"/>
        <v>$</v>
      </c>
      <c r="W48" s="83">
        <f t="shared" si="10"/>
        <v>0</v>
      </c>
      <c r="X48" s="38"/>
      <c r="Y48" s="84" t="b">
        <v>0</v>
      </c>
      <c r="Z48" s="94"/>
      <c r="AA48" s="95"/>
      <c r="AB48" s="87" t="str">
        <f t="shared" si="11"/>
        <v>$</v>
      </c>
      <c r="AC48" s="96"/>
      <c r="AD48" s="89" t="str">
        <f t="shared" si="12"/>
        <v>$</v>
      </c>
      <c r="AE48" s="97"/>
      <c r="AG48" s="4"/>
      <c r="AH48" s="58" t="str">
        <f>IFERROR(__xludf.DUMMYFUNCTION("FILTER(J50:J89, O50:O89&lt;&gt;"""") &amp; ""||"" &amp; FILTER(O50:O89, O50:O89&lt;&gt;"""")"),"||790")</f>
        <v>||790</v>
      </c>
      <c r="AI48" s="17"/>
      <c r="AJ48" s="58"/>
      <c r="AK48" s="58"/>
      <c r="AL48" s="12"/>
      <c r="AM48" s="12"/>
      <c r="AN48" s="23"/>
    </row>
    <row r="49" ht="15.75" customHeight="1">
      <c r="B49" s="142"/>
      <c r="C49" s="135"/>
      <c r="D49" s="139" t="str">
        <f t="shared" si="15"/>
        <v>$</v>
      </c>
      <c r="E49" s="141"/>
      <c r="F49" s="139" t="str">
        <f t="shared" si="16"/>
        <v>$</v>
      </c>
      <c r="G49" s="141"/>
      <c r="H49" s="38"/>
      <c r="I49" s="72" t="b">
        <v>0</v>
      </c>
      <c r="J49" s="73"/>
      <c r="K49" s="106"/>
      <c r="L49" s="75" t="str">
        <f t="shared" si="4"/>
        <v>$</v>
      </c>
      <c r="M49" s="76"/>
      <c r="N49" s="75" t="str">
        <f t="shared" si="5"/>
        <v>$</v>
      </c>
      <c r="O49" s="77"/>
      <c r="P49" s="38"/>
      <c r="Q49" s="116"/>
      <c r="R49" s="79" t="str">
        <f t="shared" si="6"/>
        <v>$</v>
      </c>
      <c r="S49" s="117"/>
      <c r="T49" s="81" t="str">
        <f t="shared" si="7"/>
        <v>$</v>
      </c>
      <c r="U49" s="82">
        <f t="shared" si="8"/>
        <v>0</v>
      </c>
      <c r="V49" s="81" t="str">
        <f t="shared" si="9"/>
        <v>$</v>
      </c>
      <c r="W49" s="83">
        <f t="shared" si="10"/>
        <v>0</v>
      </c>
      <c r="X49" s="38"/>
      <c r="Y49" s="84" t="b">
        <v>0</v>
      </c>
      <c r="Z49" s="94"/>
      <c r="AA49" s="95"/>
      <c r="AB49" s="87" t="str">
        <f t="shared" si="11"/>
        <v>$</v>
      </c>
      <c r="AC49" s="96"/>
      <c r="AD49" s="89" t="str">
        <f t="shared" si="12"/>
        <v>$</v>
      </c>
      <c r="AE49" s="97"/>
      <c r="AG49" s="4"/>
      <c r="AH49" s="58" t="str">
        <f>IFERROR(__xludf.DUMMYFUNCTION("FILTER(J51:J90, O51:O90&lt;&gt;"""") &amp; ""||"" &amp; FILTER(O51:O90, O51:O90&lt;&gt;"""")"),"||790")</f>
        <v>||790</v>
      </c>
      <c r="AI49" s="17"/>
      <c r="AJ49" s="58"/>
      <c r="AK49" s="58"/>
      <c r="AL49" s="12"/>
      <c r="AM49" s="12"/>
      <c r="AN49" s="23"/>
    </row>
    <row r="50" ht="15.75" customHeight="1">
      <c r="B50" s="142"/>
      <c r="C50" s="135"/>
      <c r="D50" s="139" t="str">
        <f t="shared" si="15"/>
        <v>$</v>
      </c>
      <c r="E50" s="141"/>
      <c r="F50" s="139" t="str">
        <f t="shared" si="16"/>
        <v>$</v>
      </c>
      <c r="G50" s="141"/>
      <c r="H50" s="38"/>
      <c r="I50" s="72" t="b">
        <v>0</v>
      </c>
      <c r="J50" s="73"/>
      <c r="K50" s="106"/>
      <c r="L50" s="75" t="str">
        <f t="shared" si="4"/>
        <v>$</v>
      </c>
      <c r="M50" s="76"/>
      <c r="N50" s="75" t="str">
        <f t="shared" si="5"/>
        <v>$</v>
      </c>
      <c r="O50" s="77"/>
      <c r="P50" s="38"/>
      <c r="Q50" s="116"/>
      <c r="R50" s="79" t="str">
        <f t="shared" si="6"/>
        <v>$</v>
      </c>
      <c r="S50" s="117"/>
      <c r="T50" s="81" t="str">
        <f t="shared" si="7"/>
        <v>$</v>
      </c>
      <c r="U50" s="82">
        <f t="shared" si="8"/>
        <v>0</v>
      </c>
      <c r="V50" s="81" t="str">
        <f t="shared" si="9"/>
        <v>$</v>
      </c>
      <c r="W50" s="83">
        <f t="shared" si="10"/>
        <v>0</v>
      </c>
      <c r="X50" s="38"/>
      <c r="Y50" s="84" t="b">
        <v>0</v>
      </c>
      <c r="Z50" s="94"/>
      <c r="AA50" s="95"/>
      <c r="AB50" s="87" t="str">
        <f t="shared" si="11"/>
        <v>$</v>
      </c>
      <c r="AC50" s="96"/>
      <c r="AD50" s="89" t="str">
        <f t="shared" si="12"/>
        <v>$</v>
      </c>
      <c r="AE50" s="97"/>
      <c r="AG50" s="4"/>
      <c r="AH50" s="58" t="str">
        <f>IFERROR(__xludf.DUMMYFUNCTION("FILTER(J52:J91, O52:O91&lt;&gt;"""") &amp; ""||"" &amp; FILTER(O52:O91, O52:O91&lt;&gt;"""")"),"||790")</f>
        <v>||790</v>
      </c>
      <c r="AI50" s="17"/>
      <c r="AJ50" s="58"/>
      <c r="AK50" s="58"/>
      <c r="AL50" s="12"/>
      <c r="AM50" s="12"/>
      <c r="AN50" s="23"/>
    </row>
    <row r="51" ht="15.75" customHeight="1">
      <c r="B51" s="142"/>
      <c r="C51" s="135"/>
      <c r="D51" s="139" t="str">
        <f t="shared" si="15"/>
        <v>$</v>
      </c>
      <c r="E51" s="141"/>
      <c r="F51" s="139" t="str">
        <f t="shared" si="16"/>
        <v>$</v>
      </c>
      <c r="G51" s="141"/>
      <c r="H51" s="38"/>
      <c r="I51" s="72" t="b">
        <v>0</v>
      </c>
      <c r="J51" s="73"/>
      <c r="K51" s="106"/>
      <c r="L51" s="75" t="str">
        <f t="shared" si="4"/>
        <v>$</v>
      </c>
      <c r="M51" s="76"/>
      <c r="N51" s="75" t="str">
        <f t="shared" si="5"/>
        <v>$</v>
      </c>
      <c r="O51" s="77"/>
      <c r="P51" s="38"/>
      <c r="Q51" s="116"/>
      <c r="R51" s="79" t="str">
        <f t="shared" si="6"/>
        <v>$</v>
      </c>
      <c r="S51" s="117"/>
      <c r="T51" s="81" t="str">
        <f t="shared" si="7"/>
        <v>$</v>
      </c>
      <c r="U51" s="82">
        <f t="shared" si="8"/>
        <v>0</v>
      </c>
      <c r="V51" s="81" t="str">
        <f t="shared" si="9"/>
        <v>$</v>
      </c>
      <c r="W51" s="83">
        <f t="shared" si="10"/>
        <v>0</v>
      </c>
      <c r="X51" s="38"/>
      <c r="Y51" s="84" t="b">
        <v>0</v>
      </c>
      <c r="Z51" s="94"/>
      <c r="AA51" s="95"/>
      <c r="AB51" s="87" t="str">
        <f t="shared" si="11"/>
        <v>$</v>
      </c>
      <c r="AC51" s="96"/>
      <c r="AD51" s="89" t="str">
        <f t="shared" si="12"/>
        <v>$</v>
      </c>
      <c r="AE51" s="97"/>
      <c r="AG51" s="4"/>
      <c r="AH51" s="58" t="str">
        <f>IFERROR(__xludf.DUMMYFUNCTION("FILTER(J53:J92, O53:O92&lt;&gt;"""") &amp; ""||"" &amp; FILTER(O53:O92, O53:O92&lt;&gt;"""")"),"||790")</f>
        <v>||790</v>
      </c>
      <c r="AI51" s="17"/>
      <c r="AJ51" s="58"/>
      <c r="AK51" s="58"/>
      <c r="AL51" s="12"/>
      <c r="AM51" s="12"/>
      <c r="AN51" s="23"/>
    </row>
    <row r="52" ht="15.75" customHeight="1">
      <c r="B52" s="142"/>
      <c r="C52" s="135"/>
      <c r="D52" s="139" t="str">
        <f t="shared" si="15"/>
        <v>$</v>
      </c>
      <c r="E52" s="141"/>
      <c r="F52" s="139" t="str">
        <f t="shared" si="16"/>
        <v>$</v>
      </c>
      <c r="G52" s="141"/>
      <c r="H52" s="38"/>
      <c r="I52" s="72" t="b">
        <v>0</v>
      </c>
      <c r="J52" s="73"/>
      <c r="K52" s="106"/>
      <c r="L52" s="75" t="str">
        <f t="shared" si="4"/>
        <v>$</v>
      </c>
      <c r="M52" s="76"/>
      <c r="N52" s="75" t="str">
        <f t="shared" si="5"/>
        <v>$</v>
      </c>
      <c r="O52" s="77"/>
      <c r="P52" s="38"/>
      <c r="Q52" s="116"/>
      <c r="R52" s="79" t="str">
        <f t="shared" si="6"/>
        <v>$</v>
      </c>
      <c r="S52" s="117"/>
      <c r="T52" s="81" t="str">
        <f t="shared" si="7"/>
        <v>$</v>
      </c>
      <c r="U52" s="82">
        <f t="shared" si="8"/>
        <v>0</v>
      </c>
      <c r="V52" s="81" t="str">
        <f t="shared" si="9"/>
        <v>$</v>
      </c>
      <c r="W52" s="83">
        <f t="shared" si="10"/>
        <v>0</v>
      </c>
      <c r="X52" s="38"/>
      <c r="Y52" s="84" t="b">
        <v>0</v>
      </c>
      <c r="Z52" s="94"/>
      <c r="AA52" s="95"/>
      <c r="AB52" s="87" t="str">
        <f t="shared" si="11"/>
        <v>$</v>
      </c>
      <c r="AC52" s="96"/>
      <c r="AD52" s="89" t="str">
        <f t="shared" si="12"/>
        <v>$</v>
      </c>
      <c r="AE52" s="97"/>
      <c r="AG52" s="4"/>
      <c r="AH52" s="58" t="str">
        <f>IFERROR(__xludf.DUMMYFUNCTION("FILTER(J54:J93, O54:O93&lt;&gt;"""") &amp; ""||"" &amp; FILTER(O54:O93, O54:O93&lt;&gt;"""")"),"||790")</f>
        <v>||790</v>
      </c>
      <c r="AI52" s="17"/>
      <c r="AJ52" s="58"/>
      <c r="AK52" s="58"/>
      <c r="AL52" s="12"/>
      <c r="AM52" s="12"/>
      <c r="AN52" s="23"/>
    </row>
    <row r="53" ht="15.75" customHeight="1">
      <c r="B53" s="142"/>
      <c r="C53" s="135"/>
      <c r="D53" s="139" t="str">
        <f t="shared" si="15"/>
        <v>$</v>
      </c>
      <c r="E53" s="141"/>
      <c r="F53" s="139" t="str">
        <f t="shared" si="16"/>
        <v>$</v>
      </c>
      <c r="G53" s="141"/>
      <c r="H53" s="38"/>
      <c r="I53" s="72" t="b">
        <v>0</v>
      </c>
      <c r="J53" s="73"/>
      <c r="K53" s="106"/>
      <c r="L53" s="75" t="str">
        <f t="shared" si="4"/>
        <v>$</v>
      </c>
      <c r="M53" s="76"/>
      <c r="N53" s="75" t="str">
        <f t="shared" si="5"/>
        <v>$</v>
      </c>
      <c r="O53" s="77"/>
      <c r="P53" s="38"/>
      <c r="Q53" s="116"/>
      <c r="R53" s="79" t="str">
        <f t="shared" si="6"/>
        <v>$</v>
      </c>
      <c r="S53" s="117"/>
      <c r="T53" s="81" t="str">
        <f t="shared" si="7"/>
        <v>$</v>
      </c>
      <c r="U53" s="82">
        <f t="shared" si="8"/>
        <v>0</v>
      </c>
      <c r="V53" s="81" t="str">
        <f t="shared" si="9"/>
        <v>$</v>
      </c>
      <c r="W53" s="83">
        <f t="shared" si="10"/>
        <v>0</v>
      </c>
      <c r="X53" s="38"/>
      <c r="Y53" s="84" t="b">
        <v>0</v>
      </c>
      <c r="Z53" s="94"/>
      <c r="AA53" s="95"/>
      <c r="AB53" s="87" t="str">
        <f t="shared" si="11"/>
        <v>$</v>
      </c>
      <c r="AC53" s="96"/>
      <c r="AD53" s="89" t="str">
        <f t="shared" si="12"/>
        <v>$</v>
      </c>
      <c r="AE53" s="97"/>
      <c r="AG53" s="4"/>
      <c r="AH53" s="58" t="str">
        <f>IFERROR(__xludf.DUMMYFUNCTION("FILTER(J55:J94, O55:O94&lt;&gt;"""") &amp; ""||"" &amp; FILTER(O55:O94, O55:O94&lt;&gt;"""")"),"||790")</f>
        <v>||790</v>
      </c>
      <c r="AI53" s="17"/>
      <c r="AJ53" s="58"/>
      <c r="AK53" s="58"/>
      <c r="AL53" s="12"/>
      <c r="AM53" s="12"/>
      <c r="AN53" s="23"/>
    </row>
    <row r="54" ht="15.75" customHeight="1">
      <c r="B54" s="142"/>
      <c r="C54" s="135"/>
      <c r="D54" s="139" t="str">
        <f t="shared" si="15"/>
        <v>$</v>
      </c>
      <c r="E54" s="141"/>
      <c r="F54" s="139" t="str">
        <f t="shared" si="16"/>
        <v>$</v>
      </c>
      <c r="G54" s="141"/>
      <c r="H54" s="38"/>
      <c r="I54" s="72" t="b">
        <v>0</v>
      </c>
      <c r="J54" s="73"/>
      <c r="K54" s="106"/>
      <c r="L54" s="75" t="str">
        <f t="shared" si="4"/>
        <v>$</v>
      </c>
      <c r="M54" s="76"/>
      <c r="N54" s="75" t="str">
        <f t="shared" si="5"/>
        <v>$</v>
      </c>
      <c r="O54" s="77"/>
      <c r="P54" s="38"/>
      <c r="Q54" s="116"/>
      <c r="R54" s="79" t="str">
        <f t="shared" si="6"/>
        <v>$</v>
      </c>
      <c r="S54" s="117"/>
      <c r="T54" s="81" t="str">
        <f t="shared" si="7"/>
        <v>$</v>
      </c>
      <c r="U54" s="82">
        <f t="shared" si="8"/>
        <v>0</v>
      </c>
      <c r="V54" s="81" t="str">
        <f t="shared" si="9"/>
        <v>$</v>
      </c>
      <c r="W54" s="83">
        <f t="shared" si="10"/>
        <v>0</v>
      </c>
      <c r="X54" s="38"/>
      <c r="Y54" s="84" t="b">
        <v>0</v>
      </c>
      <c r="Z54" s="94"/>
      <c r="AA54" s="95"/>
      <c r="AB54" s="87" t="str">
        <f t="shared" si="11"/>
        <v>$</v>
      </c>
      <c r="AC54" s="96"/>
      <c r="AD54" s="89" t="str">
        <f t="shared" si="12"/>
        <v>$</v>
      </c>
      <c r="AE54" s="97"/>
      <c r="AG54" s="4"/>
      <c r="AH54" s="58" t="str">
        <f>IFERROR(__xludf.DUMMYFUNCTION("FILTER(J56:J95, O56:O95&lt;&gt;"""") &amp; ""||"" &amp; FILTER(O56:O95, O56:O95&lt;&gt;"""")"),"||790")</f>
        <v>||790</v>
      </c>
      <c r="AI54" s="17"/>
      <c r="AJ54" s="58"/>
      <c r="AK54" s="58"/>
      <c r="AL54" s="12"/>
      <c r="AM54" s="12"/>
      <c r="AN54" s="23"/>
    </row>
    <row r="55" ht="15.75" customHeight="1">
      <c r="B55" s="142"/>
      <c r="C55" s="135"/>
      <c r="D55" s="139" t="str">
        <f t="shared" si="15"/>
        <v>$</v>
      </c>
      <c r="E55" s="141"/>
      <c r="F55" s="139" t="str">
        <f t="shared" si="16"/>
        <v>$</v>
      </c>
      <c r="G55" s="141"/>
      <c r="H55" s="38"/>
      <c r="I55" s="72" t="b">
        <v>0</v>
      </c>
      <c r="J55" s="73"/>
      <c r="K55" s="106"/>
      <c r="L55" s="75" t="str">
        <f t="shared" si="4"/>
        <v>$</v>
      </c>
      <c r="M55" s="76"/>
      <c r="N55" s="75" t="str">
        <f t="shared" si="5"/>
        <v>$</v>
      </c>
      <c r="O55" s="77"/>
      <c r="P55" s="38"/>
      <c r="Q55" s="116"/>
      <c r="R55" s="79" t="str">
        <f t="shared" si="6"/>
        <v>$</v>
      </c>
      <c r="S55" s="117"/>
      <c r="T55" s="81" t="str">
        <f t="shared" si="7"/>
        <v>$</v>
      </c>
      <c r="U55" s="82">
        <f t="shared" si="8"/>
        <v>0</v>
      </c>
      <c r="V55" s="81" t="str">
        <f t="shared" si="9"/>
        <v>$</v>
      </c>
      <c r="W55" s="83">
        <f t="shared" si="10"/>
        <v>0</v>
      </c>
      <c r="X55" s="38"/>
      <c r="Y55" s="84" t="b">
        <v>0</v>
      </c>
      <c r="Z55" s="94"/>
      <c r="AA55" s="95"/>
      <c r="AB55" s="87" t="str">
        <f t="shared" si="11"/>
        <v>$</v>
      </c>
      <c r="AC55" s="96"/>
      <c r="AD55" s="89" t="str">
        <f t="shared" si="12"/>
        <v>$</v>
      </c>
      <c r="AE55" s="97"/>
      <c r="AG55" s="4"/>
      <c r="AH55" s="58" t="str">
        <f>IFERROR(__xludf.DUMMYFUNCTION("FILTER(J57:J96, O57:O96&lt;&gt;"""") &amp; ""||"" &amp; FILTER(O57:O96, O57:O96&lt;&gt;"""")"),"||790")</f>
        <v>||790</v>
      </c>
      <c r="AI55" s="17"/>
      <c r="AJ55" s="58"/>
      <c r="AK55" s="58"/>
      <c r="AL55" s="12"/>
      <c r="AM55" s="12"/>
      <c r="AN55" s="23"/>
    </row>
    <row r="56" ht="15.75" customHeight="1">
      <c r="B56" s="142"/>
      <c r="C56" s="135"/>
      <c r="D56" s="139" t="str">
        <f t="shared" si="15"/>
        <v>$</v>
      </c>
      <c r="E56" s="141"/>
      <c r="F56" s="139" t="str">
        <f t="shared" si="16"/>
        <v>$</v>
      </c>
      <c r="G56" s="141"/>
      <c r="H56" s="38"/>
      <c r="I56" s="72" t="b">
        <v>0</v>
      </c>
      <c r="J56" s="73"/>
      <c r="K56" s="106"/>
      <c r="L56" s="75" t="str">
        <f t="shared" si="4"/>
        <v>$</v>
      </c>
      <c r="M56" s="76"/>
      <c r="N56" s="75" t="str">
        <f t="shared" si="5"/>
        <v>$</v>
      </c>
      <c r="O56" s="77"/>
      <c r="P56" s="38"/>
      <c r="Q56" s="116"/>
      <c r="R56" s="79" t="str">
        <f t="shared" si="6"/>
        <v>$</v>
      </c>
      <c r="S56" s="117"/>
      <c r="T56" s="81" t="str">
        <f t="shared" si="7"/>
        <v>$</v>
      </c>
      <c r="U56" s="82">
        <f t="shared" si="8"/>
        <v>0</v>
      </c>
      <c r="V56" s="81" t="str">
        <f t="shared" si="9"/>
        <v>$</v>
      </c>
      <c r="W56" s="83">
        <f t="shared" si="10"/>
        <v>0</v>
      </c>
      <c r="X56" s="38"/>
      <c r="Y56" s="84" t="b">
        <v>0</v>
      </c>
      <c r="Z56" s="85"/>
      <c r="AA56" s="86"/>
      <c r="AB56" s="87" t="str">
        <f t="shared" si="11"/>
        <v>$</v>
      </c>
      <c r="AC56" s="96"/>
      <c r="AD56" s="89" t="str">
        <f t="shared" si="12"/>
        <v>$</v>
      </c>
      <c r="AE56" s="97"/>
      <c r="AG56" s="4"/>
      <c r="AH56" s="58" t="str">
        <f>IFERROR(__xludf.DUMMYFUNCTION("FILTER(Q17:Q56, U17:U56&lt;&gt;"""") &amp; ""||"" &amp; FILTER(U17:U56, U17:U56&lt;&gt;"""")"),"Groceries||100")</f>
        <v>Groceries||100</v>
      </c>
      <c r="AI56" s="17"/>
      <c r="AJ56" s="58"/>
      <c r="AK56" s="58"/>
      <c r="AL56" s="12"/>
      <c r="AM56" s="12"/>
      <c r="AN56" s="23"/>
    </row>
    <row r="57" ht="15.75" customHeight="1">
      <c r="B57" s="134" t="s">
        <v>71</v>
      </c>
      <c r="C57" s="135"/>
      <c r="D57" s="143" t="str">
        <f t="shared" si="15"/>
        <v>$</v>
      </c>
      <c r="E57" s="144">
        <f>SUM(E42:E56)</f>
        <v>615</v>
      </c>
      <c r="F57" s="143" t="str">
        <f t="shared" si="16"/>
        <v>$</v>
      </c>
      <c r="G57" s="145">
        <f>sum(G42:G56)</f>
        <v>350</v>
      </c>
      <c r="H57" s="38"/>
      <c r="I57" s="146" t="s">
        <v>71</v>
      </c>
      <c r="J57" s="56"/>
      <c r="K57" s="57"/>
      <c r="L57" s="147" t="str">
        <f t="shared" si="4"/>
        <v>$</v>
      </c>
      <c r="M57" s="148">
        <f>SUM(M17:M56)</f>
        <v>1050</v>
      </c>
      <c r="N57" s="147" t="str">
        <f t="shared" si="5"/>
        <v>$</v>
      </c>
      <c r="O57" s="149">
        <f>SUM(O17:O56)</f>
        <v>790</v>
      </c>
      <c r="P57" s="38"/>
      <c r="Q57" s="34" t="s">
        <v>71</v>
      </c>
      <c r="R57" s="150" t="str">
        <f t="shared" si="6"/>
        <v>$</v>
      </c>
      <c r="S57" s="151">
        <f>sum(S17:S56)</f>
        <v>1150</v>
      </c>
      <c r="T57" s="150" t="str">
        <f t="shared" si="7"/>
        <v>$</v>
      </c>
      <c r="U57" s="152">
        <f>sum(U17:U56)</f>
        <v>265</v>
      </c>
      <c r="V57" s="150" t="str">
        <f t="shared" si="9"/>
        <v>$</v>
      </c>
      <c r="W57" s="153">
        <f>sum(W17:W56)</f>
        <v>885</v>
      </c>
      <c r="X57" s="38"/>
      <c r="Y57" s="154" t="s">
        <v>71</v>
      </c>
      <c r="Z57" s="53"/>
      <c r="AA57" s="54"/>
      <c r="AB57" s="104" t="str">
        <f t="shared" si="11"/>
        <v>$</v>
      </c>
      <c r="AC57" s="155">
        <f>sum(AC17:AC56)</f>
        <v>625</v>
      </c>
      <c r="AD57" s="104" t="str">
        <f t="shared" si="12"/>
        <v>$</v>
      </c>
      <c r="AE57" s="105">
        <f>SUM(AE17:AE56)</f>
        <v>550</v>
      </c>
      <c r="AG57" s="4"/>
      <c r="AH57" s="58" t="str">
        <f>IFERROR(__xludf.DUMMYFUNCTION("FILTER(Q18:Q57, U18:U57&lt;&gt;"""") &amp; ""||"" &amp; FILTER(U18:U57, U18:U57&lt;&gt;"""")"),"Coffee||0")</f>
        <v>Coffee||0</v>
      </c>
      <c r="AI57" s="17"/>
      <c r="AJ57" s="58"/>
      <c r="AK57" s="58"/>
      <c r="AL57" s="12"/>
      <c r="AM57" s="12"/>
      <c r="AN57" s="23"/>
    </row>
    <row r="58" ht="15.75" customHeight="1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G58" s="4"/>
      <c r="AH58" s="58" t="str">
        <f>IFERROR(__xludf.DUMMYFUNCTION("FILTER(Q19:Q58, U19:U58&lt;&gt;"""") &amp; ""||"" &amp; FILTER(U19:U58, U19:U58&lt;&gt;"""")"),"Dining Out||20")</f>
        <v>Dining Out||20</v>
      </c>
      <c r="AI58" s="17"/>
      <c r="AJ58" s="58"/>
      <c r="AK58" s="58"/>
      <c r="AL58" s="12"/>
      <c r="AM58" s="12"/>
      <c r="AN58" s="23"/>
    </row>
    <row r="59" ht="15.75" customHeight="1">
      <c r="B59" s="24" t="s">
        <v>72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  <c r="X59" s="38"/>
      <c r="Y59" s="38"/>
      <c r="Z59" s="38"/>
      <c r="AA59" s="38"/>
      <c r="AB59" s="38"/>
      <c r="AC59" s="38"/>
      <c r="AD59" s="38"/>
      <c r="AE59" s="38"/>
      <c r="AG59" s="4"/>
      <c r="AH59" s="58" t="str">
        <f>IFERROR(__xludf.DUMMYFUNCTION("FILTER(Q20:Q59, U20:U59&lt;&gt;"""") &amp; ""||"" &amp; FILTER(U20:U59, U20:U59&lt;&gt;"""")"),"Shopping||45")</f>
        <v>Shopping||45</v>
      </c>
      <c r="AI59" s="17"/>
      <c r="AJ59" s="58"/>
      <c r="AK59" s="58"/>
      <c r="AL59" s="12"/>
      <c r="AM59" s="12"/>
      <c r="AN59" s="23"/>
    </row>
    <row r="60" ht="15.75" customHeight="1">
      <c r="B60" s="29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8"/>
      <c r="Y60" s="38"/>
      <c r="Z60" s="38"/>
      <c r="AA60" s="38"/>
      <c r="AB60" s="38"/>
      <c r="AC60" s="38"/>
      <c r="AD60" s="38"/>
      <c r="AE60" s="38"/>
      <c r="AG60" s="4"/>
      <c r="AH60" s="58" t="str">
        <f>IFERROR(__xludf.DUMMYFUNCTION("FILTER(Q21:Q60, U21:U60&lt;&gt;"""") &amp; ""||"" &amp; FILTER(U21:U60, U21:U60&lt;&gt;"""")"),"Health||0")</f>
        <v>Health||0</v>
      </c>
      <c r="AI60" s="17"/>
      <c r="AJ60" s="58"/>
      <c r="AK60" s="58"/>
      <c r="AL60" s="12"/>
      <c r="AM60" s="12"/>
      <c r="AN60" s="23"/>
    </row>
    <row r="61" ht="15.75" customHeight="1">
      <c r="B61" s="156" t="s">
        <v>73</v>
      </c>
      <c r="C61" s="35"/>
      <c r="D61" s="65" t="s">
        <v>37</v>
      </c>
      <c r="E61" s="25"/>
      <c r="F61" s="25"/>
      <c r="G61" s="26"/>
      <c r="H61" s="156" t="s">
        <v>36</v>
      </c>
      <c r="I61" s="35"/>
      <c r="J61" s="156" t="s">
        <v>74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5"/>
      <c r="X61" s="38"/>
      <c r="Y61" s="38"/>
      <c r="Z61" s="38"/>
      <c r="AA61" s="38"/>
      <c r="AB61" s="38"/>
      <c r="AC61" s="38"/>
      <c r="AD61" s="38"/>
      <c r="AE61" s="38"/>
      <c r="AG61" s="4"/>
      <c r="AH61" s="58" t="str">
        <f>IFERROR(__xludf.DUMMYFUNCTION("FILTER(Q22:Q61, U22:U61&lt;&gt;"""") &amp; ""||"" &amp; FILTER(U22:U61, U22:U61&lt;&gt;"""")"),"Fuel||25")</f>
        <v>Fuel||25</v>
      </c>
      <c r="AI61" s="17"/>
      <c r="AJ61" s="58"/>
      <c r="AK61" s="58"/>
      <c r="AL61" s="12"/>
      <c r="AM61" s="12"/>
      <c r="AN61" s="23"/>
    </row>
    <row r="62" ht="15.75" customHeight="1">
      <c r="B62" s="36">
        <v>45603.0</v>
      </c>
      <c r="C62" s="35"/>
      <c r="D62" s="79" t="str">
        <f t="shared" ref="D62:D95" si="17">D$11</f>
        <v>$</v>
      </c>
      <c r="E62" s="157">
        <v>100.0</v>
      </c>
      <c r="F62" s="37"/>
      <c r="G62" s="35"/>
      <c r="H62" s="158" t="s">
        <v>45</v>
      </c>
      <c r="I62" s="35"/>
      <c r="J62" s="159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5"/>
      <c r="X62" s="38"/>
      <c r="Y62" s="38"/>
      <c r="Z62" s="38"/>
      <c r="AA62" s="38"/>
      <c r="AB62" s="38"/>
      <c r="AC62" s="38"/>
      <c r="AD62" s="38"/>
      <c r="AE62" s="38"/>
      <c r="AG62" s="4"/>
      <c r="AH62" s="58" t="str">
        <f>IFERROR(__xludf.DUMMYFUNCTION("FILTER(Q23:Q62, U23:U62&lt;&gt;"""") &amp; ""||"" &amp; FILTER(U23:U62, U23:U62&lt;&gt;"""")"),"Charity||30")</f>
        <v>Charity||30</v>
      </c>
      <c r="AI62" s="17"/>
      <c r="AJ62" s="58"/>
      <c r="AK62" s="58"/>
      <c r="AL62" s="12"/>
      <c r="AM62" s="12"/>
      <c r="AN62" s="23"/>
    </row>
    <row r="63" ht="15.75" customHeight="1">
      <c r="B63" s="36">
        <v>45607.0</v>
      </c>
      <c r="C63" s="35"/>
      <c r="D63" s="79" t="str">
        <f t="shared" si="17"/>
        <v>$</v>
      </c>
      <c r="E63" s="157">
        <v>20.0</v>
      </c>
      <c r="F63" s="37"/>
      <c r="G63" s="35"/>
      <c r="H63" s="158" t="s">
        <v>52</v>
      </c>
      <c r="I63" s="35"/>
      <c r="J63" s="159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5"/>
      <c r="X63" s="38"/>
      <c r="Y63" s="38"/>
      <c r="Z63" s="38"/>
      <c r="AA63" s="38"/>
      <c r="AB63" s="38"/>
      <c r="AC63" s="38"/>
      <c r="AD63" s="38"/>
      <c r="AE63" s="38"/>
      <c r="AG63" s="4"/>
      <c r="AH63" s="58" t="str">
        <f>IFERROR(__xludf.DUMMYFUNCTION("FILTER(Q24:Q63, U24:U63&lt;&gt;"""") &amp; ""||"" &amp; FILTER(U24:U63, U24:U63&lt;&gt;"""")"),"Medicine||45")</f>
        <v>Medicine||45</v>
      </c>
      <c r="AI63" s="17"/>
      <c r="AJ63" s="58"/>
      <c r="AK63" s="58"/>
      <c r="AL63" s="12"/>
      <c r="AM63" s="12"/>
      <c r="AN63" s="23"/>
    </row>
    <row r="64" ht="15.75" customHeight="1">
      <c r="B64" s="36">
        <v>45615.0</v>
      </c>
      <c r="C64" s="35"/>
      <c r="D64" s="79" t="str">
        <f t="shared" si="17"/>
        <v>$</v>
      </c>
      <c r="E64" s="157">
        <v>25.0</v>
      </c>
      <c r="F64" s="37"/>
      <c r="G64" s="35"/>
      <c r="H64" s="158" t="s">
        <v>61</v>
      </c>
      <c r="I64" s="35"/>
      <c r="J64" s="159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5"/>
      <c r="X64" s="38"/>
      <c r="Y64" s="38"/>
      <c r="Z64" s="38"/>
      <c r="AA64" s="38"/>
      <c r="AB64" s="38"/>
      <c r="AC64" s="38"/>
      <c r="AD64" s="38"/>
      <c r="AE64" s="38"/>
      <c r="AG64" s="4"/>
      <c r="AH64" s="58" t="str">
        <f>IFERROR(__xludf.DUMMYFUNCTION("FILTER(Q25:Q64, U25:U64&lt;&gt;"""") &amp; ""||"" &amp; FILTER(U25:U64, U25:U64&lt;&gt;"""")"),"||0")</f>
        <v>||0</v>
      </c>
      <c r="AI64" s="17"/>
      <c r="AJ64" s="58"/>
      <c r="AK64" s="58"/>
      <c r="AL64" s="12"/>
      <c r="AM64" s="12"/>
      <c r="AN64" s="23"/>
    </row>
    <row r="65" ht="15.75" customHeight="1">
      <c r="B65" s="36">
        <v>45616.0</v>
      </c>
      <c r="C65" s="35"/>
      <c r="D65" s="79" t="str">
        <f t="shared" si="17"/>
        <v>$</v>
      </c>
      <c r="E65" s="157">
        <v>45.0</v>
      </c>
      <c r="F65" s="37"/>
      <c r="G65" s="35"/>
      <c r="H65" s="158" t="s">
        <v>56</v>
      </c>
      <c r="I65" s="35"/>
      <c r="J65" s="159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5"/>
      <c r="X65" s="38"/>
      <c r="Y65" s="38"/>
      <c r="Z65" s="38"/>
      <c r="AA65" s="38"/>
      <c r="AB65" s="38"/>
      <c r="AC65" s="38"/>
      <c r="AD65" s="38"/>
      <c r="AE65" s="38"/>
      <c r="AG65" s="4"/>
      <c r="AH65" s="58" t="str">
        <f>IFERROR(__xludf.DUMMYFUNCTION("FILTER(Q26:Q65, U26:U65&lt;&gt;"""") &amp; ""||"" &amp; FILTER(U26:U65, U26:U65&lt;&gt;"""")"),"||0")</f>
        <v>||0</v>
      </c>
      <c r="AI65" s="17"/>
      <c r="AJ65" s="58"/>
      <c r="AK65" s="58"/>
      <c r="AL65" s="12"/>
      <c r="AM65" s="12"/>
      <c r="AN65" s="23"/>
    </row>
    <row r="66" ht="15.75" customHeight="1">
      <c r="B66" s="36">
        <v>45617.0</v>
      </c>
      <c r="C66" s="35"/>
      <c r="D66" s="79" t="str">
        <f t="shared" si="17"/>
        <v>$</v>
      </c>
      <c r="E66" s="157">
        <v>45.0</v>
      </c>
      <c r="F66" s="37"/>
      <c r="G66" s="35"/>
      <c r="H66" s="158" t="s">
        <v>64</v>
      </c>
      <c r="I66" s="35"/>
      <c r="J66" s="159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5"/>
      <c r="X66" s="38"/>
      <c r="Y66" s="38"/>
      <c r="Z66" s="38"/>
      <c r="AA66" s="38"/>
      <c r="AB66" s="38"/>
      <c r="AC66" s="38"/>
      <c r="AD66" s="38"/>
      <c r="AE66" s="38"/>
      <c r="AG66" s="4"/>
      <c r="AH66" s="58" t="str">
        <f>IFERROR(__xludf.DUMMYFUNCTION("FILTER(Q27:Q66, U27:U66&lt;&gt;"""") &amp; ""||"" &amp; FILTER(U27:U66, U27:U66&lt;&gt;"""")"),"||0")</f>
        <v>||0</v>
      </c>
      <c r="AI66" s="17"/>
      <c r="AJ66" s="58"/>
      <c r="AK66" s="58"/>
      <c r="AL66" s="12"/>
      <c r="AM66" s="12"/>
      <c r="AN66" s="23"/>
    </row>
    <row r="67" ht="15.75" customHeight="1">
      <c r="B67" s="36">
        <v>45619.0</v>
      </c>
      <c r="C67" s="35"/>
      <c r="D67" s="79" t="str">
        <f t="shared" si="17"/>
        <v>$</v>
      </c>
      <c r="E67" s="157">
        <v>30.0</v>
      </c>
      <c r="F67" s="37"/>
      <c r="G67" s="35"/>
      <c r="H67" s="158" t="s">
        <v>62</v>
      </c>
      <c r="I67" s="35"/>
      <c r="J67" s="159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5"/>
      <c r="X67" s="38"/>
      <c r="Y67" s="38"/>
      <c r="Z67" s="38"/>
      <c r="AA67" s="38"/>
      <c r="AB67" s="38"/>
      <c r="AC67" s="38"/>
      <c r="AD67" s="38"/>
      <c r="AE67" s="38"/>
      <c r="AG67" s="4"/>
      <c r="AH67" s="58" t="str">
        <f>IFERROR(__xludf.DUMMYFUNCTION("FILTER(Q28:Q67, U28:U67&lt;&gt;"""") &amp; ""||"" &amp; FILTER(U28:U67, U28:U67&lt;&gt;"""")"),"||0")</f>
        <v>||0</v>
      </c>
      <c r="AI67" s="17"/>
      <c r="AJ67" s="58"/>
      <c r="AK67" s="58"/>
      <c r="AL67" s="12"/>
      <c r="AM67" s="12"/>
      <c r="AN67" s="23"/>
    </row>
    <row r="68" ht="15.75" customHeight="1">
      <c r="B68" s="36"/>
      <c r="C68" s="35"/>
      <c r="D68" s="79" t="str">
        <f t="shared" si="17"/>
        <v>$</v>
      </c>
      <c r="E68" s="157"/>
      <c r="F68" s="37"/>
      <c r="G68" s="35"/>
      <c r="H68" s="158"/>
      <c r="I68" s="35"/>
      <c r="J68" s="159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5"/>
      <c r="X68" s="38"/>
      <c r="Y68" s="38"/>
      <c r="Z68" s="38"/>
      <c r="AA68" s="38"/>
      <c r="AB68" s="38"/>
      <c r="AC68" s="38"/>
      <c r="AD68" s="38"/>
      <c r="AE68" s="38"/>
      <c r="AG68" s="4"/>
      <c r="AH68" s="58" t="str">
        <f>IFERROR(__xludf.DUMMYFUNCTION("FILTER(Q29:Q68, U29:U68&lt;&gt;"""") &amp; ""||"" &amp; FILTER(U29:U68, U29:U68&lt;&gt;"""")"),"||0")</f>
        <v>||0</v>
      </c>
      <c r="AI68" s="17"/>
      <c r="AJ68" s="58"/>
      <c r="AK68" s="58"/>
      <c r="AL68" s="12"/>
      <c r="AM68" s="12"/>
      <c r="AN68" s="23"/>
    </row>
    <row r="69" ht="15.75" customHeight="1">
      <c r="B69" s="160"/>
      <c r="C69" s="35"/>
      <c r="D69" s="79" t="str">
        <f t="shared" si="17"/>
        <v>$</v>
      </c>
      <c r="E69" s="161"/>
      <c r="F69" s="37"/>
      <c r="G69" s="35"/>
      <c r="H69" s="162"/>
      <c r="I69" s="35"/>
      <c r="J69" s="159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5"/>
      <c r="X69" s="38"/>
      <c r="Y69" s="38"/>
      <c r="Z69" s="38"/>
      <c r="AA69" s="38"/>
      <c r="AB69" s="38"/>
      <c r="AC69" s="38"/>
      <c r="AD69" s="38"/>
      <c r="AE69" s="38"/>
      <c r="AG69" s="4"/>
      <c r="AH69" s="58" t="str">
        <f>IFERROR(__xludf.DUMMYFUNCTION("FILTER(Q30:Q69, U30:U69&lt;&gt;"""") &amp; ""||"" &amp; FILTER(U30:U69, U30:U69&lt;&gt;"""")"),"||0")</f>
        <v>||0</v>
      </c>
      <c r="AI69" s="17"/>
      <c r="AJ69" s="58"/>
      <c r="AK69" s="58"/>
      <c r="AL69" s="12"/>
      <c r="AM69" s="12"/>
      <c r="AN69" s="23"/>
    </row>
    <row r="70" ht="15.75" customHeight="1">
      <c r="B70" s="160"/>
      <c r="C70" s="35"/>
      <c r="D70" s="79" t="str">
        <f t="shared" si="17"/>
        <v>$</v>
      </c>
      <c r="E70" s="161"/>
      <c r="F70" s="37"/>
      <c r="G70" s="35"/>
      <c r="H70" s="162"/>
      <c r="I70" s="35"/>
      <c r="J70" s="159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5"/>
      <c r="X70" s="38"/>
      <c r="Y70" s="38"/>
      <c r="Z70" s="38"/>
      <c r="AA70" s="38"/>
      <c r="AB70" s="38"/>
      <c r="AC70" s="38"/>
      <c r="AD70" s="38"/>
      <c r="AE70" s="38"/>
      <c r="AG70" s="4"/>
      <c r="AH70" s="58" t="str">
        <f>IFERROR(__xludf.DUMMYFUNCTION("FILTER(Q31:Q70, U31:U70&lt;&gt;"""") &amp; ""||"" &amp; FILTER(U31:U70, U31:U70&lt;&gt;"""")"),"||0")</f>
        <v>||0</v>
      </c>
      <c r="AI70" s="17"/>
      <c r="AJ70" s="58"/>
      <c r="AK70" s="58"/>
      <c r="AL70" s="12"/>
      <c r="AM70" s="12"/>
      <c r="AN70" s="23"/>
    </row>
    <row r="71" ht="15.75" customHeight="1">
      <c r="B71" s="160"/>
      <c r="C71" s="35"/>
      <c r="D71" s="79" t="str">
        <f t="shared" si="17"/>
        <v>$</v>
      </c>
      <c r="E71" s="161"/>
      <c r="F71" s="37"/>
      <c r="G71" s="35"/>
      <c r="H71" s="162"/>
      <c r="I71" s="35"/>
      <c r="J71" s="159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5"/>
      <c r="X71" s="38"/>
      <c r="Y71" s="38"/>
      <c r="Z71" s="38"/>
      <c r="AA71" s="38"/>
      <c r="AB71" s="38"/>
      <c r="AC71" s="38"/>
      <c r="AD71" s="38"/>
      <c r="AE71" s="38"/>
      <c r="AG71" s="4"/>
      <c r="AH71" s="58" t="str">
        <f>IFERROR(__xludf.DUMMYFUNCTION("FILTER(Q32:Q71, U32:U71&lt;&gt;"""") &amp; ""||"" &amp; FILTER(U32:U71, U32:U71&lt;&gt;"""")"),"||0")</f>
        <v>||0</v>
      </c>
      <c r="AI71" s="17"/>
      <c r="AJ71" s="58"/>
      <c r="AK71" s="58"/>
      <c r="AL71" s="12"/>
      <c r="AM71" s="12"/>
      <c r="AN71" s="23"/>
    </row>
    <row r="72" ht="15.75" customHeight="1">
      <c r="B72" s="160"/>
      <c r="C72" s="35"/>
      <c r="D72" s="79" t="str">
        <f t="shared" si="17"/>
        <v>$</v>
      </c>
      <c r="E72" s="161"/>
      <c r="F72" s="37"/>
      <c r="G72" s="35"/>
      <c r="H72" s="162"/>
      <c r="I72" s="35"/>
      <c r="J72" s="159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5"/>
      <c r="X72" s="38"/>
      <c r="Y72" s="38"/>
      <c r="Z72" s="38"/>
      <c r="AA72" s="38"/>
      <c r="AB72" s="38"/>
      <c r="AC72" s="38"/>
      <c r="AD72" s="38"/>
      <c r="AE72" s="38"/>
      <c r="AG72" s="4"/>
      <c r="AH72" s="58" t="str">
        <f>IFERROR(__xludf.DUMMYFUNCTION("FILTER(Q33:Q72, U33:U72&lt;&gt;"""") &amp; ""||"" &amp; FILTER(U33:U72, U33:U72&lt;&gt;"""")"),"||0")</f>
        <v>||0</v>
      </c>
      <c r="AI72" s="17"/>
      <c r="AJ72" s="58"/>
      <c r="AK72" s="58"/>
      <c r="AL72" s="12"/>
      <c r="AM72" s="12"/>
      <c r="AN72" s="23"/>
    </row>
    <row r="73" ht="15.75" customHeight="1">
      <c r="B73" s="160"/>
      <c r="C73" s="35"/>
      <c r="D73" s="79" t="str">
        <f t="shared" si="17"/>
        <v>$</v>
      </c>
      <c r="E73" s="161"/>
      <c r="F73" s="37"/>
      <c r="G73" s="35"/>
      <c r="H73" s="162"/>
      <c r="I73" s="35"/>
      <c r="J73" s="159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5"/>
      <c r="X73" s="38"/>
      <c r="Y73" s="38"/>
      <c r="Z73" s="38"/>
      <c r="AA73" s="38"/>
      <c r="AB73" s="38"/>
      <c r="AC73" s="38"/>
      <c r="AD73" s="38"/>
      <c r="AE73" s="38"/>
      <c r="AG73" s="4"/>
      <c r="AH73" s="58" t="str">
        <f>IFERROR(__xludf.DUMMYFUNCTION("FILTER(Q34:Q73, U34:U73&lt;&gt;"""") &amp; ""||"" &amp; FILTER(U34:U73, U34:U73&lt;&gt;"""")"),"||0")</f>
        <v>||0</v>
      </c>
      <c r="AI73" s="17"/>
      <c r="AJ73" s="58"/>
      <c r="AK73" s="58"/>
      <c r="AL73" s="12"/>
      <c r="AM73" s="12"/>
      <c r="AN73" s="23"/>
    </row>
    <row r="74" ht="15.75" customHeight="1">
      <c r="B74" s="160"/>
      <c r="C74" s="35"/>
      <c r="D74" s="79" t="str">
        <f t="shared" si="17"/>
        <v>$</v>
      </c>
      <c r="E74" s="161"/>
      <c r="F74" s="37"/>
      <c r="G74" s="35"/>
      <c r="H74" s="162"/>
      <c r="I74" s="35"/>
      <c r="J74" s="159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5"/>
      <c r="X74" s="38"/>
      <c r="Y74" s="38"/>
      <c r="Z74" s="38"/>
      <c r="AA74" s="38"/>
      <c r="AB74" s="38"/>
      <c r="AC74" s="38"/>
      <c r="AD74" s="38"/>
      <c r="AE74" s="38"/>
      <c r="AG74" s="4"/>
      <c r="AH74" s="58" t="str">
        <f>IFERROR(__xludf.DUMMYFUNCTION("FILTER(Q35:Q74, U35:U74&lt;&gt;"""") &amp; ""||"" &amp; FILTER(U35:U74, U35:U74&lt;&gt;"""")"),"||0")</f>
        <v>||0</v>
      </c>
      <c r="AI74" s="17"/>
      <c r="AJ74" s="58"/>
      <c r="AK74" s="58"/>
      <c r="AL74" s="12"/>
      <c r="AM74" s="12"/>
      <c r="AN74" s="23"/>
    </row>
    <row r="75" ht="15.75" customHeight="1">
      <c r="B75" s="160"/>
      <c r="C75" s="35"/>
      <c r="D75" s="79" t="str">
        <f t="shared" si="17"/>
        <v>$</v>
      </c>
      <c r="E75" s="161"/>
      <c r="F75" s="37"/>
      <c r="G75" s="35"/>
      <c r="H75" s="162"/>
      <c r="I75" s="35"/>
      <c r="J75" s="159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5"/>
      <c r="X75" s="38"/>
      <c r="Y75" s="48" t="s">
        <v>33</v>
      </c>
      <c r="Z75" s="49"/>
      <c r="AA75" s="49"/>
      <c r="AB75" s="49"/>
      <c r="AC75" s="49"/>
      <c r="AD75" s="49"/>
      <c r="AE75" s="50"/>
      <c r="AG75" s="4"/>
      <c r="AH75" s="58" t="str">
        <f>IFERROR(__xludf.DUMMYFUNCTION("FILTER(Q36:Q75, U36:U75&lt;&gt;"""") &amp; ""||"" &amp; FILTER(U36:U75, U36:U75&lt;&gt;"""")"),"||0")</f>
        <v>||0</v>
      </c>
      <c r="AI75" s="17"/>
      <c r="AJ75" s="58"/>
      <c r="AK75" s="58"/>
      <c r="AL75" s="12"/>
      <c r="AM75" s="12"/>
      <c r="AN75" s="23"/>
    </row>
    <row r="76" ht="15.75" customHeight="1">
      <c r="B76" s="160"/>
      <c r="C76" s="35"/>
      <c r="D76" s="79" t="str">
        <f t="shared" si="17"/>
        <v>$</v>
      </c>
      <c r="E76" s="161"/>
      <c r="F76" s="37"/>
      <c r="G76" s="35"/>
      <c r="H76" s="162"/>
      <c r="I76" s="35"/>
      <c r="J76" s="159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5"/>
      <c r="X76" s="38"/>
      <c r="Y76" s="55"/>
      <c r="Z76" s="56"/>
      <c r="AA76" s="56"/>
      <c r="AB76" s="56"/>
      <c r="AC76" s="56"/>
      <c r="AD76" s="56"/>
      <c r="AE76" s="57"/>
      <c r="AG76" s="4"/>
      <c r="AH76" s="58" t="str">
        <f>IFERROR(__xludf.DUMMYFUNCTION("FILTER(Q37:Q76, U37:U76&lt;&gt;"""") &amp; ""||"" &amp; FILTER(U37:U76, U37:U76&lt;&gt;"""")"),"||0")</f>
        <v>||0</v>
      </c>
      <c r="AI76" s="17"/>
      <c r="AJ76" s="58"/>
      <c r="AK76" s="58"/>
      <c r="AL76" s="12"/>
      <c r="AM76" s="12"/>
      <c r="AN76" s="23"/>
    </row>
    <row r="77" ht="15.75" customHeight="1">
      <c r="B77" s="160"/>
      <c r="C77" s="35"/>
      <c r="D77" s="79" t="str">
        <f t="shared" si="17"/>
        <v>$</v>
      </c>
      <c r="E77" s="161"/>
      <c r="F77" s="37"/>
      <c r="G77" s="35"/>
      <c r="H77" s="162"/>
      <c r="I77" s="35"/>
      <c r="J77" s="159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5"/>
      <c r="X77" s="38"/>
      <c r="Y77" s="163" t="s">
        <v>36</v>
      </c>
      <c r="Z77" s="164"/>
      <c r="AA77" s="165"/>
      <c r="AB77" s="63" t="s">
        <v>37</v>
      </c>
      <c r="AC77" s="50"/>
      <c r="AD77" s="163" t="s">
        <v>75</v>
      </c>
      <c r="AE77" s="165"/>
      <c r="AG77" s="4"/>
      <c r="AH77" s="58" t="str">
        <f>IFERROR(__xludf.DUMMYFUNCTION("FILTER(Q38:Q77, U38:U77&lt;&gt;"""") &amp; ""||"" &amp; FILTER(U38:U77, U38:U77&lt;&gt;"""")"),"||0")</f>
        <v>||0</v>
      </c>
      <c r="AI77" s="17"/>
      <c r="AJ77" s="58"/>
      <c r="AK77" s="58"/>
      <c r="AL77" s="12"/>
      <c r="AM77" s="12"/>
      <c r="AN77" s="23"/>
    </row>
    <row r="78" ht="15.75" customHeight="1">
      <c r="B78" s="160"/>
      <c r="C78" s="35"/>
      <c r="D78" s="79" t="str">
        <f t="shared" si="17"/>
        <v>$</v>
      </c>
      <c r="E78" s="161"/>
      <c r="F78" s="37"/>
      <c r="G78" s="35"/>
      <c r="H78" s="162"/>
      <c r="I78" s="35"/>
      <c r="J78" s="159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5"/>
      <c r="X78" s="38"/>
      <c r="Y78" s="166" t="str">
        <f>IFERROR(__xludf.DUMMYFUNCTION("UNIQUE(FILTER(AJ15:AJ138, NOT(ISNUMBER(AJ15:AJ138)),AK15:AK138 &lt;&gt; 0))"),"Electricity")</f>
        <v>Electricity</v>
      </c>
      <c r="Z78" s="164"/>
      <c r="AA78" s="165"/>
      <c r="AB78" s="167" t="str">
        <f t="shared" ref="AB78:AB138" si="18">D$11</f>
        <v>$</v>
      </c>
      <c r="AC78" s="168">
        <f t="shared" ref="AC78:AC138" si="19">XLOOKUP(Y78,AJ15:AJ138,AK15:AK138,0,0,1)</f>
        <v>15</v>
      </c>
      <c r="AD78" s="169">
        <f t="shared" ref="AD78:AD138" si="20">(AC78/SUM(AK15:AK138))</f>
        <v>0.009345794393</v>
      </c>
      <c r="AE78" s="57"/>
      <c r="AG78" s="4"/>
      <c r="AH78" s="58" t="str">
        <f>IFERROR(__xludf.DUMMYFUNCTION("FILTER(Q39:Q78, U39:U78&lt;&gt;"""") &amp; ""||"" &amp; FILTER(U39:U78, U39:U78&lt;&gt;"""")"),"||0")</f>
        <v>||0</v>
      </c>
      <c r="AI78" s="17"/>
      <c r="AJ78" s="58"/>
      <c r="AK78" s="58"/>
      <c r="AL78" s="12"/>
      <c r="AM78" s="12"/>
      <c r="AN78" s="23"/>
    </row>
    <row r="79" ht="15.75" customHeight="1">
      <c r="B79" s="160"/>
      <c r="C79" s="35"/>
      <c r="D79" s="79" t="str">
        <f t="shared" si="17"/>
        <v>$</v>
      </c>
      <c r="E79" s="161"/>
      <c r="F79" s="37"/>
      <c r="G79" s="35"/>
      <c r="H79" s="162"/>
      <c r="I79" s="35"/>
      <c r="J79" s="159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5"/>
      <c r="X79" s="38"/>
      <c r="Y79" s="166" t="str">
        <f>IFERROR(__xludf.DUMMYFUNCTION("""COMPUTED_VALUE"""),"Rent")</f>
        <v>Rent</v>
      </c>
      <c r="Z79" s="164"/>
      <c r="AA79" s="165"/>
      <c r="AB79" s="167" t="str">
        <f t="shared" si="18"/>
        <v>$</v>
      </c>
      <c r="AC79" s="168">
        <f t="shared" si="19"/>
        <v>750</v>
      </c>
      <c r="AD79" s="169">
        <f t="shared" si="20"/>
        <v>0.4716981132</v>
      </c>
      <c r="AE79" s="57"/>
      <c r="AG79" s="4"/>
      <c r="AH79" s="58" t="str">
        <f>IFERROR(__xludf.DUMMYFUNCTION("FILTER(Q40:Q79, U40:U79&lt;&gt;"""") &amp; ""||"" &amp; FILTER(U40:U79, U40:U79&lt;&gt;"""")"),"||0")</f>
        <v>||0</v>
      </c>
      <c r="AI79" s="17"/>
      <c r="AJ79" s="58"/>
      <c r="AK79" s="58"/>
      <c r="AL79" s="12"/>
      <c r="AM79" s="12"/>
      <c r="AN79" s="23"/>
    </row>
    <row r="80" ht="15.75" customHeight="1">
      <c r="B80" s="160"/>
      <c r="C80" s="35"/>
      <c r="D80" s="79" t="str">
        <f t="shared" si="17"/>
        <v>$</v>
      </c>
      <c r="E80" s="161"/>
      <c r="F80" s="37"/>
      <c r="G80" s="35"/>
      <c r="H80" s="162"/>
      <c r="I80" s="35"/>
      <c r="J80" s="159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5"/>
      <c r="X80" s="38"/>
      <c r="Y80" s="166" t="str">
        <f>IFERROR(__xludf.DUMMYFUNCTION("""COMPUTED_VALUE"""),"Netflix")</f>
        <v>Netflix</v>
      </c>
      <c r="Z80" s="164"/>
      <c r="AA80" s="165"/>
      <c r="AB80" s="167" t="str">
        <f t="shared" si="18"/>
        <v>$</v>
      </c>
      <c r="AC80" s="168">
        <f t="shared" si="19"/>
        <v>10</v>
      </c>
      <c r="AD80" s="169">
        <f t="shared" si="20"/>
        <v>0.0119047619</v>
      </c>
      <c r="AE80" s="57"/>
      <c r="AG80" s="4"/>
      <c r="AH80" s="58" t="str">
        <f>IFERROR(__xludf.DUMMYFUNCTION("FILTER(Q41:Q80, U41:U80&lt;&gt;"""") &amp; ""||"" &amp; FILTER(U41:U80, U41:U80&lt;&gt;"""")"),"||0")</f>
        <v>||0</v>
      </c>
      <c r="AI80" s="17"/>
      <c r="AJ80" s="58"/>
      <c r="AK80" s="58"/>
      <c r="AL80" s="12"/>
      <c r="AM80" s="12"/>
      <c r="AN80" s="23"/>
    </row>
    <row r="81" ht="15.75" customHeight="1">
      <c r="B81" s="160"/>
      <c r="C81" s="35"/>
      <c r="D81" s="79" t="str">
        <f t="shared" si="17"/>
        <v>$</v>
      </c>
      <c r="E81" s="161"/>
      <c r="F81" s="37"/>
      <c r="G81" s="35"/>
      <c r="H81" s="162"/>
      <c r="I81" s="35"/>
      <c r="J81" s="159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5"/>
      <c r="X81" s="38"/>
      <c r="Y81" s="166" t="str">
        <f>IFERROR(__xludf.DUMMYFUNCTION("""COMPUTED_VALUE"""),"Disney +")</f>
        <v>Disney +</v>
      </c>
      <c r="Z81" s="164"/>
      <c r="AA81" s="165"/>
      <c r="AB81" s="167" t="str">
        <f t="shared" si="18"/>
        <v>$</v>
      </c>
      <c r="AC81" s="168">
        <f t="shared" si="19"/>
        <v>15</v>
      </c>
      <c r="AD81" s="169">
        <f t="shared" si="20"/>
        <v>0.01807228916</v>
      </c>
      <c r="AE81" s="57"/>
      <c r="AG81" s="4"/>
      <c r="AH81" s="58" t="str">
        <f>IFERROR(__xludf.DUMMYFUNCTION("FILTER(Q42:Q81, U42:U81&lt;&gt;"""") &amp; ""||"" &amp; FILTER(U42:U81, U42:U81&lt;&gt;"""")"),"||0")</f>
        <v>||0</v>
      </c>
      <c r="AI81" s="17"/>
      <c r="AJ81" s="58"/>
      <c r="AK81" s="58"/>
      <c r="AL81" s="12"/>
      <c r="AM81" s="12"/>
      <c r="AN81" s="23"/>
    </row>
    <row r="82" ht="15.75" customHeight="1">
      <c r="B82" s="160"/>
      <c r="C82" s="35"/>
      <c r="D82" s="79" t="str">
        <f t="shared" si="17"/>
        <v>$</v>
      </c>
      <c r="E82" s="161"/>
      <c r="F82" s="37"/>
      <c r="G82" s="35"/>
      <c r="H82" s="162"/>
      <c r="I82" s="35"/>
      <c r="J82" s="159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5"/>
      <c r="X82" s="38"/>
      <c r="Y82" s="166" t="str">
        <f>IFERROR(__xludf.DUMMYFUNCTION("""COMPUTED_VALUE"""),"Groceries")</f>
        <v>Groceries</v>
      </c>
      <c r="Z82" s="164"/>
      <c r="AA82" s="165"/>
      <c r="AB82" s="167" t="str">
        <f t="shared" si="18"/>
        <v>$</v>
      </c>
      <c r="AC82" s="168">
        <f t="shared" si="19"/>
        <v>100</v>
      </c>
      <c r="AD82" s="169">
        <f t="shared" si="20"/>
        <v>0.1226993865</v>
      </c>
      <c r="AE82" s="57"/>
      <c r="AG82" s="4"/>
      <c r="AH82" s="58" t="str">
        <f>IFERROR(__xludf.DUMMYFUNCTION("FILTER(Q43:Q82, U43:U82&lt;&gt;"""") &amp; ""||"" &amp; FILTER(U43:U82, U43:U82&lt;&gt;"""")"),"||0")</f>
        <v>||0</v>
      </c>
      <c r="AI82" s="17"/>
      <c r="AJ82" s="58"/>
      <c r="AK82" s="58"/>
      <c r="AL82" s="12"/>
      <c r="AM82" s="12"/>
      <c r="AN82" s="23"/>
    </row>
    <row r="83" ht="15.75" customHeight="1">
      <c r="B83" s="160"/>
      <c r="C83" s="35"/>
      <c r="D83" s="79" t="str">
        <f t="shared" si="17"/>
        <v>$</v>
      </c>
      <c r="E83" s="161"/>
      <c r="F83" s="37"/>
      <c r="G83" s="35"/>
      <c r="H83" s="162"/>
      <c r="I83" s="35"/>
      <c r="J83" s="159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5"/>
      <c r="X83" s="38"/>
      <c r="Y83" s="166" t="str">
        <f>IFERROR(__xludf.DUMMYFUNCTION("""COMPUTED_VALUE"""),"Dining Out")</f>
        <v>Dining Out</v>
      </c>
      <c r="Z83" s="164"/>
      <c r="AA83" s="165"/>
      <c r="AB83" s="167" t="str">
        <f t="shared" si="18"/>
        <v>$</v>
      </c>
      <c r="AC83" s="168">
        <f t="shared" si="19"/>
        <v>20</v>
      </c>
      <c r="AD83" s="169">
        <f t="shared" si="20"/>
        <v>0.0245398773</v>
      </c>
      <c r="AE83" s="57"/>
      <c r="AG83" s="4"/>
      <c r="AH83" s="58" t="str">
        <f>IFERROR(__xludf.DUMMYFUNCTION("FILTER(Q44:Q83, U44:U83&lt;&gt;"""") &amp; ""||"" &amp; FILTER(U44:U83, U44:U83&lt;&gt;"""")"),"||0")</f>
        <v>||0</v>
      </c>
      <c r="AI83" s="17"/>
      <c r="AJ83" s="58"/>
      <c r="AK83" s="58"/>
      <c r="AL83" s="12"/>
      <c r="AM83" s="12"/>
      <c r="AN83" s="23"/>
    </row>
    <row r="84" ht="15.75" customHeight="1">
      <c r="B84" s="160"/>
      <c r="C84" s="35"/>
      <c r="D84" s="79" t="str">
        <f t="shared" si="17"/>
        <v>$</v>
      </c>
      <c r="E84" s="161"/>
      <c r="F84" s="37"/>
      <c r="G84" s="35"/>
      <c r="H84" s="162"/>
      <c r="I84" s="35"/>
      <c r="J84" s="159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5"/>
      <c r="X84" s="38"/>
      <c r="Y84" s="166" t="str">
        <f>IFERROR(__xludf.DUMMYFUNCTION("""COMPUTED_VALUE"""),"Shopping")</f>
        <v>Shopping</v>
      </c>
      <c r="Z84" s="164"/>
      <c r="AA84" s="165"/>
      <c r="AB84" s="167" t="str">
        <f t="shared" si="18"/>
        <v>$</v>
      </c>
      <c r="AC84" s="168">
        <f t="shared" si="19"/>
        <v>45</v>
      </c>
      <c r="AD84" s="169">
        <f t="shared" si="20"/>
        <v>0.06293706294</v>
      </c>
      <c r="AE84" s="57"/>
      <c r="AG84" s="4"/>
      <c r="AH84" s="58" t="str">
        <f>IFERROR(__xludf.DUMMYFUNCTION("FILTER(Q45:Q84, U45:U84&lt;&gt;"""") &amp; ""||"" &amp; FILTER(U45:U84, U45:U84&lt;&gt;"""")"),"||0")</f>
        <v>||0</v>
      </c>
      <c r="AI84" s="17"/>
      <c r="AJ84" s="58"/>
      <c r="AK84" s="58"/>
      <c r="AL84" s="12"/>
      <c r="AM84" s="12"/>
      <c r="AN84" s="23"/>
    </row>
    <row r="85" ht="15.75" customHeight="1">
      <c r="B85" s="170"/>
      <c r="C85" s="26"/>
      <c r="D85" s="79" t="str">
        <f t="shared" si="17"/>
        <v>$</v>
      </c>
      <c r="E85" s="161"/>
      <c r="F85" s="37"/>
      <c r="G85" s="35"/>
      <c r="H85" s="171"/>
      <c r="I85" s="26"/>
      <c r="J85" s="159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5"/>
      <c r="X85" s="38"/>
      <c r="Y85" s="166" t="str">
        <f>IFERROR(__xludf.DUMMYFUNCTION("""COMPUTED_VALUE"""),"Fuel")</f>
        <v>Fuel</v>
      </c>
      <c r="Z85" s="164"/>
      <c r="AA85" s="165"/>
      <c r="AB85" s="167" t="str">
        <f t="shared" si="18"/>
        <v>$</v>
      </c>
      <c r="AC85" s="168">
        <f t="shared" si="19"/>
        <v>25</v>
      </c>
      <c r="AD85" s="169">
        <f t="shared" si="20"/>
        <v>0.03496503497</v>
      </c>
      <c r="AE85" s="57"/>
      <c r="AG85" s="4"/>
      <c r="AH85" s="58" t="str">
        <f>IFERROR(__xludf.DUMMYFUNCTION("FILTER(Q46:Q85, U46:U85&lt;&gt;"""") &amp; ""||"" &amp; FILTER(U46:U85, U46:U85&lt;&gt;"""")"),"||0")</f>
        <v>||0</v>
      </c>
      <c r="AI85" s="17"/>
      <c r="AJ85" s="58"/>
      <c r="AK85" s="58"/>
      <c r="AL85" s="12"/>
      <c r="AM85" s="12"/>
      <c r="AN85" s="23"/>
    </row>
    <row r="86" ht="15.75" customHeight="1">
      <c r="B86" s="160"/>
      <c r="C86" s="35"/>
      <c r="D86" s="79" t="str">
        <f t="shared" si="17"/>
        <v>$</v>
      </c>
      <c r="E86" s="161"/>
      <c r="F86" s="37"/>
      <c r="G86" s="35"/>
      <c r="H86" s="171"/>
      <c r="I86" s="26"/>
      <c r="J86" s="159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5"/>
      <c r="X86" s="38"/>
      <c r="Y86" s="166" t="str">
        <f>IFERROR(__xludf.DUMMYFUNCTION("""COMPUTED_VALUE"""),"Charity")</f>
        <v>Charity</v>
      </c>
      <c r="Z86" s="164"/>
      <c r="AA86" s="165"/>
      <c r="AB86" s="167" t="str">
        <f t="shared" si="18"/>
        <v>$</v>
      </c>
      <c r="AC86" s="168">
        <f t="shared" si="19"/>
        <v>30</v>
      </c>
      <c r="AD86" s="169">
        <f t="shared" si="20"/>
        <v>0.04316546763</v>
      </c>
      <c r="AE86" s="57"/>
      <c r="AG86" s="4"/>
      <c r="AH86" s="58" t="str">
        <f>IFERROR(__xludf.DUMMYFUNCTION("FILTER(Q47:Q86, U47:U86&lt;&gt;"""") &amp; ""||"" &amp; FILTER(U47:U86, U47:U86&lt;&gt;"""")"),"||0")</f>
        <v>||0</v>
      </c>
      <c r="AI86" s="17"/>
      <c r="AJ86" s="58"/>
      <c r="AK86" s="58"/>
      <c r="AL86" s="12"/>
      <c r="AM86" s="12"/>
      <c r="AN86" s="23"/>
    </row>
    <row r="87" ht="15.75" customHeight="1">
      <c r="B87" s="36"/>
      <c r="C87" s="35"/>
      <c r="D87" s="79" t="str">
        <f t="shared" si="17"/>
        <v>$</v>
      </c>
      <c r="E87" s="161"/>
      <c r="F87" s="37"/>
      <c r="G87" s="35"/>
      <c r="H87" s="171"/>
      <c r="I87" s="26"/>
      <c r="J87" s="159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5"/>
      <c r="X87" s="38"/>
      <c r="Y87" s="166" t="str">
        <f>IFERROR(__xludf.DUMMYFUNCTION("""COMPUTED_VALUE"""),"Medicine")</f>
        <v>Medicine</v>
      </c>
      <c r="Z87" s="164"/>
      <c r="AA87" s="165"/>
      <c r="AB87" s="167" t="str">
        <f t="shared" si="18"/>
        <v>$</v>
      </c>
      <c r="AC87" s="168">
        <f t="shared" si="19"/>
        <v>45</v>
      </c>
      <c r="AD87" s="169">
        <f t="shared" si="20"/>
        <v>0.06923076923</v>
      </c>
      <c r="AE87" s="57"/>
      <c r="AG87" s="4"/>
      <c r="AH87" s="58" t="str">
        <f>IFERROR(__xludf.DUMMYFUNCTION("FILTER(Q48:Q87, U48:U87&lt;&gt;"""") &amp; ""||"" &amp; FILTER(U48:U87, U48:U87&lt;&gt;"""")"),"||0")</f>
        <v>||0</v>
      </c>
      <c r="AI87" s="17"/>
      <c r="AJ87" s="58"/>
      <c r="AK87" s="58"/>
      <c r="AL87" s="12"/>
      <c r="AM87" s="12"/>
      <c r="AN87" s="23"/>
    </row>
    <row r="88" ht="15.75" customHeight="1">
      <c r="B88" s="160"/>
      <c r="C88" s="35"/>
      <c r="D88" s="79" t="str">
        <f t="shared" si="17"/>
        <v>$</v>
      </c>
      <c r="E88" s="161"/>
      <c r="F88" s="37"/>
      <c r="G88" s="35"/>
      <c r="H88" s="171"/>
      <c r="I88" s="26"/>
      <c r="J88" s="159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5"/>
      <c r="X88" s="38"/>
      <c r="Y88" s="166" t="str">
        <f>IFERROR(__xludf.DUMMYFUNCTION("""COMPUTED_VALUE"""),"Loan")</f>
        <v>Loan</v>
      </c>
      <c r="Z88" s="164"/>
      <c r="AA88" s="165"/>
      <c r="AB88" s="167" t="str">
        <f t="shared" si="18"/>
        <v>$</v>
      </c>
      <c r="AC88" s="168">
        <f t="shared" si="19"/>
        <v>200</v>
      </c>
      <c r="AD88" s="169">
        <f t="shared" si="20"/>
        <v>0.3076923077</v>
      </c>
      <c r="AE88" s="57"/>
      <c r="AG88" s="4"/>
      <c r="AH88" s="58" t="str">
        <f>IFERROR(__xludf.DUMMYFUNCTION("FILTER(Q49:Q88, U49:U88&lt;&gt;"""") &amp; ""||"" &amp; FILTER(U49:U88, U49:U88&lt;&gt;"""")"),"||0")</f>
        <v>||0</v>
      </c>
      <c r="AI88" s="17"/>
      <c r="AJ88" s="58"/>
      <c r="AK88" s="58"/>
      <c r="AL88" s="12"/>
      <c r="AM88" s="12"/>
      <c r="AN88" s="23"/>
    </row>
    <row r="89" ht="15.75" customHeight="1">
      <c r="B89" s="160"/>
      <c r="C89" s="35"/>
      <c r="D89" s="79" t="str">
        <f t="shared" si="17"/>
        <v>$</v>
      </c>
      <c r="E89" s="161"/>
      <c r="F89" s="37"/>
      <c r="G89" s="35"/>
      <c r="H89" s="171"/>
      <c r="I89" s="26"/>
      <c r="J89" s="159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5"/>
      <c r="X89" s="38"/>
      <c r="Y89" s="166" t="str">
        <f>IFERROR(__xludf.DUMMYFUNCTION("""COMPUTED_VALUE"""),"Student Loan")</f>
        <v>Student Loan</v>
      </c>
      <c r="Z89" s="164"/>
      <c r="AA89" s="165"/>
      <c r="AB89" s="167" t="str">
        <f t="shared" si="18"/>
        <v>$</v>
      </c>
      <c r="AC89" s="168">
        <f t="shared" si="19"/>
        <v>250</v>
      </c>
      <c r="AD89" s="169">
        <f t="shared" si="20"/>
        <v>0.4</v>
      </c>
      <c r="AE89" s="57"/>
      <c r="AG89" s="4"/>
      <c r="AH89" s="58" t="str">
        <f>IFERROR(__xludf.DUMMYFUNCTION("FILTER(Q50:Q89, U50:U89&lt;&gt;"""") &amp; ""||"" &amp; FILTER(U50:U89, U50:U89&lt;&gt;"""")"),"||0")</f>
        <v>||0</v>
      </c>
      <c r="AI89" s="17"/>
      <c r="AJ89" s="58"/>
      <c r="AK89" s="58"/>
      <c r="AL89" s="12"/>
      <c r="AM89" s="12"/>
      <c r="AN89" s="23"/>
    </row>
    <row r="90" ht="15.75" customHeight="1">
      <c r="B90" s="160"/>
      <c r="C90" s="35"/>
      <c r="D90" s="79" t="str">
        <f t="shared" si="17"/>
        <v>$</v>
      </c>
      <c r="E90" s="161"/>
      <c r="F90" s="37"/>
      <c r="G90" s="35"/>
      <c r="H90" s="171"/>
      <c r="I90" s="26"/>
      <c r="J90" s="159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5"/>
      <c r="X90" s="38"/>
      <c r="Y90" s="166" t="str">
        <f>IFERROR(__xludf.DUMMYFUNCTION("""COMPUTED_VALUE"""),"Credit Card #2")</f>
        <v>Credit Card #2</v>
      </c>
      <c r="Z90" s="164"/>
      <c r="AA90" s="165"/>
      <c r="AB90" s="167" t="str">
        <f t="shared" si="18"/>
        <v>$</v>
      </c>
      <c r="AC90" s="168">
        <f t="shared" si="19"/>
        <v>100</v>
      </c>
      <c r="AD90" s="169">
        <f t="shared" si="20"/>
        <v>0.1680672269</v>
      </c>
      <c r="AE90" s="57"/>
      <c r="AG90" s="4"/>
      <c r="AH90" s="58" t="str">
        <f>IFERROR(__xludf.DUMMYFUNCTION("FILTER(Q51:Q90, U51:U90&lt;&gt;"""") &amp; ""||"" &amp; FILTER(U51:U90, U51:U90&lt;&gt;"""")"),"||0")</f>
        <v>||0</v>
      </c>
      <c r="AI90" s="17"/>
      <c r="AJ90" s="58"/>
      <c r="AK90" s="58"/>
      <c r="AL90" s="12"/>
      <c r="AM90" s="12"/>
      <c r="AN90" s="23"/>
    </row>
    <row r="91" ht="15.75" customHeight="1">
      <c r="B91" s="160"/>
      <c r="C91" s="35"/>
      <c r="D91" s="79" t="str">
        <f t="shared" si="17"/>
        <v>$</v>
      </c>
      <c r="E91" s="161"/>
      <c r="F91" s="37"/>
      <c r="G91" s="35"/>
      <c r="H91" s="171"/>
      <c r="I91" s="26"/>
      <c r="J91" s="159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5"/>
      <c r="X91" s="38"/>
      <c r="Y91" s="166"/>
      <c r="Z91" s="164"/>
      <c r="AA91" s="165"/>
      <c r="AB91" s="167" t="str">
        <f t="shared" si="18"/>
        <v>$</v>
      </c>
      <c r="AC91" s="168" t="str">
        <f t="shared" si="19"/>
        <v/>
      </c>
      <c r="AD91" s="169">
        <f t="shared" si="20"/>
        <v>0</v>
      </c>
      <c r="AE91" s="57"/>
      <c r="AG91" s="4"/>
      <c r="AH91" s="58" t="str">
        <f>IFERROR(__xludf.DUMMYFUNCTION("FILTER(Q52:Q91, U52:U91&lt;&gt;"""") &amp; ""||"" &amp; FILTER(U52:U91, U52:U91&lt;&gt;"""")"),"||0")</f>
        <v>||0</v>
      </c>
      <c r="AI91" s="17"/>
      <c r="AJ91" s="58"/>
      <c r="AK91" s="58"/>
      <c r="AL91" s="12"/>
      <c r="AM91" s="12"/>
      <c r="AN91" s="23"/>
    </row>
    <row r="92" ht="15.75" customHeight="1">
      <c r="B92" s="160"/>
      <c r="C92" s="35"/>
      <c r="D92" s="79" t="str">
        <f t="shared" si="17"/>
        <v>$</v>
      </c>
      <c r="E92" s="161"/>
      <c r="F92" s="37"/>
      <c r="G92" s="35"/>
      <c r="H92" s="171"/>
      <c r="I92" s="26"/>
      <c r="J92" s="159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5"/>
      <c r="X92" s="38"/>
      <c r="Y92" s="166"/>
      <c r="Z92" s="164"/>
      <c r="AA92" s="165"/>
      <c r="AB92" s="167" t="str">
        <f t="shared" si="18"/>
        <v>$</v>
      </c>
      <c r="AC92" s="168">
        <f t="shared" si="19"/>
        <v>0</v>
      </c>
      <c r="AD92" s="169">
        <f t="shared" si="20"/>
        <v>0</v>
      </c>
      <c r="AE92" s="57"/>
      <c r="AG92" s="4"/>
      <c r="AH92" s="58" t="str">
        <f>IFERROR(__xludf.DUMMYFUNCTION("FILTER(Q53:Q92, U53:U92&lt;&gt;"""") &amp; ""||"" &amp; FILTER(U53:U92, U53:U92&lt;&gt;"""")"),"||0")</f>
        <v>||0</v>
      </c>
      <c r="AI92" s="17"/>
      <c r="AJ92" s="58"/>
      <c r="AK92" s="58"/>
      <c r="AL92" s="12"/>
      <c r="AM92" s="12"/>
      <c r="AN92" s="23"/>
    </row>
    <row r="93" ht="15.75" customHeight="1">
      <c r="B93" s="160"/>
      <c r="C93" s="35"/>
      <c r="D93" s="79" t="str">
        <f t="shared" si="17"/>
        <v>$</v>
      </c>
      <c r="E93" s="161"/>
      <c r="F93" s="37"/>
      <c r="G93" s="35"/>
      <c r="H93" s="171"/>
      <c r="I93" s="26"/>
      <c r="J93" s="159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5"/>
      <c r="X93" s="38"/>
      <c r="Y93" s="166"/>
      <c r="Z93" s="164"/>
      <c r="AA93" s="165"/>
      <c r="AB93" s="167" t="str">
        <f t="shared" si="18"/>
        <v>$</v>
      </c>
      <c r="AC93" s="168">
        <f t="shared" si="19"/>
        <v>0</v>
      </c>
      <c r="AD93" s="169">
        <f t="shared" si="20"/>
        <v>0</v>
      </c>
      <c r="AE93" s="57"/>
      <c r="AG93" s="4"/>
      <c r="AH93" s="58" t="str">
        <f>IFERROR(__xludf.DUMMYFUNCTION("FILTER(Q54:Q93, U54:U93&lt;&gt;"""") &amp; ""||"" &amp; FILTER(U54:U93, U54:U93&lt;&gt;"""")"),"||0")</f>
        <v>||0</v>
      </c>
      <c r="AI93" s="17"/>
      <c r="AJ93" s="58"/>
      <c r="AK93" s="58"/>
      <c r="AL93" s="12"/>
      <c r="AM93" s="12"/>
      <c r="AN93" s="23"/>
    </row>
    <row r="94" ht="15.75" customHeight="1">
      <c r="B94" s="170"/>
      <c r="C94" s="26"/>
      <c r="D94" s="79" t="str">
        <f t="shared" si="17"/>
        <v>$</v>
      </c>
      <c r="E94" s="172"/>
      <c r="F94" s="25"/>
      <c r="G94" s="26"/>
      <c r="H94" s="171"/>
      <c r="I94" s="26"/>
      <c r="J94" s="173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  <c r="X94" s="38"/>
      <c r="Y94" s="174"/>
      <c r="Z94" s="49"/>
      <c r="AA94" s="50"/>
      <c r="AB94" s="167" t="str">
        <f t="shared" si="18"/>
        <v>$</v>
      </c>
      <c r="AC94" s="168">
        <f t="shared" si="19"/>
        <v>0</v>
      </c>
      <c r="AD94" s="169">
        <f t="shared" si="20"/>
        <v>0</v>
      </c>
      <c r="AE94" s="57"/>
      <c r="AG94" s="4"/>
      <c r="AH94" s="58" t="str">
        <f>IFERROR(__xludf.DUMMYFUNCTION("FILTER(Q55:Q94, U55:U94&lt;&gt;"""") &amp; ""||"" &amp; FILTER(U55:U94, U55:U94&lt;&gt;"""")"),"||0")</f>
        <v>||0</v>
      </c>
      <c r="AI94" s="17"/>
      <c r="AJ94" s="58"/>
      <c r="AK94" s="58"/>
      <c r="AL94" s="12"/>
      <c r="AM94" s="12"/>
      <c r="AN94" s="23"/>
    </row>
    <row r="95" ht="15.75" customHeight="1">
      <c r="B95" s="175" t="s">
        <v>71</v>
      </c>
      <c r="C95" s="35"/>
      <c r="D95" s="150" t="str">
        <f t="shared" si="17"/>
        <v>$</v>
      </c>
      <c r="E95" s="152">
        <f>SUM(E62:G94)</f>
        <v>265</v>
      </c>
      <c r="F95" s="37"/>
      <c r="G95" s="35"/>
      <c r="H95" s="176"/>
      <c r="I95" s="35"/>
      <c r="J95" s="34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5"/>
      <c r="X95" s="177"/>
      <c r="Y95" s="178"/>
      <c r="Z95" s="164"/>
      <c r="AA95" s="165"/>
      <c r="AB95" s="167" t="str">
        <f t="shared" si="18"/>
        <v>$</v>
      </c>
      <c r="AC95" s="168">
        <f t="shared" si="19"/>
        <v>0</v>
      </c>
      <c r="AD95" s="169" t="str">
        <f t="shared" si="20"/>
        <v>#DIV/0!</v>
      </c>
      <c r="AE95" s="57"/>
      <c r="AG95" s="4"/>
      <c r="AH95" s="58" t="str">
        <f>IFERROR(__xludf.DUMMYFUNCTION("FILTER(Q56:Q95, U56:U95&lt;&gt;"""") &amp; ""||"" &amp; FILTER(U56:U95, U56:U95&lt;&gt;"""")"),"||0")</f>
        <v>||0</v>
      </c>
      <c r="AI95" s="17"/>
      <c r="AJ95" s="58"/>
      <c r="AK95" s="58"/>
      <c r="AL95" s="12"/>
      <c r="AM95" s="12"/>
      <c r="AN95" s="23"/>
    </row>
    <row r="96" ht="15.75" customHeight="1">
      <c r="D96" s="179"/>
      <c r="Y96" s="178"/>
      <c r="Z96" s="164"/>
      <c r="AA96" s="165"/>
      <c r="AB96" s="167" t="str">
        <f t="shared" si="18"/>
        <v>$</v>
      </c>
      <c r="AC96" s="168">
        <f t="shared" si="19"/>
        <v>0</v>
      </c>
      <c r="AD96" s="169" t="str">
        <f t="shared" si="20"/>
        <v>#DIV/0!</v>
      </c>
      <c r="AE96" s="57"/>
      <c r="AG96" s="4"/>
      <c r="AH96" s="58" t="str">
        <f>IFERROR(__xludf.DUMMYFUNCTION("FILTER(Z17:Z56, AE17:AE56&lt;&gt;"""") &amp; ""||"" &amp; FILTER(AE17:AE56, AE17:AE56&lt;&gt;"""")"),"Loan||200")</f>
        <v>Loan||200</v>
      </c>
      <c r="AI96" s="17"/>
      <c r="AJ96" s="58"/>
      <c r="AK96" s="58"/>
      <c r="AL96" s="12"/>
      <c r="AM96" s="12"/>
      <c r="AN96" s="23"/>
    </row>
    <row r="97" ht="15.75" customHeight="1">
      <c r="Y97" s="178"/>
      <c r="Z97" s="164"/>
      <c r="AA97" s="165"/>
      <c r="AB97" s="167" t="str">
        <f t="shared" si="18"/>
        <v>$</v>
      </c>
      <c r="AC97" s="168">
        <f t="shared" si="19"/>
        <v>0</v>
      </c>
      <c r="AD97" s="169" t="str">
        <f t="shared" si="20"/>
        <v>#DIV/0!</v>
      </c>
      <c r="AE97" s="57"/>
      <c r="AG97" s="4"/>
      <c r="AH97" s="58" t="str">
        <f>IFERROR(__xludf.DUMMYFUNCTION("FILTER(Z18:Z57, AE18:AE57&lt;&gt;"""") &amp; ""||"" &amp; FILTER(AE18:AE57, AE18:AE57&lt;&gt;"""")"),"Student Loan||250")</f>
        <v>Student Loan||250</v>
      </c>
      <c r="AI97" s="17"/>
      <c r="AJ97" s="58"/>
      <c r="AK97" s="58"/>
      <c r="AL97" s="12"/>
      <c r="AM97" s="12"/>
      <c r="AN97" s="23"/>
    </row>
    <row r="98" ht="15.75" customHeight="1">
      <c r="Y98" s="178"/>
      <c r="Z98" s="164"/>
      <c r="AA98" s="165"/>
      <c r="AB98" s="167" t="str">
        <f t="shared" si="18"/>
        <v>$</v>
      </c>
      <c r="AC98" s="168">
        <f t="shared" si="19"/>
        <v>0</v>
      </c>
      <c r="AD98" s="169" t="str">
        <f t="shared" si="20"/>
        <v>#DIV/0!</v>
      </c>
      <c r="AE98" s="57"/>
      <c r="AG98" s="4"/>
      <c r="AH98" s="58" t="str">
        <f>IFERROR(__xludf.DUMMYFUNCTION("FILTER(Z19:Z58, AE19:AE58&lt;&gt;"""") &amp; ""||"" &amp; FILTER(AE19:AE58, AE19:AE58&lt;&gt;"""")"),"Credit Card #2||100")</f>
        <v>Credit Card #2||100</v>
      </c>
      <c r="AI98" s="17"/>
      <c r="AJ98" s="58"/>
      <c r="AK98" s="58"/>
      <c r="AL98" s="12"/>
      <c r="AM98" s="12"/>
      <c r="AN98" s="23"/>
    </row>
    <row r="99" ht="15.75" customHeight="1">
      <c r="Y99" s="178"/>
      <c r="Z99" s="164"/>
      <c r="AA99" s="165"/>
      <c r="AB99" s="167" t="str">
        <f t="shared" si="18"/>
        <v>$</v>
      </c>
      <c r="AC99" s="168">
        <f t="shared" si="19"/>
        <v>0</v>
      </c>
      <c r="AD99" s="169" t="str">
        <f t="shared" si="20"/>
        <v>#DIV/0!</v>
      </c>
      <c r="AE99" s="57"/>
      <c r="AG99" s="4"/>
      <c r="AH99" s="58" t="str">
        <f>IFERROR(__xludf.DUMMYFUNCTION("FILTER(Z20:Z59, AE20:AE59&lt;&gt;"""") &amp; ""||"" &amp; FILTER(AE20:AE59, AE20:AE59&lt;&gt;"""")"),"||550")</f>
        <v>||550</v>
      </c>
      <c r="AI99" s="17"/>
      <c r="AJ99" s="58"/>
      <c r="AK99" s="58"/>
      <c r="AL99" s="12"/>
      <c r="AM99" s="12"/>
      <c r="AN99" s="23"/>
    </row>
    <row r="100" ht="15.75" customHeight="1">
      <c r="Y100" s="178"/>
      <c r="Z100" s="164"/>
      <c r="AA100" s="165"/>
      <c r="AB100" s="167" t="str">
        <f t="shared" si="18"/>
        <v>$</v>
      </c>
      <c r="AC100" s="168">
        <f t="shared" si="19"/>
        <v>0</v>
      </c>
      <c r="AD100" s="169" t="str">
        <f t="shared" si="20"/>
        <v>#DIV/0!</v>
      </c>
      <c r="AE100" s="57"/>
      <c r="AG100" s="4"/>
      <c r="AH100" s="58" t="str">
        <f>IFERROR(__xludf.DUMMYFUNCTION("FILTER(Z21:Z60, AE21:AE60&lt;&gt;"""") &amp; ""||"" &amp; FILTER(AE21:AE60, AE21:AE60&lt;&gt;"""")"),"||550")</f>
        <v>||550</v>
      </c>
      <c r="AI100" s="17"/>
      <c r="AJ100" s="58"/>
      <c r="AK100" s="58"/>
      <c r="AL100" s="12"/>
      <c r="AM100" s="12"/>
      <c r="AN100" s="23"/>
    </row>
    <row r="101" ht="15.75" customHeight="1">
      <c r="Y101" s="178"/>
      <c r="Z101" s="164"/>
      <c r="AA101" s="165"/>
      <c r="AB101" s="167" t="str">
        <f t="shared" si="18"/>
        <v>$</v>
      </c>
      <c r="AC101" s="168">
        <f t="shared" si="19"/>
        <v>0</v>
      </c>
      <c r="AD101" s="169" t="str">
        <f t="shared" si="20"/>
        <v>#DIV/0!</v>
      </c>
      <c r="AE101" s="57"/>
      <c r="AG101" s="4"/>
      <c r="AH101" s="58" t="str">
        <f>IFERROR(__xludf.DUMMYFUNCTION("FILTER(Z22:Z61, AE22:AE61&lt;&gt;"""") &amp; ""||"" &amp; FILTER(AE22:AE61, AE22:AE61&lt;&gt;"""")"),"||550")</f>
        <v>||550</v>
      </c>
      <c r="AI101" s="17"/>
      <c r="AJ101" s="58"/>
      <c r="AK101" s="58"/>
      <c r="AL101" s="12"/>
      <c r="AM101" s="12"/>
      <c r="AN101" s="23"/>
    </row>
    <row r="102" ht="15.75" customHeight="1">
      <c r="Y102" s="178"/>
      <c r="Z102" s="164"/>
      <c r="AA102" s="165"/>
      <c r="AB102" s="167" t="str">
        <f t="shared" si="18"/>
        <v>$</v>
      </c>
      <c r="AC102" s="168">
        <f t="shared" si="19"/>
        <v>0</v>
      </c>
      <c r="AD102" s="169" t="str">
        <f t="shared" si="20"/>
        <v>#DIV/0!</v>
      </c>
      <c r="AE102" s="57"/>
      <c r="AG102" s="4"/>
      <c r="AH102" s="58" t="str">
        <f>IFERROR(__xludf.DUMMYFUNCTION("FILTER(Z23:Z62, AE23:AE62&lt;&gt;"""") &amp; ""||"" &amp; FILTER(AE23:AE62, AE23:AE62&lt;&gt;"""")"),"||550")</f>
        <v>||550</v>
      </c>
      <c r="AI102" s="17"/>
      <c r="AJ102" s="58"/>
      <c r="AK102" s="58"/>
      <c r="AL102" s="12"/>
      <c r="AM102" s="12"/>
      <c r="AN102" s="23"/>
    </row>
    <row r="103" ht="15.75" customHeight="1">
      <c r="Y103" s="178"/>
      <c r="Z103" s="164"/>
      <c r="AA103" s="165"/>
      <c r="AB103" s="167" t="str">
        <f t="shared" si="18"/>
        <v>$</v>
      </c>
      <c r="AC103" s="168">
        <f t="shared" si="19"/>
        <v>0</v>
      </c>
      <c r="AD103" s="169" t="str">
        <f t="shared" si="20"/>
        <v>#DIV/0!</v>
      </c>
      <c r="AE103" s="57"/>
      <c r="AG103" s="4"/>
      <c r="AH103" s="58" t="str">
        <f>IFERROR(__xludf.DUMMYFUNCTION("FILTER(Z24:Z63, AE24:AE63&lt;&gt;"""") &amp; ""||"" &amp; FILTER(AE24:AE63, AE24:AE63&lt;&gt;"""")"),"||550")</f>
        <v>||550</v>
      </c>
      <c r="AI103" s="17"/>
      <c r="AJ103" s="58"/>
      <c r="AK103" s="58"/>
      <c r="AL103" s="12"/>
      <c r="AM103" s="12"/>
      <c r="AN103" s="23"/>
    </row>
    <row r="104" ht="15.75" customHeight="1">
      <c r="Y104" s="178"/>
      <c r="Z104" s="164"/>
      <c r="AA104" s="165"/>
      <c r="AB104" s="167" t="str">
        <f t="shared" si="18"/>
        <v>$</v>
      </c>
      <c r="AC104" s="168">
        <f t="shared" si="19"/>
        <v>0</v>
      </c>
      <c r="AD104" s="169" t="str">
        <f t="shared" si="20"/>
        <v>#DIV/0!</v>
      </c>
      <c r="AE104" s="57"/>
      <c r="AG104" s="4"/>
      <c r="AH104" s="58" t="str">
        <f>IFERROR(__xludf.DUMMYFUNCTION("FILTER(Z25:Z64, AE25:AE64&lt;&gt;"""") &amp; ""||"" &amp; FILTER(AE25:AE64, AE25:AE64&lt;&gt;"""")"),"||550")</f>
        <v>||550</v>
      </c>
      <c r="AI104" s="17"/>
      <c r="AJ104" s="58"/>
      <c r="AK104" s="58"/>
      <c r="AL104" s="12"/>
      <c r="AM104" s="12"/>
      <c r="AN104" s="23"/>
    </row>
    <row r="105" ht="15.75" customHeight="1">
      <c r="Y105" s="178"/>
      <c r="Z105" s="164"/>
      <c r="AA105" s="165"/>
      <c r="AB105" s="167" t="str">
        <f t="shared" si="18"/>
        <v>$</v>
      </c>
      <c r="AC105" s="168">
        <f t="shared" si="19"/>
        <v>0</v>
      </c>
      <c r="AD105" s="169" t="str">
        <f t="shared" si="20"/>
        <v>#DIV/0!</v>
      </c>
      <c r="AE105" s="57"/>
      <c r="AG105" s="4"/>
      <c r="AH105" s="58" t="str">
        <f>IFERROR(__xludf.DUMMYFUNCTION("FILTER(Z26:Z65, AE26:AE65&lt;&gt;"""") &amp; ""||"" &amp; FILTER(AE26:AE65, AE26:AE65&lt;&gt;"""")"),"||550")</f>
        <v>||550</v>
      </c>
      <c r="AI105" s="17"/>
      <c r="AJ105" s="58"/>
      <c r="AK105" s="58"/>
      <c r="AL105" s="12"/>
      <c r="AM105" s="12"/>
      <c r="AN105" s="23"/>
    </row>
    <row r="106" ht="15.75" customHeight="1">
      <c r="Y106" s="178"/>
      <c r="Z106" s="164"/>
      <c r="AA106" s="165"/>
      <c r="AB106" s="167" t="str">
        <f t="shared" si="18"/>
        <v>$</v>
      </c>
      <c r="AC106" s="168">
        <f t="shared" si="19"/>
        <v>0</v>
      </c>
      <c r="AD106" s="169" t="str">
        <f t="shared" si="20"/>
        <v>#DIV/0!</v>
      </c>
      <c r="AE106" s="57"/>
      <c r="AG106" s="4"/>
      <c r="AH106" s="58" t="str">
        <f>IFERROR(__xludf.DUMMYFUNCTION("FILTER(Z27:Z66, AE27:AE66&lt;&gt;"""") &amp; ""||"" &amp; FILTER(AE27:AE66, AE27:AE66&lt;&gt;"""")"),"||550")</f>
        <v>||550</v>
      </c>
      <c r="AI106" s="17"/>
      <c r="AJ106" s="58"/>
      <c r="AK106" s="58"/>
      <c r="AL106" s="12"/>
      <c r="AM106" s="12"/>
      <c r="AN106" s="23"/>
    </row>
    <row r="107" ht="15.75" customHeight="1">
      <c r="Y107" s="178"/>
      <c r="Z107" s="164"/>
      <c r="AA107" s="165"/>
      <c r="AB107" s="167" t="str">
        <f t="shared" si="18"/>
        <v>$</v>
      </c>
      <c r="AC107" s="168">
        <f t="shared" si="19"/>
        <v>0</v>
      </c>
      <c r="AD107" s="169" t="str">
        <f t="shared" si="20"/>
        <v>#DIV/0!</v>
      </c>
      <c r="AE107" s="57"/>
      <c r="AG107" s="4"/>
      <c r="AH107" s="58" t="str">
        <f>IFERROR(__xludf.DUMMYFUNCTION("FILTER(Z28:Z67, AE28:AE67&lt;&gt;"""") &amp; ""||"" &amp; FILTER(AE28:AE67, AE28:AE67&lt;&gt;"""")"),"||550")</f>
        <v>||550</v>
      </c>
      <c r="AI107" s="17"/>
      <c r="AJ107" s="58"/>
      <c r="AK107" s="58"/>
      <c r="AL107" s="12"/>
      <c r="AM107" s="12"/>
      <c r="AN107" s="23"/>
    </row>
    <row r="108" ht="15.75" customHeight="1">
      <c r="Y108" s="178"/>
      <c r="Z108" s="164"/>
      <c r="AA108" s="165"/>
      <c r="AB108" s="167" t="str">
        <f t="shared" si="18"/>
        <v>$</v>
      </c>
      <c r="AC108" s="168">
        <f t="shared" si="19"/>
        <v>0</v>
      </c>
      <c r="AD108" s="169" t="str">
        <f t="shared" si="20"/>
        <v>#DIV/0!</v>
      </c>
      <c r="AE108" s="57"/>
      <c r="AG108" s="4"/>
      <c r="AH108" s="58" t="str">
        <f>IFERROR(__xludf.DUMMYFUNCTION("FILTER(Z29:Z68, AE29:AE68&lt;&gt;"""") &amp; ""||"" &amp; FILTER(AE29:AE68, AE29:AE68&lt;&gt;"""")"),"||550")</f>
        <v>||550</v>
      </c>
      <c r="AI108" s="17"/>
      <c r="AJ108" s="58"/>
      <c r="AK108" s="58"/>
      <c r="AL108" s="12"/>
      <c r="AM108" s="12"/>
      <c r="AN108" s="23"/>
    </row>
    <row r="109" ht="15.75" customHeight="1">
      <c r="Y109" s="178"/>
      <c r="Z109" s="164"/>
      <c r="AA109" s="165"/>
      <c r="AB109" s="167" t="str">
        <f t="shared" si="18"/>
        <v>$</v>
      </c>
      <c r="AC109" s="168">
        <f t="shared" si="19"/>
        <v>0</v>
      </c>
      <c r="AD109" s="169" t="str">
        <f t="shared" si="20"/>
        <v>#DIV/0!</v>
      </c>
      <c r="AE109" s="57"/>
      <c r="AG109" s="4"/>
      <c r="AH109" s="58" t="str">
        <f>IFERROR(__xludf.DUMMYFUNCTION("FILTER(Z30:Z69, AE30:AE69&lt;&gt;"""") &amp; ""||"" &amp; FILTER(AE30:AE69, AE30:AE69&lt;&gt;"""")"),"||550")</f>
        <v>||550</v>
      </c>
      <c r="AI109" s="17"/>
      <c r="AJ109" s="58"/>
      <c r="AK109" s="58"/>
      <c r="AL109" s="12"/>
      <c r="AM109" s="12"/>
      <c r="AN109" s="23"/>
    </row>
    <row r="110" ht="15.75" customHeight="1">
      <c r="Y110" s="178"/>
      <c r="Z110" s="164"/>
      <c r="AA110" s="165"/>
      <c r="AB110" s="167" t="str">
        <f t="shared" si="18"/>
        <v>$</v>
      </c>
      <c r="AC110" s="168">
        <f t="shared" si="19"/>
        <v>0</v>
      </c>
      <c r="AD110" s="169" t="str">
        <f t="shared" si="20"/>
        <v>#DIV/0!</v>
      </c>
      <c r="AE110" s="57"/>
      <c r="AG110" s="4"/>
      <c r="AH110" s="58" t="str">
        <f>IFERROR(__xludf.DUMMYFUNCTION("FILTER(Z31:Z70, AE31:AE70&lt;&gt;"""") &amp; ""||"" &amp; FILTER(AE31:AE70, AE31:AE70&lt;&gt;"""")"),"||550")</f>
        <v>||550</v>
      </c>
      <c r="AI110" s="17"/>
      <c r="AJ110" s="58"/>
      <c r="AK110" s="58"/>
      <c r="AL110" s="12"/>
      <c r="AM110" s="12"/>
      <c r="AN110" s="23"/>
    </row>
    <row r="111" ht="15.75" customHeight="1">
      <c r="Y111" s="178"/>
      <c r="Z111" s="164"/>
      <c r="AA111" s="165"/>
      <c r="AB111" s="167" t="str">
        <f t="shared" si="18"/>
        <v>$</v>
      </c>
      <c r="AC111" s="168">
        <f t="shared" si="19"/>
        <v>0</v>
      </c>
      <c r="AD111" s="169" t="str">
        <f t="shared" si="20"/>
        <v>#DIV/0!</v>
      </c>
      <c r="AE111" s="57"/>
      <c r="AG111" s="4"/>
      <c r="AH111" s="58" t="str">
        <f>IFERROR(__xludf.DUMMYFUNCTION("FILTER(Z32:Z71, AE32:AE71&lt;&gt;"""") &amp; ""||"" &amp; FILTER(AE32:AE71, AE32:AE71&lt;&gt;"""")"),"||550")</f>
        <v>||550</v>
      </c>
      <c r="AI111" s="17"/>
      <c r="AJ111" s="58"/>
      <c r="AK111" s="58"/>
      <c r="AL111" s="12"/>
      <c r="AM111" s="12"/>
      <c r="AN111" s="23"/>
    </row>
    <row r="112" ht="15.75" customHeight="1">
      <c r="Y112" s="178"/>
      <c r="Z112" s="164"/>
      <c r="AA112" s="165"/>
      <c r="AB112" s="167" t="str">
        <f t="shared" si="18"/>
        <v>$</v>
      </c>
      <c r="AC112" s="168">
        <f t="shared" si="19"/>
        <v>0</v>
      </c>
      <c r="AD112" s="169" t="str">
        <f t="shared" si="20"/>
        <v>#DIV/0!</v>
      </c>
      <c r="AE112" s="57"/>
      <c r="AG112" s="4"/>
      <c r="AH112" s="58" t="str">
        <f>IFERROR(__xludf.DUMMYFUNCTION("FILTER(Z33:Z72, AE33:AE72&lt;&gt;"""") &amp; ""||"" &amp; FILTER(AE33:AE72, AE33:AE72&lt;&gt;"""")"),"||550")</f>
        <v>||550</v>
      </c>
      <c r="AI112" s="17"/>
      <c r="AJ112" s="58"/>
      <c r="AK112" s="58"/>
      <c r="AL112" s="12"/>
      <c r="AM112" s="12"/>
      <c r="AN112" s="23"/>
    </row>
    <row r="113" ht="15.75" customHeight="1">
      <c r="Y113" s="178"/>
      <c r="Z113" s="164"/>
      <c r="AA113" s="165"/>
      <c r="AB113" s="167" t="str">
        <f t="shared" si="18"/>
        <v>$</v>
      </c>
      <c r="AC113" s="168">
        <f t="shared" si="19"/>
        <v>0</v>
      </c>
      <c r="AD113" s="169" t="str">
        <f t="shared" si="20"/>
        <v>#DIV/0!</v>
      </c>
      <c r="AE113" s="57"/>
      <c r="AG113" s="4"/>
      <c r="AH113" s="58" t="str">
        <f>IFERROR(__xludf.DUMMYFUNCTION("FILTER(Z34:Z73, AE34:AE73&lt;&gt;"""") &amp; ""||"" &amp; FILTER(AE34:AE73, AE34:AE73&lt;&gt;"""")"),"||550")</f>
        <v>||550</v>
      </c>
      <c r="AI113" s="17"/>
      <c r="AJ113" s="58"/>
      <c r="AK113" s="58"/>
      <c r="AL113" s="12"/>
      <c r="AM113" s="12"/>
      <c r="AN113" s="23"/>
    </row>
    <row r="114" ht="15.75" customHeight="1">
      <c r="Y114" s="178"/>
      <c r="Z114" s="164"/>
      <c r="AA114" s="165"/>
      <c r="AB114" s="167" t="str">
        <f t="shared" si="18"/>
        <v>$</v>
      </c>
      <c r="AC114" s="168">
        <f t="shared" si="19"/>
        <v>0</v>
      </c>
      <c r="AD114" s="169" t="str">
        <f t="shared" si="20"/>
        <v>#DIV/0!</v>
      </c>
      <c r="AE114" s="57"/>
      <c r="AG114" s="4"/>
      <c r="AH114" s="58" t="str">
        <f>IFERROR(__xludf.DUMMYFUNCTION("FILTER(Z35:Z74, AE35:AE74&lt;&gt;"""") &amp; ""||"" &amp; FILTER(AE35:AE74, AE35:AE74&lt;&gt;"""")"),"||550")</f>
        <v>||550</v>
      </c>
      <c r="AI114" s="17"/>
      <c r="AJ114" s="58"/>
      <c r="AK114" s="58"/>
      <c r="AL114" s="12"/>
      <c r="AM114" s="12"/>
      <c r="AN114" s="23"/>
    </row>
    <row r="115" ht="15.75" customHeight="1">
      <c r="Y115" s="178"/>
      <c r="Z115" s="164"/>
      <c r="AA115" s="165"/>
      <c r="AB115" s="167" t="str">
        <f t="shared" si="18"/>
        <v>$</v>
      </c>
      <c r="AC115" s="168">
        <f t="shared" si="19"/>
        <v>0</v>
      </c>
      <c r="AD115" s="169" t="str">
        <f t="shared" si="20"/>
        <v>#DIV/0!</v>
      </c>
      <c r="AE115" s="57"/>
      <c r="AG115" s="4"/>
      <c r="AH115" s="58" t="str">
        <f>IFERROR(__xludf.DUMMYFUNCTION("FILTER(Z36:Z75, AE36:AE75&lt;&gt;"""") &amp; ""||"" &amp; FILTER(AE36:AE75, AE36:AE75&lt;&gt;"""")"),"||550")</f>
        <v>||550</v>
      </c>
      <c r="AI115" s="17"/>
      <c r="AJ115" s="58"/>
      <c r="AK115" s="58"/>
      <c r="AL115" s="12"/>
      <c r="AM115" s="12"/>
      <c r="AN115" s="23"/>
    </row>
    <row r="116" ht="15.75" customHeight="1">
      <c r="Y116" s="178"/>
      <c r="Z116" s="164"/>
      <c r="AA116" s="165"/>
      <c r="AB116" s="167" t="str">
        <f t="shared" si="18"/>
        <v>$</v>
      </c>
      <c r="AC116" s="168">
        <f t="shared" si="19"/>
        <v>0</v>
      </c>
      <c r="AD116" s="169" t="str">
        <f t="shared" si="20"/>
        <v>#DIV/0!</v>
      </c>
      <c r="AE116" s="57"/>
      <c r="AG116" s="4"/>
      <c r="AH116" s="58" t="str">
        <f>IFERROR(__xludf.DUMMYFUNCTION("FILTER(Z37:Z76, AE37:AE76&lt;&gt;"""") &amp; ""||"" &amp; FILTER(AE37:AE76, AE37:AE76&lt;&gt;"""")"),"||550")</f>
        <v>||550</v>
      </c>
      <c r="AI116" s="17"/>
      <c r="AJ116" s="58"/>
      <c r="AK116" s="58"/>
      <c r="AL116" s="12"/>
      <c r="AM116" s="12"/>
      <c r="AN116" s="23"/>
    </row>
    <row r="117" ht="15.75" customHeight="1">
      <c r="Y117" s="178"/>
      <c r="Z117" s="164"/>
      <c r="AA117" s="165"/>
      <c r="AB117" s="167" t="str">
        <f t="shared" si="18"/>
        <v>$</v>
      </c>
      <c r="AC117" s="168">
        <f t="shared" si="19"/>
        <v>0</v>
      </c>
      <c r="AD117" s="169" t="str">
        <f t="shared" si="20"/>
        <v>#DIV/0!</v>
      </c>
      <c r="AE117" s="57"/>
      <c r="AG117" s="4"/>
      <c r="AH117" s="58" t="str">
        <f>IFERROR(__xludf.DUMMYFUNCTION("FILTER(Z38:Z77, AE38:AE77&lt;&gt;"""") &amp; ""||"" &amp; FILTER(AE38:AE77, AE38:AE77&lt;&gt;"""")"),"||550")</f>
        <v>||550</v>
      </c>
      <c r="AI117" s="17"/>
      <c r="AJ117" s="58"/>
      <c r="AK117" s="58"/>
      <c r="AL117" s="12"/>
      <c r="AM117" s="12"/>
      <c r="AN117" s="23"/>
    </row>
    <row r="118" ht="15.75" customHeight="1">
      <c r="Y118" s="178"/>
      <c r="Z118" s="164"/>
      <c r="AA118" s="165"/>
      <c r="AB118" s="167" t="str">
        <f t="shared" si="18"/>
        <v>$</v>
      </c>
      <c r="AC118" s="168">
        <f t="shared" si="19"/>
        <v>0</v>
      </c>
      <c r="AD118" s="169" t="str">
        <f t="shared" si="20"/>
        <v>#DIV/0!</v>
      </c>
      <c r="AE118" s="57"/>
      <c r="AG118" s="4"/>
      <c r="AH118" s="58" t="str">
        <f>IFERROR(__xludf.DUMMYFUNCTION("FILTER(Z39:Z78, AE39:AE78&lt;&gt;"""") &amp; ""||"" &amp; FILTER(AE39:AE78, AE39:AE78&lt;&gt;"""")"),"||550")</f>
        <v>||550</v>
      </c>
      <c r="AI118" s="17"/>
      <c r="AJ118" s="58"/>
      <c r="AK118" s="58"/>
      <c r="AL118" s="12"/>
      <c r="AM118" s="12"/>
      <c r="AN118" s="23"/>
    </row>
    <row r="119" ht="15.75" customHeight="1">
      <c r="Y119" s="178"/>
      <c r="Z119" s="164"/>
      <c r="AA119" s="165"/>
      <c r="AB119" s="167" t="str">
        <f t="shared" si="18"/>
        <v>$</v>
      </c>
      <c r="AC119" s="168">
        <f t="shared" si="19"/>
        <v>0</v>
      </c>
      <c r="AD119" s="169" t="str">
        <f t="shared" si="20"/>
        <v>#DIV/0!</v>
      </c>
      <c r="AE119" s="57"/>
      <c r="AG119" s="4"/>
      <c r="AH119" s="58" t="str">
        <f>IFERROR(__xludf.DUMMYFUNCTION("FILTER(Z40:Z79, AE40:AE79&lt;&gt;"""") &amp; ""||"" &amp; FILTER(AE40:AE79, AE40:AE79&lt;&gt;"""")"),"||550")</f>
        <v>||550</v>
      </c>
      <c r="AI119" s="17"/>
      <c r="AJ119" s="58"/>
      <c r="AK119" s="58"/>
      <c r="AL119" s="12"/>
      <c r="AM119" s="12"/>
      <c r="AN119" s="23"/>
    </row>
    <row r="120" ht="15.75" customHeight="1">
      <c r="Y120" s="178"/>
      <c r="Z120" s="164"/>
      <c r="AA120" s="165"/>
      <c r="AB120" s="167" t="str">
        <f t="shared" si="18"/>
        <v>$</v>
      </c>
      <c r="AC120" s="168">
        <f t="shared" si="19"/>
        <v>0</v>
      </c>
      <c r="AD120" s="169" t="str">
        <f t="shared" si="20"/>
        <v>#DIV/0!</v>
      </c>
      <c r="AE120" s="57"/>
      <c r="AG120" s="4"/>
      <c r="AH120" s="58" t="str">
        <f>IFERROR(__xludf.DUMMYFUNCTION("FILTER(Z41:Z80, AE41:AE80&lt;&gt;"""") &amp; ""||"" &amp; FILTER(AE41:AE80, AE41:AE80&lt;&gt;"""")"),"||550")</f>
        <v>||550</v>
      </c>
      <c r="AI120" s="17"/>
      <c r="AJ120" s="58"/>
      <c r="AK120" s="58"/>
      <c r="AL120" s="12"/>
      <c r="AM120" s="12"/>
      <c r="AN120" s="23"/>
    </row>
    <row r="121" ht="15.75" customHeight="1">
      <c r="Y121" s="178"/>
      <c r="Z121" s="164"/>
      <c r="AA121" s="165"/>
      <c r="AB121" s="167" t="str">
        <f t="shared" si="18"/>
        <v>$</v>
      </c>
      <c r="AC121" s="168">
        <f t="shared" si="19"/>
        <v>0</v>
      </c>
      <c r="AD121" s="169" t="str">
        <f t="shared" si="20"/>
        <v>#DIV/0!</v>
      </c>
      <c r="AE121" s="57"/>
      <c r="AG121" s="4"/>
      <c r="AH121" s="58" t="str">
        <f>IFERROR(__xludf.DUMMYFUNCTION("FILTER(Z42:Z81, AE42:AE81&lt;&gt;"""") &amp; ""||"" &amp; FILTER(AE42:AE81, AE42:AE81&lt;&gt;"""")"),"||550")</f>
        <v>||550</v>
      </c>
      <c r="AI121" s="17"/>
      <c r="AJ121" s="58"/>
      <c r="AK121" s="58"/>
      <c r="AL121" s="12"/>
      <c r="AM121" s="12"/>
      <c r="AN121" s="23"/>
    </row>
    <row r="122" ht="15.75" customHeight="1">
      <c r="Y122" s="178"/>
      <c r="Z122" s="164"/>
      <c r="AA122" s="165"/>
      <c r="AB122" s="167" t="str">
        <f t="shared" si="18"/>
        <v>$</v>
      </c>
      <c r="AC122" s="168">
        <f t="shared" si="19"/>
        <v>0</v>
      </c>
      <c r="AD122" s="169" t="str">
        <f t="shared" si="20"/>
        <v>#DIV/0!</v>
      </c>
      <c r="AE122" s="57"/>
      <c r="AG122" s="4"/>
      <c r="AH122" s="58" t="str">
        <f>IFERROR(__xludf.DUMMYFUNCTION("FILTER(Z43:Z82, AE43:AE82&lt;&gt;"""") &amp; ""||"" &amp; FILTER(AE43:AE82, AE43:AE82&lt;&gt;"""")"),"||550")</f>
        <v>||550</v>
      </c>
      <c r="AI122" s="17"/>
      <c r="AJ122" s="58"/>
      <c r="AK122" s="58"/>
      <c r="AL122" s="12"/>
      <c r="AM122" s="12"/>
      <c r="AN122" s="23"/>
    </row>
    <row r="123" ht="15.75" customHeight="1">
      <c r="Y123" s="178"/>
      <c r="Z123" s="164"/>
      <c r="AA123" s="165"/>
      <c r="AB123" s="167" t="str">
        <f t="shared" si="18"/>
        <v>$</v>
      </c>
      <c r="AC123" s="168">
        <f t="shared" si="19"/>
        <v>0</v>
      </c>
      <c r="AD123" s="169" t="str">
        <f t="shared" si="20"/>
        <v>#DIV/0!</v>
      </c>
      <c r="AE123" s="57"/>
      <c r="AG123" s="4"/>
      <c r="AH123" s="58" t="str">
        <f>IFERROR(__xludf.DUMMYFUNCTION("FILTER(Z44:Z83, AE44:AE83&lt;&gt;"""") &amp; ""||"" &amp; FILTER(AE44:AE83, AE44:AE83&lt;&gt;"""")"),"||550")</f>
        <v>||550</v>
      </c>
      <c r="AI123" s="17"/>
      <c r="AJ123" s="58"/>
      <c r="AK123" s="58"/>
      <c r="AL123" s="12"/>
      <c r="AM123" s="12"/>
      <c r="AN123" s="23"/>
    </row>
    <row r="124" ht="15.75" customHeight="1">
      <c r="Y124" s="178"/>
      <c r="Z124" s="164"/>
      <c r="AA124" s="165"/>
      <c r="AB124" s="167" t="str">
        <f t="shared" si="18"/>
        <v>$</v>
      </c>
      <c r="AC124" s="168">
        <f t="shared" si="19"/>
        <v>0</v>
      </c>
      <c r="AD124" s="169" t="str">
        <f t="shared" si="20"/>
        <v>#DIV/0!</v>
      </c>
      <c r="AE124" s="57"/>
      <c r="AG124" s="4"/>
      <c r="AH124" s="58" t="str">
        <f>IFERROR(__xludf.DUMMYFUNCTION("FILTER(Z45:Z84, AE45:AE84&lt;&gt;"""") &amp; ""||"" &amp; FILTER(AE45:AE84, AE45:AE84&lt;&gt;"""")"),"||550")</f>
        <v>||550</v>
      </c>
      <c r="AI124" s="17"/>
      <c r="AJ124" s="58"/>
      <c r="AK124" s="58"/>
      <c r="AL124" s="12"/>
      <c r="AM124" s="12"/>
      <c r="AN124" s="23"/>
    </row>
    <row r="125" ht="15.75" customHeight="1">
      <c r="Y125" s="178"/>
      <c r="Z125" s="164"/>
      <c r="AA125" s="165"/>
      <c r="AB125" s="167" t="str">
        <f t="shared" si="18"/>
        <v>$</v>
      </c>
      <c r="AC125" s="168">
        <f t="shared" si="19"/>
        <v>0</v>
      </c>
      <c r="AD125" s="169" t="str">
        <f t="shared" si="20"/>
        <v>#DIV/0!</v>
      </c>
      <c r="AE125" s="57"/>
      <c r="AG125" s="4"/>
      <c r="AH125" s="58" t="str">
        <f>IFERROR(__xludf.DUMMYFUNCTION("FILTER(Z46:Z85, AE46:AE85&lt;&gt;"""") &amp; ""||"" &amp; FILTER(AE46:AE85, AE46:AE85&lt;&gt;"""")"),"||550")</f>
        <v>||550</v>
      </c>
      <c r="AI125" s="17"/>
      <c r="AJ125" s="58"/>
      <c r="AK125" s="58"/>
      <c r="AL125" s="12"/>
      <c r="AM125" s="12"/>
      <c r="AN125" s="23"/>
    </row>
    <row r="126" ht="15.75" customHeight="1">
      <c r="Y126" s="178"/>
      <c r="Z126" s="164"/>
      <c r="AA126" s="165"/>
      <c r="AB126" s="167" t="str">
        <f t="shared" si="18"/>
        <v>$</v>
      </c>
      <c r="AC126" s="168">
        <f t="shared" si="19"/>
        <v>0</v>
      </c>
      <c r="AD126" s="169" t="str">
        <f t="shared" si="20"/>
        <v>#DIV/0!</v>
      </c>
      <c r="AE126" s="57"/>
      <c r="AG126" s="4"/>
      <c r="AH126" s="58" t="str">
        <f>IFERROR(__xludf.DUMMYFUNCTION("FILTER(Z47:Z86, AE47:AE86&lt;&gt;"""") &amp; ""||"" &amp; FILTER(AE47:AE86, AE47:AE86&lt;&gt;"""")"),"||550")</f>
        <v>||550</v>
      </c>
      <c r="AI126" s="17"/>
      <c r="AJ126" s="58"/>
      <c r="AK126" s="58"/>
      <c r="AL126" s="12"/>
      <c r="AM126" s="12"/>
      <c r="AN126" s="23"/>
    </row>
    <row r="127" ht="15.75" customHeight="1">
      <c r="Y127" s="178"/>
      <c r="Z127" s="164"/>
      <c r="AA127" s="165"/>
      <c r="AB127" s="167" t="str">
        <f t="shared" si="18"/>
        <v>$</v>
      </c>
      <c r="AC127" s="168">
        <f t="shared" si="19"/>
        <v>0</v>
      </c>
      <c r="AD127" s="169" t="str">
        <f t="shared" si="20"/>
        <v>#DIV/0!</v>
      </c>
      <c r="AE127" s="57"/>
      <c r="AG127" s="4"/>
      <c r="AH127" s="58" t="str">
        <f>IFERROR(__xludf.DUMMYFUNCTION("FILTER(Z48:Z87, AE48:AE87&lt;&gt;"""") &amp; ""||"" &amp; FILTER(AE48:AE87, AE48:AE87&lt;&gt;"""")"),"||550")</f>
        <v>||550</v>
      </c>
      <c r="AI127" s="17"/>
      <c r="AJ127" s="58"/>
      <c r="AK127" s="58"/>
      <c r="AL127" s="12"/>
      <c r="AM127" s="12"/>
      <c r="AN127" s="23"/>
    </row>
    <row r="128" ht="15.75" customHeight="1">
      <c r="Y128" s="178"/>
      <c r="Z128" s="164"/>
      <c r="AA128" s="165"/>
      <c r="AB128" s="167" t="str">
        <f t="shared" si="18"/>
        <v>$</v>
      </c>
      <c r="AC128" s="168">
        <f t="shared" si="19"/>
        <v>0</v>
      </c>
      <c r="AD128" s="169" t="str">
        <f t="shared" si="20"/>
        <v>#DIV/0!</v>
      </c>
      <c r="AE128" s="57"/>
      <c r="AG128" s="4"/>
      <c r="AH128" s="58" t="str">
        <f>IFERROR(__xludf.DUMMYFUNCTION("FILTER(Z49:Z88, AE49:AE88&lt;&gt;"""") &amp; ""||"" &amp; FILTER(AE49:AE88, AE49:AE88&lt;&gt;"""")"),"||550")</f>
        <v>||550</v>
      </c>
      <c r="AI128" s="17"/>
      <c r="AJ128" s="58"/>
      <c r="AK128" s="58"/>
      <c r="AL128" s="12"/>
      <c r="AM128" s="12"/>
      <c r="AN128" s="23"/>
    </row>
    <row r="129" ht="15.75" customHeight="1">
      <c r="Y129" s="178"/>
      <c r="Z129" s="164"/>
      <c r="AA129" s="165"/>
      <c r="AB129" s="167" t="str">
        <f t="shared" si="18"/>
        <v>$</v>
      </c>
      <c r="AC129" s="168">
        <f t="shared" si="19"/>
        <v>0</v>
      </c>
      <c r="AD129" s="169" t="str">
        <f t="shared" si="20"/>
        <v>#DIV/0!</v>
      </c>
      <c r="AE129" s="57"/>
      <c r="AG129" s="4"/>
      <c r="AH129" s="58" t="str">
        <f>IFERROR(__xludf.DUMMYFUNCTION("FILTER(Z50:Z89, AE50:AE89&lt;&gt;"""") &amp; ""||"" &amp; FILTER(AE50:AE89, AE50:AE89&lt;&gt;"""")"),"||550")</f>
        <v>||550</v>
      </c>
      <c r="AI129" s="17"/>
      <c r="AJ129" s="58"/>
      <c r="AK129" s="58"/>
      <c r="AL129" s="12"/>
      <c r="AM129" s="12"/>
      <c r="AN129" s="23"/>
    </row>
    <row r="130" ht="15.75" customHeight="1">
      <c r="Y130" s="178"/>
      <c r="Z130" s="164"/>
      <c r="AA130" s="165"/>
      <c r="AB130" s="167" t="str">
        <f t="shared" si="18"/>
        <v>$</v>
      </c>
      <c r="AC130" s="168">
        <f t="shared" si="19"/>
        <v>0</v>
      </c>
      <c r="AD130" s="169" t="str">
        <f t="shared" si="20"/>
        <v>#DIV/0!</v>
      </c>
      <c r="AE130" s="57"/>
      <c r="AG130" s="4"/>
      <c r="AH130" s="58" t="str">
        <f>IFERROR(__xludf.DUMMYFUNCTION("FILTER(Z51:Z90, AE51:AE90&lt;&gt;"""") &amp; ""||"" &amp; FILTER(AE51:AE90, AE51:AE90&lt;&gt;"""")"),"||550")</f>
        <v>||550</v>
      </c>
      <c r="AI130" s="17"/>
      <c r="AJ130" s="58"/>
      <c r="AK130" s="58"/>
      <c r="AL130" s="12"/>
      <c r="AM130" s="12"/>
      <c r="AN130" s="23"/>
    </row>
    <row r="131" ht="15.75" customHeight="1">
      <c r="Y131" s="178"/>
      <c r="Z131" s="164"/>
      <c r="AA131" s="165"/>
      <c r="AB131" s="167" t="str">
        <f t="shared" si="18"/>
        <v>$</v>
      </c>
      <c r="AC131" s="168">
        <f t="shared" si="19"/>
        <v>0</v>
      </c>
      <c r="AD131" s="169" t="str">
        <f t="shared" si="20"/>
        <v>#DIV/0!</v>
      </c>
      <c r="AE131" s="57"/>
      <c r="AG131" s="4"/>
      <c r="AH131" s="58" t="str">
        <f>IFERROR(__xludf.DUMMYFUNCTION("FILTER(Z52:Z91, AE52:AE91&lt;&gt;"""") &amp; ""||"" &amp; FILTER(AE52:AE91, AE52:AE91&lt;&gt;"""")"),"||550")</f>
        <v>||550</v>
      </c>
      <c r="AI131" s="17"/>
      <c r="AJ131" s="58"/>
      <c r="AK131" s="58"/>
      <c r="AL131" s="12"/>
      <c r="AM131" s="12"/>
      <c r="AN131" s="23"/>
    </row>
    <row r="132" ht="15.75" customHeight="1">
      <c r="Y132" s="178"/>
      <c r="Z132" s="164"/>
      <c r="AA132" s="165"/>
      <c r="AB132" s="167" t="str">
        <f t="shared" si="18"/>
        <v>$</v>
      </c>
      <c r="AC132" s="168">
        <f t="shared" si="19"/>
        <v>0</v>
      </c>
      <c r="AD132" s="169" t="str">
        <f t="shared" si="20"/>
        <v>#DIV/0!</v>
      </c>
      <c r="AE132" s="57"/>
      <c r="AG132" s="4"/>
      <c r="AH132" s="58" t="str">
        <f>IFERROR(__xludf.DUMMYFUNCTION("FILTER(Z53:Z92, AE53:AE92&lt;&gt;"""") &amp; ""||"" &amp; FILTER(AE53:AE92, AE53:AE92&lt;&gt;"""")"),"||550")</f>
        <v>||550</v>
      </c>
      <c r="AI132" s="17"/>
      <c r="AJ132" s="58"/>
      <c r="AK132" s="58"/>
      <c r="AL132" s="12"/>
      <c r="AM132" s="12"/>
      <c r="AN132" s="23"/>
    </row>
    <row r="133" ht="15.75" customHeight="1">
      <c r="Y133" s="178"/>
      <c r="Z133" s="164"/>
      <c r="AA133" s="165"/>
      <c r="AB133" s="167" t="str">
        <f t="shared" si="18"/>
        <v>$</v>
      </c>
      <c r="AC133" s="168">
        <f t="shared" si="19"/>
        <v>0</v>
      </c>
      <c r="AD133" s="169" t="str">
        <f t="shared" si="20"/>
        <v>#DIV/0!</v>
      </c>
      <c r="AE133" s="57"/>
      <c r="AG133" s="4"/>
      <c r="AH133" s="58" t="str">
        <f>IFERROR(__xludf.DUMMYFUNCTION("FILTER(Z54:Z93, AE54:AE93&lt;&gt;"""") &amp; ""||"" &amp; FILTER(AE54:AE93, AE54:AE93&lt;&gt;"""")"),"||550")</f>
        <v>||550</v>
      </c>
      <c r="AI133" s="17"/>
      <c r="AJ133" s="58"/>
      <c r="AK133" s="58"/>
      <c r="AL133" s="12"/>
      <c r="AM133" s="12"/>
      <c r="AN133" s="23"/>
    </row>
    <row r="134" ht="15.75" customHeight="1">
      <c r="Y134" s="178"/>
      <c r="Z134" s="164"/>
      <c r="AA134" s="165"/>
      <c r="AB134" s="167" t="str">
        <f t="shared" si="18"/>
        <v>$</v>
      </c>
      <c r="AC134" s="168">
        <f t="shared" si="19"/>
        <v>0</v>
      </c>
      <c r="AD134" s="169" t="str">
        <f t="shared" si="20"/>
        <v>#DIV/0!</v>
      </c>
      <c r="AE134" s="57"/>
      <c r="AG134" s="4"/>
      <c r="AH134" s="58" t="str">
        <f>IFERROR(__xludf.DUMMYFUNCTION("FILTER(Z55:Z94, AE55:AE94&lt;&gt;"""") &amp; ""||"" &amp; FILTER(AE55:AE94, AE55:AE94&lt;&gt;"""")"),"||550")</f>
        <v>||550</v>
      </c>
      <c r="AI134" s="17"/>
      <c r="AJ134" s="58"/>
      <c r="AK134" s="58"/>
      <c r="AL134" s="12"/>
      <c r="AM134" s="12"/>
      <c r="AN134" s="23"/>
    </row>
    <row r="135" ht="15.75" customHeight="1">
      <c r="Y135" s="178"/>
      <c r="Z135" s="164"/>
      <c r="AA135" s="165"/>
      <c r="AB135" s="167" t="str">
        <f t="shared" si="18"/>
        <v>$</v>
      </c>
      <c r="AC135" s="168">
        <f t="shared" si="19"/>
        <v>0</v>
      </c>
      <c r="AD135" s="169" t="str">
        <f t="shared" si="20"/>
        <v>#DIV/0!</v>
      </c>
      <c r="AE135" s="57"/>
      <c r="AG135" s="4"/>
      <c r="AH135" s="58" t="str">
        <f>IFERROR(__xludf.DUMMYFUNCTION("FILTER(Z56:Z95, AE56:AE95&lt;&gt;"""") &amp; ""||"" &amp; FILTER(AE56:AE95, AE56:AE95&lt;&gt;"""")"),"||550")</f>
        <v>||550</v>
      </c>
      <c r="AI135" s="17"/>
      <c r="AJ135" s="58"/>
      <c r="AK135" s="58"/>
      <c r="AL135" s="12"/>
      <c r="AM135" s="12"/>
      <c r="AN135" s="23"/>
    </row>
    <row r="136" ht="15.75" customHeight="1">
      <c r="Y136" s="178"/>
      <c r="Z136" s="164"/>
      <c r="AA136" s="165"/>
      <c r="AB136" s="167" t="str">
        <f t="shared" si="18"/>
        <v>$</v>
      </c>
      <c r="AC136" s="168">
        <f t="shared" si="19"/>
        <v>0</v>
      </c>
      <c r="AD136" s="169" t="str">
        <f t="shared" si="20"/>
        <v>#DIV/0!</v>
      </c>
      <c r="AE136" s="57"/>
      <c r="AG136" s="4"/>
      <c r="AH136" s="58" t="str">
        <f>IFERROR(__xludf.DUMMYFUNCTION("FILTER(Z57:Z96, AE57:AE96&lt;&gt;"""") &amp; ""||"" &amp; FILTER(AE57:AE96, AE57:AE96&lt;&gt;"""")"),"||550")</f>
        <v>||550</v>
      </c>
      <c r="AI136" s="17"/>
      <c r="AJ136" s="58"/>
      <c r="AK136" s="58"/>
      <c r="AL136" s="12"/>
      <c r="AM136" s="12"/>
      <c r="AN136" s="23"/>
    </row>
    <row r="137" ht="15.75" customHeight="1">
      <c r="Y137" s="178"/>
      <c r="Z137" s="164"/>
      <c r="AA137" s="165"/>
      <c r="AB137" s="167" t="str">
        <f t="shared" si="18"/>
        <v>$</v>
      </c>
      <c r="AC137" s="168">
        <f t="shared" si="19"/>
        <v>0</v>
      </c>
      <c r="AD137" s="169" t="str">
        <f t="shared" si="20"/>
        <v>#DIV/0!</v>
      </c>
      <c r="AE137" s="57"/>
      <c r="AG137" s="4"/>
      <c r="AH137" s="58"/>
      <c r="AI137" s="17"/>
      <c r="AJ137" s="58"/>
      <c r="AK137" s="58"/>
      <c r="AL137" s="12"/>
      <c r="AM137" s="12"/>
      <c r="AN137" s="23"/>
    </row>
    <row r="138" ht="15.75" customHeight="1">
      <c r="Y138" s="178"/>
      <c r="Z138" s="164"/>
      <c r="AA138" s="165"/>
      <c r="AB138" s="167" t="str">
        <f t="shared" si="18"/>
        <v>$</v>
      </c>
      <c r="AC138" s="168">
        <f t="shared" si="19"/>
        <v>0</v>
      </c>
      <c r="AD138" s="169" t="str">
        <f t="shared" si="20"/>
        <v>#DIV/0!</v>
      </c>
      <c r="AE138" s="57"/>
      <c r="AG138" s="4"/>
      <c r="AH138" s="58"/>
      <c r="AI138" s="17"/>
      <c r="AJ138" s="58"/>
      <c r="AK138" s="180"/>
      <c r="AL138" s="4"/>
      <c r="AM138" s="12"/>
      <c r="AN138" s="23"/>
    </row>
    <row r="139" ht="15.75" customHeight="1">
      <c r="AG139" s="4"/>
      <c r="AH139" s="12"/>
      <c r="AI139" s="12"/>
      <c r="AJ139" s="12"/>
      <c r="AK139" s="12"/>
      <c r="AL139" s="12"/>
      <c r="AM139" s="12"/>
      <c r="AN139" s="23"/>
    </row>
    <row r="140" ht="15.75" customHeight="1">
      <c r="AG140" s="181"/>
      <c r="AH140" s="182"/>
      <c r="AI140" s="182"/>
      <c r="AJ140" s="182"/>
      <c r="AK140" s="182"/>
      <c r="AL140" s="182"/>
      <c r="AM140" s="182"/>
      <c r="AN140" s="183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5">
    <mergeCell ref="Y16:Z16"/>
    <mergeCell ref="AB16:AC16"/>
    <mergeCell ref="B12:C12"/>
    <mergeCell ref="D12:G12"/>
    <mergeCell ref="B14:G15"/>
    <mergeCell ref="I14:O15"/>
    <mergeCell ref="Q14:W15"/>
    <mergeCell ref="Y14:AE15"/>
    <mergeCell ref="B16:C16"/>
    <mergeCell ref="AD16:AE16"/>
    <mergeCell ref="AL9:AN9"/>
    <mergeCell ref="AL10:AN10"/>
    <mergeCell ref="J1:O1"/>
    <mergeCell ref="J2:O12"/>
    <mergeCell ref="B3:G4"/>
    <mergeCell ref="B5:G5"/>
    <mergeCell ref="AH13:AK13"/>
    <mergeCell ref="AL11:AN11"/>
    <mergeCell ref="AL7:AN8"/>
    <mergeCell ref="B9:C9"/>
    <mergeCell ref="D9:G9"/>
    <mergeCell ref="B7:G8"/>
    <mergeCell ref="B10:C10"/>
    <mergeCell ref="D10:G10"/>
    <mergeCell ref="B11:C11"/>
    <mergeCell ref="D11:G11"/>
    <mergeCell ref="I16:J16"/>
    <mergeCell ref="L16:M16"/>
    <mergeCell ref="N16:O16"/>
    <mergeCell ref="R16:S16"/>
    <mergeCell ref="T16:U16"/>
    <mergeCell ref="V16:W16"/>
    <mergeCell ref="D16:E16"/>
    <mergeCell ref="F16:G16"/>
    <mergeCell ref="B22:C22"/>
    <mergeCell ref="B24:G25"/>
    <mergeCell ref="B26:C26"/>
    <mergeCell ref="D26:E26"/>
    <mergeCell ref="F26:G26"/>
    <mergeCell ref="H61:I61"/>
    <mergeCell ref="J61:W61"/>
    <mergeCell ref="J62:W62"/>
    <mergeCell ref="J63:W63"/>
    <mergeCell ref="J64:W64"/>
    <mergeCell ref="B61:C61"/>
    <mergeCell ref="B62:C62"/>
    <mergeCell ref="E62:G62"/>
    <mergeCell ref="H62:I62"/>
    <mergeCell ref="B63:C63"/>
    <mergeCell ref="H63:I63"/>
    <mergeCell ref="H64:I64"/>
    <mergeCell ref="B64:C64"/>
    <mergeCell ref="B65:C65"/>
    <mergeCell ref="J65:W65"/>
    <mergeCell ref="J66:W66"/>
    <mergeCell ref="J67:W67"/>
    <mergeCell ref="E63:G63"/>
    <mergeCell ref="E64:G64"/>
    <mergeCell ref="E65:G65"/>
    <mergeCell ref="H65:I65"/>
    <mergeCell ref="B66:C66"/>
    <mergeCell ref="H66:I66"/>
    <mergeCell ref="H67:I67"/>
    <mergeCell ref="B67:C67"/>
    <mergeCell ref="B68:C68"/>
    <mergeCell ref="J68:W68"/>
    <mergeCell ref="J69:W69"/>
    <mergeCell ref="J70:W70"/>
    <mergeCell ref="E66:G66"/>
    <mergeCell ref="E67:G67"/>
    <mergeCell ref="E68:G68"/>
    <mergeCell ref="H68:I68"/>
    <mergeCell ref="B69:C69"/>
    <mergeCell ref="H69:I69"/>
    <mergeCell ref="H70:I70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9:G40"/>
    <mergeCell ref="D41:E41"/>
    <mergeCell ref="F41:G41"/>
    <mergeCell ref="B41:C41"/>
    <mergeCell ref="B42:C42"/>
    <mergeCell ref="B43:C43"/>
    <mergeCell ref="B44:C44"/>
    <mergeCell ref="B45:C45"/>
    <mergeCell ref="B46:C46"/>
    <mergeCell ref="B47:C47"/>
    <mergeCell ref="B55:C55"/>
    <mergeCell ref="B56:C56"/>
    <mergeCell ref="B57:C57"/>
    <mergeCell ref="I57:K57"/>
    <mergeCell ref="Y57:AA57"/>
    <mergeCell ref="B59:W60"/>
    <mergeCell ref="D61:G61"/>
    <mergeCell ref="B48:C48"/>
    <mergeCell ref="B49:C49"/>
    <mergeCell ref="B50:C50"/>
    <mergeCell ref="B51:C51"/>
    <mergeCell ref="B52:C52"/>
    <mergeCell ref="B53:C53"/>
    <mergeCell ref="B54:C54"/>
    <mergeCell ref="E72:G72"/>
    <mergeCell ref="E73:G73"/>
    <mergeCell ref="E74:G74"/>
    <mergeCell ref="H74:I74"/>
    <mergeCell ref="B75:C75"/>
    <mergeCell ref="E75:G75"/>
    <mergeCell ref="H75:I75"/>
    <mergeCell ref="B73:C73"/>
    <mergeCell ref="B74:C74"/>
    <mergeCell ref="J74:W74"/>
    <mergeCell ref="J75:W75"/>
    <mergeCell ref="B80:C80"/>
    <mergeCell ref="B81:C81"/>
    <mergeCell ref="B82:C82"/>
    <mergeCell ref="E82:G82"/>
    <mergeCell ref="H82:I82"/>
    <mergeCell ref="E83:G83"/>
    <mergeCell ref="H83:I83"/>
    <mergeCell ref="AD79:AE79"/>
    <mergeCell ref="AD80:AE80"/>
    <mergeCell ref="AD81:AE81"/>
    <mergeCell ref="AD82:AE82"/>
    <mergeCell ref="AD83:AE83"/>
    <mergeCell ref="E77:G77"/>
    <mergeCell ref="E78:G78"/>
    <mergeCell ref="B79:C79"/>
    <mergeCell ref="E79:G79"/>
    <mergeCell ref="H79:I79"/>
    <mergeCell ref="E80:G80"/>
    <mergeCell ref="H80:I80"/>
    <mergeCell ref="Y119:AA119"/>
    <mergeCell ref="Y120:AA120"/>
    <mergeCell ref="Y121:AA121"/>
    <mergeCell ref="AD119:AE119"/>
    <mergeCell ref="AD120:AE120"/>
    <mergeCell ref="AD121:AE121"/>
    <mergeCell ref="AD122:AE122"/>
    <mergeCell ref="AD117:AE117"/>
    <mergeCell ref="AD118:AE118"/>
    <mergeCell ref="Y116:AA116"/>
    <mergeCell ref="Y117:AA117"/>
    <mergeCell ref="Y118:AA118"/>
    <mergeCell ref="AD113:AE113"/>
    <mergeCell ref="AD114:AE114"/>
    <mergeCell ref="AD115:AE115"/>
    <mergeCell ref="AD116:AE116"/>
    <mergeCell ref="AD128:AE128"/>
    <mergeCell ref="AD129:AE129"/>
    <mergeCell ref="AD111:AE111"/>
    <mergeCell ref="AD112:AE112"/>
    <mergeCell ref="AD123:AE123"/>
    <mergeCell ref="AD124:AE124"/>
    <mergeCell ref="AD125:AE125"/>
    <mergeCell ref="AD126:AE126"/>
    <mergeCell ref="AD127:AE127"/>
    <mergeCell ref="Y96:AA96"/>
    <mergeCell ref="Y97:AA97"/>
    <mergeCell ref="Y122:AA122"/>
    <mergeCell ref="Y123:AA123"/>
    <mergeCell ref="Y124:AA124"/>
    <mergeCell ref="Y125:AA125"/>
    <mergeCell ref="Y126:AA126"/>
    <mergeCell ref="Y127:AA127"/>
    <mergeCell ref="Y128:AA128"/>
    <mergeCell ref="Y135:AA135"/>
    <mergeCell ref="Y136:AA136"/>
    <mergeCell ref="Y137:AA137"/>
    <mergeCell ref="Y138:AA138"/>
    <mergeCell ref="AD137:AE137"/>
    <mergeCell ref="AD138:AE138"/>
    <mergeCell ref="Y94:AA94"/>
    <mergeCell ref="Y95:AA95"/>
    <mergeCell ref="AD92:AE92"/>
    <mergeCell ref="AD93:AE93"/>
    <mergeCell ref="AD94:AE94"/>
    <mergeCell ref="AD95:AE95"/>
    <mergeCell ref="AD96:AE96"/>
    <mergeCell ref="AD97:AE97"/>
    <mergeCell ref="AD98:AE98"/>
    <mergeCell ref="AD99:AE99"/>
    <mergeCell ref="AD100:AE100"/>
    <mergeCell ref="AD101:AE101"/>
    <mergeCell ref="AD102:AE102"/>
    <mergeCell ref="AD103:AE103"/>
    <mergeCell ref="AD104:AE104"/>
    <mergeCell ref="AD105:AE105"/>
    <mergeCell ref="AD106:AE106"/>
    <mergeCell ref="AD107:AE107"/>
    <mergeCell ref="AD108:AE108"/>
    <mergeCell ref="AD109:AE109"/>
    <mergeCell ref="AD110:AE110"/>
    <mergeCell ref="AD135:AE135"/>
    <mergeCell ref="AD136:AE136"/>
    <mergeCell ref="AD139:AE139"/>
    <mergeCell ref="AD140:AE140"/>
    <mergeCell ref="AD141:AE141"/>
    <mergeCell ref="AD142:AE142"/>
    <mergeCell ref="AD143:AE143"/>
    <mergeCell ref="AD133:AE133"/>
    <mergeCell ref="AD134:AE134"/>
    <mergeCell ref="AD131:AE131"/>
    <mergeCell ref="AD132:AE132"/>
    <mergeCell ref="Y129:AA129"/>
    <mergeCell ref="Y130:AA130"/>
    <mergeCell ref="Y131:AA131"/>
    <mergeCell ref="Y132:AA132"/>
    <mergeCell ref="Y133:AA133"/>
    <mergeCell ref="Y134:AA134"/>
    <mergeCell ref="AD130:AE130"/>
    <mergeCell ref="J82:W82"/>
    <mergeCell ref="J83:W83"/>
    <mergeCell ref="Y83:AA83"/>
    <mergeCell ref="E81:G81"/>
    <mergeCell ref="H81:I81"/>
    <mergeCell ref="J81:W81"/>
    <mergeCell ref="Y81:AA81"/>
    <mergeCell ref="Y82:AA82"/>
    <mergeCell ref="B83:C83"/>
    <mergeCell ref="B84:C84"/>
    <mergeCell ref="B85:C85"/>
    <mergeCell ref="E85:G85"/>
    <mergeCell ref="H85:I85"/>
    <mergeCell ref="E86:G86"/>
    <mergeCell ref="H86:I86"/>
    <mergeCell ref="E87:G87"/>
    <mergeCell ref="H87:I87"/>
    <mergeCell ref="E88:G88"/>
    <mergeCell ref="H88:I88"/>
    <mergeCell ref="E89:G89"/>
    <mergeCell ref="H89:I89"/>
    <mergeCell ref="H90:I90"/>
    <mergeCell ref="B93:C93"/>
    <mergeCell ref="B94:C94"/>
    <mergeCell ref="B95:C95"/>
    <mergeCell ref="B86:C86"/>
    <mergeCell ref="B87:C87"/>
    <mergeCell ref="B88:C88"/>
    <mergeCell ref="B89:C89"/>
    <mergeCell ref="B90:C90"/>
    <mergeCell ref="B91:C91"/>
    <mergeCell ref="B92:C92"/>
    <mergeCell ref="E94:G94"/>
    <mergeCell ref="H94:I94"/>
    <mergeCell ref="E95:G95"/>
    <mergeCell ref="H95:I95"/>
    <mergeCell ref="D96:G96"/>
    <mergeCell ref="E90:G90"/>
    <mergeCell ref="E91:G91"/>
    <mergeCell ref="H91:I91"/>
    <mergeCell ref="E92:G92"/>
    <mergeCell ref="H92:I92"/>
    <mergeCell ref="E93:G93"/>
    <mergeCell ref="H93:I93"/>
    <mergeCell ref="E84:G84"/>
    <mergeCell ref="H84:I84"/>
    <mergeCell ref="J84:W84"/>
    <mergeCell ref="Y84:AA84"/>
    <mergeCell ref="Y85:AA85"/>
    <mergeCell ref="AD84:AE84"/>
    <mergeCell ref="AD85:AE85"/>
    <mergeCell ref="J85:W85"/>
    <mergeCell ref="J86:W86"/>
    <mergeCell ref="Y86:AA86"/>
    <mergeCell ref="J87:W87"/>
    <mergeCell ref="AD86:AE86"/>
    <mergeCell ref="AD87:AE87"/>
    <mergeCell ref="AD88:AE88"/>
    <mergeCell ref="Y91:AA91"/>
    <mergeCell ref="Y92:AA92"/>
    <mergeCell ref="Y93:AA93"/>
    <mergeCell ref="Y87:AA87"/>
    <mergeCell ref="Y88:AA88"/>
    <mergeCell ref="Y89:AA89"/>
    <mergeCell ref="Y90:AA90"/>
    <mergeCell ref="AD89:AE89"/>
    <mergeCell ref="AD90:AE90"/>
    <mergeCell ref="AD91:AE91"/>
    <mergeCell ref="Y99:AA99"/>
    <mergeCell ref="Y100:AA100"/>
    <mergeCell ref="J95:W95"/>
    <mergeCell ref="J96:W96"/>
    <mergeCell ref="J97:W97"/>
    <mergeCell ref="J98:W98"/>
    <mergeCell ref="Y98:AA98"/>
    <mergeCell ref="J99:W99"/>
    <mergeCell ref="J100:W100"/>
    <mergeCell ref="J101:W101"/>
    <mergeCell ref="Y101:AA101"/>
    <mergeCell ref="J102:W102"/>
    <mergeCell ref="Y102:AA102"/>
    <mergeCell ref="J103:W103"/>
    <mergeCell ref="Y103:AA103"/>
    <mergeCell ref="Y104:AA104"/>
    <mergeCell ref="Y107:AA107"/>
    <mergeCell ref="Y108:AA108"/>
    <mergeCell ref="J104:W104"/>
    <mergeCell ref="J105:W105"/>
    <mergeCell ref="Y105:AA105"/>
    <mergeCell ref="J106:W106"/>
    <mergeCell ref="Y106:AA106"/>
    <mergeCell ref="J107:W107"/>
    <mergeCell ref="J108:W108"/>
    <mergeCell ref="J112:W112"/>
    <mergeCell ref="J113:W113"/>
    <mergeCell ref="Y113:AA113"/>
    <mergeCell ref="J114:W114"/>
    <mergeCell ref="Y114:AA114"/>
    <mergeCell ref="J115:W115"/>
    <mergeCell ref="Y115:AA115"/>
    <mergeCell ref="J109:W109"/>
    <mergeCell ref="Y109:AA109"/>
    <mergeCell ref="J110:W110"/>
    <mergeCell ref="Y110:AA110"/>
    <mergeCell ref="J111:W111"/>
    <mergeCell ref="Y111:AA111"/>
    <mergeCell ref="Y112:AA112"/>
    <mergeCell ref="E69:G69"/>
    <mergeCell ref="E70:G70"/>
    <mergeCell ref="E71:G71"/>
    <mergeCell ref="H71:I71"/>
    <mergeCell ref="B72:C72"/>
    <mergeCell ref="H72:I72"/>
    <mergeCell ref="H73:I73"/>
    <mergeCell ref="B70:C70"/>
    <mergeCell ref="B71:C71"/>
    <mergeCell ref="J71:W71"/>
    <mergeCell ref="J72:W72"/>
    <mergeCell ref="J73:W73"/>
    <mergeCell ref="Y75:AE76"/>
    <mergeCell ref="B76:C76"/>
    <mergeCell ref="J76:W76"/>
    <mergeCell ref="AB77:AC77"/>
    <mergeCell ref="AD77:AE77"/>
    <mergeCell ref="AD78:AE78"/>
    <mergeCell ref="H78:I78"/>
    <mergeCell ref="J78:W78"/>
    <mergeCell ref="J79:W79"/>
    <mergeCell ref="Y79:AA79"/>
    <mergeCell ref="J80:W80"/>
    <mergeCell ref="Y80:AA80"/>
    <mergeCell ref="E76:G76"/>
    <mergeCell ref="H76:I76"/>
    <mergeCell ref="B77:C77"/>
    <mergeCell ref="H77:I77"/>
    <mergeCell ref="J77:W77"/>
    <mergeCell ref="Y77:AA77"/>
    <mergeCell ref="B78:C78"/>
    <mergeCell ref="Y78:AA78"/>
    <mergeCell ref="J88:W88"/>
    <mergeCell ref="J89:W89"/>
    <mergeCell ref="J90:W90"/>
    <mergeCell ref="J91:W91"/>
    <mergeCell ref="J92:W92"/>
    <mergeCell ref="J93:W93"/>
    <mergeCell ref="J94:W94"/>
  </mergeCells>
  <conditionalFormatting sqref="I17:I56">
    <cfRule type="expression" dxfId="0" priority="1">
      <formula>"IF(L17=N17)"</formula>
    </cfRule>
  </conditionalFormatting>
  <conditionalFormatting sqref="I17:I56">
    <cfRule type="expression" dxfId="0" priority="2">
      <formula>IF(M17=O17)</formula>
    </cfRule>
  </conditionalFormatting>
  <conditionalFormatting sqref="D17:D22">
    <cfRule type="colorScale" priority="3">
      <colorScale>
        <cfvo type="min"/>
        <cfvo type="max"/>
        <color rgb="FFFFFFFF"/>
        <color rgb="FF57BB8A"/>
      </colorScale>
    </cfRule>
  </conditionalFormatting>
  <conditionalFormatting sqref="E19">
    <cfRule type="colorScale" priority="4">
      <colorScale>
        <cfvo type="min"/>
        <cfvo type="max"/>
        <color rgb="FFFFFFFF"/>
        <color rgb="FFFFFFFF"/>
      </colorScale>
    </cfRule>
  </conditionalFormatting>
  <dataValidations>
    <dataValidation type="list" allowBlank="1" showErrorMessage="1" sqref="H62:H94">
      <formula1>Sheet1!$Q$17:$Q$56</formula1>
    </dataValidation>
    <dataValidation type="list" allowBlank="1" showErrorMessage="1" sqref="I1">
      <formula1>"LEFT TO BUDGET,LEFT TO SPEND"</formula1>
    </dataValidation>
    <dataValidation type="custom" allowBlank="1" showDropDown="1" sqref="D9:D10 B62:B94">
      <formula1>OR(NOT(ISERROR(DATEVALUE(B9))), AND(ISNUMBER(B9), LEFT(CELL("format", B9))="D"))</formula1>
    </dataValidation>
  </dataValidations>
  <drawing r:id="rId1"/>
</worksheet>
</file>