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mcleod/Desktop/Excel-Challenge/"/>
    </mc:Choice>
  </mc:AlternateContent>
  <xr:revisionPtr revIDLastSave="0" documentId="13_ncr:1_{6E8BC99B-6A2A-F24C-9493-A9CB35C057AE}" xr6:coauthVersionLast="47" xr6:coauthVersionMax="47" xr10:uidLastSave="{00000000-0000-0000-0000-000000000000}"/>
  <bookViews>
    <workbookView xWindow="20" yWindow="800" windowWidth="28800" windowHeight="16080" activeTab="5" xr2:uid="{00000000-000D-0000-FFFF-FFFF00000000}"/>
  </bookViews>
  <sheets>
    <sheet name="Crowdfunding" sheetId="1" r:id="rId1"/>
    <sheet name="Sheet1" sheetId="3" r:id="rId2"/>
    <sheet name="Sheet2" sheetId="4" r:id="rId3"/>
    <sheet name="Sheet3" sheetId="5" r:id="rId4"/>
    <sheet name="Sheet4" sheetId="6" r:id="rId5"/>
    <sheet name="Sheet5" sheetId="7" r:id="rId6"/>
  </sheets>
  <definedNames>
    <definedName name="_xlnm._FilterDatabase" localSheetId="0" hidden="1">Crowdfunding!$A$1:$U$1001</definedName>
    <definedName name="_xlnm._FilterDatabase" localSheetId="5" hidden="1">Sheet5!$A$1:$B$1001</definedName>
    <definedName name="_xlchart.v1.0" hidden="1">Sheet5!$B$2:$B$566</definedName>
    <definedName name="_xlchart.v1.1" hidden="1">Sheet5!$F$2:$F$365</definedName>
    <definedName name="_xlchart.v1.2" hidden="1">Sheet5!$B$2:$B$566</definedName>
  </definedNames>
  <calcPr calcId="191029"/>
  <pivotCaches>
    <pivotCache cacheId="82" r:id="rId7"/>
    <pivotCache cacheId="83" r:id="rId8"/>
    <pivotCache cacheId="8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7" l="1"/>
  <c r="H11" i="7"/>
  <c r="H10" i="7"/>
  <c r="D12" i="7"/>
  <c r="D11" i="7"/>
  <c r="D10" i="7"/>
  <c r="H9" i="7"/>
  <c r="H8" i="7"/>
  <c r="D9" i="7"/>
  <c r="D8" i="7"/>
  <c r="H7" i="7"/>
  <c r="H6" i="7"/>
  <c r="H5" i="7"/>
  <c r="H4" i="7"/>
  <c r="H3" i="7"/>
  <c r="H2" i="7"/>
  <c r="D7" i="7"/>
  <c r="D6" i="7"/>
  <c r="D5" i="7"/>
  <c r="D4" i="7"/>
  <c r="D3" i="7"/>
  <c r="D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2" i="1"/>
  <c r="P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6" l="1"/>
  <c r="F3" i="6" s="1"/>
  <c r="E7" i="6"/>
  <c r="F7" i="6" s="1"/>
  <c r="E11" i="6"/>
  <c r="F11" i="6" s="1"/>
  <c r="E4" i="6"/>
  <c r="F4" i="6" s="1"/>
  <c r="E8" i="6"/>
  <c r="F8" i="6" s="1"/>
  <c r="H3" i="6"/>
  <c r="E12" i="6"/>
  <c r="F12" i="6" s="1"/>
  <c r="E2" i="6"/>
  <c r="F2" i="6" s="1"/>
  <c r="E10" i="6"/>
  <c r="H10" i="6" s="1"/>
  <c r="E6" i="6"/>
  <c r="G6" i="6" s="1"/>
  <c r="E13" i="6"/>
  <c r="H13" i="6" s="1"/>
  <c r="E9" i="6"/>
  <c r="H9" i="6" s="1"/>
  <c r="E5" i="6"/>
  <c r="G5" i="6" s="1"/>
  <c r="H8" i="6" l="1"/>
  <c r="G12" i="6"/>
  <c r="H11" i="6"/>
  <c r="G11" i="6"/>
  <c r="H12" i="6"/>
  <c r="G4" i="6"/>
  <c r="G13" i="6"/>
  <c r="H4" i="6"/>
  <c r="H6" i="6"/>
  <c r="G3" i="6"/>
  <c r="F13" i="6"/>
  <c r="G2" i="6"/>
  <c r="F10" i="6"/>
  <c r="H5" i="6"/>
  <c r="G9" i="6"/>
  <c r="F5" i="6"/>
  <c r="G10" i="6"/>
  <c r="F6" i="6"/>
  <c r="H7" i="6"/>
  <c r="G7" i="6"/>
  <c r="F9" i="6"/>
  <c r="G8" i="6"/>
  <c r="H2" i="6"/>
</calcChain>
</file>

<file path=xl/sharedStrings.xml><?xml version="1.0" encoding="utf-8"?>
<sst xmlns="http://schemas.openxmlformats.org/spreadsheetml/2006/main" count="9096" uniqueCount="2123">
  <si>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</si>
  <si>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</si>
  <si>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</si>
  <si>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</si>
  <si>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</si>
  <si>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</si>
  <si>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</si>
  <si>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</si>
  <si>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</si>
  <si>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</si>
  <si>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</si>
  <si>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</si>
  <si>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</si>
  <si>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</si>
  <si>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</si>
  <si>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</si>
  <si>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</si>
  <si>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</si>
  <si>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</si>
  <si>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</si>
  <si>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</si>
  <si>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</si>
  <si>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</si>
  <si>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</si>
  <si>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</si>
  <si>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</si>
  <si>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</si>
  <si>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</si>
  <si>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</si>
  <si>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</si>
  <si>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</si>
  <si>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</si>
  <si>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</si>
  <si>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</si>
  <si>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</si>
  <si>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</si>
  <si>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</si>
  <si>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</si>
  <si>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</si>
  <si>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</si>
  <si>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</si>
  <si>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</si>
  <si>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</si>
  <si>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</si>
  <si>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</si>
  <si>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</si>
  <si>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</si>
  <si>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</si>
  <si>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</si>
  <si>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</si>
  <si>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</si>
  <si>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</si>
  <si>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</si>
  <si>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</si>
  <si>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</si>
  <si>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</si>
  <si>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</si>
  <si>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</si>
  <si>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</si>
  <si>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</si>
  <si>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</si>
  <si>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</si>
  <si>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</si>
  <si>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</si>
  <si>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</si>
  <si>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</si>
  <si>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</si>
  <si>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</si>
  <si>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</si>
  <si>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</si>
  <si>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</si>
  <si>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</si>
  <si>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</si>
  <si>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</si>
  <si>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</si>
  <si>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</si>
  <si>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</si>
  <si>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</si>
  <si>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</si>
  <si>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</si>
  <si>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</si>
  <si>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</si>
  <si>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</si>
  <si>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</si>
  <si>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</si>
  <si>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</si>
  <si>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</si>
  <si>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</si>
  <si>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</si>
  <si>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</si>
  <si>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</si>
  <si>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</si>
  <si>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</si>
  <si>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</si>
  <si>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</si>
  <si>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</si>
  <si>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</si>
  <si>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</si>
  <si>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</si>
  <si>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</si>
  <si>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</si>
  <si>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</si>
  <si>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</si>
  <si>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</si>
  <si>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</si>
  <si>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</si>
  <si>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</si>
  <si>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</si>
  <si>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</si>
  <si>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</si>
  <si>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</si>
  <si>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</si>
  <si>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</si>
  <si>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</si>
  <si>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</si>
  <si>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</si>
  <si>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</si>
  <si>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</si>
  <si>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</si>
  <si>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</si>
  <si>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</si>
  <si>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</si>
  <si>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</si>
  <si>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</si>
  <si>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</si>
  <si>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</si>
  <si>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</si>
  <si>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</si>
  <si>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</si>
  <si>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</si>
  <si>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</si>
  <si>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</si>
  <si>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</si>
  <si>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</si>
  <si>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</si>
  <si>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</si>
  <si>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</si>
  <si>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</si>
  <si>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</si>
  <si>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</si>
  <si>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</si>
  <si>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</si>
  <si>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</si>
  <si>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</si>
  <si>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</si>
  <si>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</si>
  <si>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</si>
  <si>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</si>
  <si>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</si>
  <si>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</si>
  <si>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</si>
  <si>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</si>
  <si>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</si>
  <si>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</si>
  <si>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</si>
  <si>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</si>
  <si>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</si>
  <si>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</si>
  <si>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</si>
  <si>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</si>
  <si>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</si>
  <si>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</si>
  <si>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</si>
  <si>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</si>
  <si>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</si>
  <si>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</si>
  <si>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</si>
  <si>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</si>
  <si>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</si>
  <si>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</si>
  <si>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</si>
  <si>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</si>
  <si>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</si>
  <si>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</si>
  <si>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</si>
  <si>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</si>
  <si>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</si>
  <si>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</si>
  <si>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</si>
  <si>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</si>
  <si>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</si>
  <si>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</si>
  <si>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</si>
  <si>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</si>
  <si>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</si>
  <si>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</si>
  <si>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</si>
  <si>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</si>
  <si>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</si>
  <si>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</si>
  <si>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</si>
  <si>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</si>
  <si>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</si>
  <si>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</si>
  <si>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</si>
  <si>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</si>
  <si>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</si>
  <si>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</si>
  <si>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</si>
  <si>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</si>
  <si>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</si>
  <si>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</si>
  <si>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</si>
  <si>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</si>
  <si>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</si>
  <si>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</si>
  <si>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</si>
  <si>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</si>
  <si>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</si>
  <si>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</si>
  <si>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</si>
  <si>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</si>
  <si>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</si>
  <si>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</si>
  <si>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</si>
  <si>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</si>
  <si>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</si>
  <si>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</si>
  <si>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</si>
  <si>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</si>
  <si>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</si>
  <si>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</si>
  <si>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</si>
  <si>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</si>
  <si>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</si>
  <si>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</si>
  <si>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</si>
  <si>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</si>
  <si>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</si>
  <si>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</si>
  <si>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</si>
  <si>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</si>
  <si>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</si>
  <si>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</si>
  <si>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</si>
  <si>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</si>
  <si>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</si>
  <si>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</si>
  <si>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</si>
  <si>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</si>
  <si>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</si>
  <si>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</si>
  <si>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</si>
  <si>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</si>
  <si>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</si>
  <si>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</si>
  <si>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</si>
  <si>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</si>
  <si>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</si>
  <si>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</si>
  <si>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</si>
  <si>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</si>
  <si>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</si>
  <si>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</si>
  <si>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</si>
  <si>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</si>
  <si>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</si>
  <si>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</si>
  <si>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</si>
  <si>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</si>
  <si>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</si>
  <si>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</si>
  <si>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</si>
  <si>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</si>
  <si>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</si>
  <si>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</si>
  <si>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</si>
  <si>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</si>
  <si>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</si>
  <si>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</si>
  <si>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</si>
  <si>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</si>
  <si>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</si>
  <si>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</si>
  <si>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</si>
  <si>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</si>
  <si>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</si>
  <si>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</si>
  <si>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</si>
  <si>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</si>
  <si>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</si>
  <si>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</si>
  <si>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</si>
  <si>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</si>
  <si>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</si>
  <si>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</si>
  <si>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</si>
  <si>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</si>
  <si>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</si>
  <si>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</si>
  <si>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</si>
  <si>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</si>
  <si>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</si>
  <si>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</si>
  <si>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</si>
  <si>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</si>
  <si>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</si>
  <si>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</si>
  <si>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</si>
  <si>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</si>
  <si>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</si>
  <si>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</si>
  <si>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</si>
  <si>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</si>
  <si>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</si>
  <si>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</si>
  <si>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</si>
  <si>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</si>
  <si>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</si>
  <si>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</si>
  <si>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</si>
  <si>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</si>
  <si>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</si>
  <si>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</si>
  <si>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</si>
  <si>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</si>
  <si>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</si>
  <si>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</si>
  <si>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</si>
  <si>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</si>
  <si>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</si>
  <si>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</si>
  <si>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</si>
  <si>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</si>
  <si>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</si>
  <si>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</si>
  <si>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</si>
  <si>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</si>
  <si>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</si>
  <si>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</si>
  <si>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</si>
  <si>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</si>
  <si>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</si>
  <si>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</si>
  <si>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</si>
  <si>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</si>
  <si>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</si>
  <si>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</si>
  <si>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</si>
  <si>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</si>
  <si>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</si>
  <si>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</si>
  <si>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</si>
  <si>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</si>
  <si>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</si>
  <si>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</si>
  <si>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</si>
  <si>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</si>
  <si>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</si>
  <si>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</si>
  <si>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</si>
  <si>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</si>
  <si>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</si>
  <si>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</si>
  <si>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</si>
  <si>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</si>
  <si>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</si>
  <si>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</si>
  <si>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</si>
  <si>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</si>
  <si>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</si>
  <si>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</si>
  <si>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</si>
  <si>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</si>
  <si>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</si>
  <si>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</si>
  <si>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</si>
  <si>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</si>
  <si>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</si>
  <si>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</si>
  <si>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</si>
  <si>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</si>
  <si>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</si>
  <si>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</si>
  <si>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</si>
  <si>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</si>
  <si>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</si>
  <si>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</si>
  <si>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</si>
  <si>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</si>
  <si>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</si>
  <si>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</si>
  <si>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</si>
  <si>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</si>
  <si>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</si>
  <si>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</si>
  <si>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</si>
  <si>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</si>
  <si>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</si>
  <si>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</si>
  <si>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</si>
  <si>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</si>
  <si>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</si>
  <si>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</si>
  <si>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</si>
  <si>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</si>
  <si>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</si>
  <si>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</si>
  <si>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</si>
  <si>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</si>
  <si>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</si>
  <si>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</si>
  <si>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</si>
  <si>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</si>
  <si>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</si>
  <si>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</si>
  <si>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</si>
  <si>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</si>
  <si>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</si>
  <si>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</si>
  <si>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</si>
  <si>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</si>
  <si>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</si>
  <si>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</si>
  <si>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</si>
  <si>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</si>
  <si>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</si>
  <si>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</si>
  <si>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</si>
  <si>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</si>
  <si>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</si>
  <si>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</si>
  <si>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</si>
  <si>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</si>
  <si>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</si>
  <si>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</si>
  <si>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</si>
  <si>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</si>
  <si>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</si>
  <si>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</si>
  <si>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</si>
  <si>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</si>
  <si>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</si>
  <si>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</si>
  <si>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</si>
  <si>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</si>
  <si>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</si>
  <si>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</si>
  <si>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</si>
  <si>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</si>
  <si>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</si>
  <si>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</si>
  <si>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</si>
  <si>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</si>
  <si>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</si>
  <si>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</si>
  <si>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</si>
  <si>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</si>
  <si>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</si>
  <si>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</si>
  <si>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</si>
  <si>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</si>
  <si>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</si>
  <si>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</si>
  <si>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</si>
  <si>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</si>
  <si>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</si>
  <si>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</si>
  <si>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</si>
  <si>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</si>
  <si>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</si>
  <si>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</si>
  <si>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</si>
  <si>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</si>
  <si>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</si>
  <si>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</si>
  <si>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</si>
  <si>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</si>
  <si>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</si>
  <si>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</si>
  <si>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</si>
  <si>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</si>
  <si>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</si>
  <si>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</si>
  <si>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</si>
  <si>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</si>
  <si>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</si>
  <si>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</si>
  <si>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</si>
  <si>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</si>
  <si>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</si>
  <si>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</si>
  <si>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</si>
  <si>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</si>
  <si>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</si>
  <si>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</si>
  <si>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</si>
  <si>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</si>
  <si>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</si>
  <si>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</si>
  <si>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</si>
  <si>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</si>
  <si>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</si>
  <si>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</si>
  <si>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</si>
  <si>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</si>
  <si>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</si>
  <si>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</si>
  <si>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</si>
  <si>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</si>
  <si>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</si>
  <si>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</si>
  <si>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</si>
  <si>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</si>
  <si>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</si>
  <si>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</si>
  <si>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</si>
  <si>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</si>
  <si>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</si>
  <si>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</si>
  <si>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</si>
  <si>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</si>
  <si>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</si>
  <si>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</si>
  <si>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</si>
  <si>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</si>
  <si>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</si>
  <si>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</si>
  <si>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</si>
  <si>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</si>
  <si>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</si>
  <si>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</si>
  <si>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</si>
  <si>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</si>
  <si>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</si>
  <si>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</si>
  <si>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</si>
  <si>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</si>
  <si>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</si>
  <si>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</si>
  <si>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</si>
  <si>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</si>
  <si>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</si>
  <si>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</si>
  <si>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</si>
  <si>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</si>
  <si>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</si>
  <si>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</si>
  <si>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</si>
  <si>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</si>
  <si>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</si>
  <si>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</si>
  <si>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</si>
  <si>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</si>
  <si>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</si>
  <si>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</si>
  <si>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</si>
  <si>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</si>
  <si>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</si>
  <si>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</si>
  <si>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</si>
  <si>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</si>
  <si>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</si>
  <si>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</si>
  <si>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</si>
  <si>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</si>
  <si>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</si>
  <si>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</si>
  <si>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</si>
  <si>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</si>
  <si>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</si>
  <si>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</si>
  <si>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</si>
  <si>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</si>
  <si>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</si>
  <si>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</si>
  <si>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</si>
  <si>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</si>
  <si>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</si>
  <si>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</si>
  <si>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</si>
  <si>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</si>
  <si>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</si>
  <si>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</si>
  <si>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</si>
  <si>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</si>
  <si>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</si>
  <si>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</si>
  <si>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</si>
  <si>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</si>
  <si>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</si>
  <si>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</si>
  <si>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</si>
  <si>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</si>
  <si>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</si>
  <si>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</si>
  <si>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</si>
  <si>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</si>
  <si>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</si>
  <si>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</si>
  <si>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</si>
  <si>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</si>
  <si>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</si>
  <si>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</si>
  <si>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</si>
  <si>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</si>
  <si>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</si>
  <si>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</si>
  <si>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</si>
  <si>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</si>
  <si>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</si>
  <si>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</si>
  <si>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</si>
  <si>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</si>
  <si>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</si>
  <si>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</si>
  <si>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</si>
  <si>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</si>
  <si>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</si>
  <si>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</si>
  <si>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</si>
  <si>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</si>
  <si>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</si>
  <si>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</si>
  <si>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</si>
  <si>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</si>
  <si>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</si>
  <si>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</si>
  <si>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</si>
  <si>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</si>
  <si>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</si>
  <si>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</si>
  <si>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</si>
  <si>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</si>
  <si>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</si>
  <si>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</si>
  <si>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</si>
  <si>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</si>
  <si>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</si>
  <si>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</si>
  <si>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</si>
  <si>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</si>
  <si>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</si>
  <si>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</si>
  <si>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</si>
  <si>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</si>
  <si>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</si>
  <si>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</si>
  <si>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</si>
  <si>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</si>
  <si>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</si>
  <si>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</si>
  <si>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</si>
  <si>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</si>
  <si>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</si>
  <si>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</si>
  <si>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</si>
  <si>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</si>
  <si>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</si>
  <si>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</si>
  <si>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</si>
  <si>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</si>
  <si>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</si>
  <si>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</si>
  <si>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</si>
  <si>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</si>
  <si>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</si>
  <si>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</si>
  <si>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</si>
  <si>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</si>
  <si>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</si>
  <si>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</si>
  <si>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</si>
  <si>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</si>
  <si>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</si>
  <si>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</si>
  <si>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</si>
  <si>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</si>
  <si>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</si>
  <si>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</si>
  <si>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</si>
  <si>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</si>
  <si>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</si>
  <si>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</si>
  <si>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</si>
  <si>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</si>
  <si>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</si>
  <si>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</si>
  <si>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</si>
  <si>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</si>
  <si>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</si>
  <si>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</si>
  <si>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</si>
  <si>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</si>
  <si>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</si>
  <si>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</si>
  <si>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</si>
  <si>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</si>
  <si>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</si>
  <si>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</si>
  <si>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</si>
  <si>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</si>
  <si>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</si>
  <si>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</si>
  <si>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</si>
  <si>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</si>
  <si>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</si>
  <si>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</si>
  <si>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</si>
  <si>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</si>
  <si>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</si>
  <si>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</si>
  <si>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</si>
  <si>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</si>
  <si>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</si>
  <si>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</si>
  <si>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</si>
  <si>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</si>
  <si>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</si>
  <si>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</si>
  <si>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</si>
  <si>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</si>
  <si>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</si>
  <si>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</si>
  <si>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</si>
  <si>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</si>
  <si>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</si>
  <si>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</si>
  <si>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</si>
  <si>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</si>
  <si>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</si>
  <si>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</si>
  <si>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</si>
  <si>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</si>
  <si>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</si>
  <si>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</si>
  <si>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</si>
  <si>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</si>
  <si>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</si>
  <si>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</si>
  <si>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</si>
  <si>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</si>
  <si>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</si>
  <si>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</si>
  <si>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</si>
  <si>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</si>
  <si>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</si>
  <si>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</si>
  <si>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</si>
  <si>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</si>
  <si>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</si>
  <si>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</si>
  <si>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</si>
  <si>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</si>
  <si>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</si>
  <si>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</si>
  <si>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</si>
  <si>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</si>
  <si>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</si>
  <si>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</si>
  <si>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</si>
  <si>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</si>
  <si>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</si>
  <si>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</si>
  <si>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</si>
  <si>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</si>
  <si>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</si>
  <si>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</si>
  <si>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</si>
  <si>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</si>
  <si>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</si>
  <si>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</si>
  <si>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</si>
  <si>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</si>
  <si>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</si>
  <si>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</si>
  <si>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</si>
  <si>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</si>
  <si>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</si>
  <si>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</si>
  <si>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</si>
  <si>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</si>
  <si>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</si>
  <si>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</si>
  <si>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</si>
  <si>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</si>
  <si>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</si>
  <si>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</si>
  <si>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</si>
  <si>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</si>
  <si>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</si>
  <si>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</si>
  <si>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</si>
  <si>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</si>
  <si>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</si>
  <si>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</si>
  <si>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</si>
  <si>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</si>
  <si>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</si>
  <si>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</si>
  <si>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</si>
  <si>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</si>
  <si>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</si>
  <si>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</si>
  <si>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</si>
  <si>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</si>
  <si>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</si>
  <si>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</si>
  <si>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</si>
  <si>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</si>
  <si>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</si>
  <si>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</si>
  <si>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</si>
  <si>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</si>
  <si>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</si>
  <si>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</si>
  <si>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</si>
  <si>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</si>
  <si>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</si>
  <si>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</si>
  <si>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</si>
  <si>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</si>
  <si>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</si>
  <si>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</si>
  <si>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</si>
  <si>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</si>
  <si>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</si>
  <si>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</si>
  <si>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</si>
  <si>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</si>
  <si>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</si>
  <si>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</si>
  <si>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</si>
  <si>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</si>
  <si>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</si>
  <si>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</si>
  <si>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</si>
  <si>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</si>
  <si>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</si>
  <si>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</si>
  <si>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</si>
  <si>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</si>
  <si>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</si>
  <si>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</si>
  <si>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</si>
  <si>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</si>
  <si>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</si>
  <si>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</si>
  <si>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</si>
  <si>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</si>
  <si>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</si>
  <si>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</si>
  <si>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</si>
  <si>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</si>
  <si>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</si>
  <si>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</si>
  <si>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</si>
  <si>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</si>
  <si>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</si>
  <si>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</si>
  <si>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</si>
  <si>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</si>
  <si>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</si>
  <si>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</si>
  <si>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</si>
  <si>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</si>
  <si>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</si>
  <si>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</si>
  <si>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</si>
  <si>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</si>
  <si>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</si>
  <si>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</si>
  <si>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</si>
  <si>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</si>
  <si>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</si>
  <si>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</si>
  <si>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</si>
  <si>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</si>
  <si>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</si>
  <si>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</si>
  <si>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</si>
  <si>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</si>
  <si>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</si>
  <si>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</si>
  <si>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</si>
  <si>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</si>
  <si>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</si>
  <si>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</si>
  <si>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</si>
  <si>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</si>
  <si>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</si>
  <si>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</si>
  <si>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</si>
  <si>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</si>
  <si>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</si>
  <si>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</si>
  <si>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</si>
  <si>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</si>
  <si>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</si>
  <si>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</si>
  <si>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</si>
  <si>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</si>
  <si>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</si>
  <si>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</si>
  <si>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</si>
  <si>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</si>
  <si>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</si>
  <si>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</si>
  <si>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</si>
  <si>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</si>
  <si>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</si>
  <si>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</si>
  <si>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</si>
  <si>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</si>
  <si>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</si>
  <si>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</si>
  <si>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</si>
  <si>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</si>
  <si>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</si>
  <si>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</si>
  <si>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</si>
  <si>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</si>
  <si>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</si>
  <si>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</si>
  <si>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</si>
  <si>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</si>
  <si>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</si>
  <si>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</si>
  <si>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</si>
  <si>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</si>
  <si>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</si>
  <si>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</si>
  <si>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</si>
  <si>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</si>
  <si>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</si>
  <si>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</si>
  <si>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</si>
  <si>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</si>
  <si>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</si>
  <si>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</si>
  <si>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</si>
  <si>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</si>
  <si>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</si>
  <si>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</si>
  <si>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</si>
  <si>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</si>
  <si>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</si>
  <si>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</si>
  <si>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</si>
  <si>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</si>
  <si>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</si>
  <si>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</si>
  <si>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</si>
  <si>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</si>
  <si>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</si>
  <si>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</si>
  <si>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</si>
  <si>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</si>
  <si>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</si>
  <si>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</si>
  <si>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</si>
  <si>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</si>
  <si>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</si>
  <si>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</si>
  <si>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</si>
  <si>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</si>
  <si>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</si>
  <si>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</si>
  <si>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</si>
  <si>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</si>
  <si>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</si>
  <si>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</si>
  <si>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</si>
  <si>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</si>
  <si>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</si>
  <si>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</si>
  <si>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</si>
  <si>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</si>
  <si>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</si>
  <si>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</si>
  <si>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</si>
  <si>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</si>
  <si>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</si>
  <si>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</si>
  <si>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</si>
  <si>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</si>
  <si>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</si>
  <si>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</si>
  <si>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</si>
  <si>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</si>
  <si>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</si>
  <si>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</si>
  <si>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</si>
  <si>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</si>
  <si>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</si>
  <si>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</si>
  <si>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</si>
  <si>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</si>
  <si>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</si>
  <si>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</si>
  <si>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</si>
  <si>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</si>
  <si>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</si>
  <si>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</si>
  <si>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</si>
  <si>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</si>
  <si>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</si>
  <si>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</si>
  <si>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</si>
  <si>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</si>
  <si>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</si>
  <si>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</si>
  <si>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</si>
  <si>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</si>
  <si>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</si>
  <si>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</si>
  <si>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</si>
  <si>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</si>
  <si>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</si>
  <si>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</si>
  <si>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</si>
  <si>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</si>
  <si>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</si>
  <si>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</si>
  <si>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</si>
  <si>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</si>
  <si>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</si>
  <si>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</si>
  <si>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</si>
  <si>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</si>
  <si>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</si>
  <si>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</si>
  <si>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</si>
  <si>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</si>
  <si>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</si>
  <si>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</si>
  <si>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</si>
  <si>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</si>
  <si>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</si>
  <si>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</si>
  <si>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</si>
  <si>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</si>
  <si>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</si>
  <si>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</si>
  <si>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</si>
  <si>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</si>
  <si>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</si>
  <si>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</si>
  <si>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</si>
  <si>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</si>
  <si>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</si>
  <si>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</si>
  <si>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</si>
  <si>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</si>
  <si>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</si>
  <si>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</si>
  <si>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</si>
  <si>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</si>
  <si>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</si>
  <si>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</si>
  <si>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</si>
  <si>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</si>
  <si>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</si>
  <si>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</si>
  <si>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</si>
  <si>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</si>
  <si>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</si>
  <si>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</si>
  <si>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</si>
  <si>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</si>
  <si>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</si>
  <si>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</si>
  <si>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</si>
  <si>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</si>
  <si>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</si>
  <si>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</si>
  <si>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</si>
  <si>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</si>
  <si>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</si>
  <si>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</si>
  <si>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</si>
  <si>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</si>
  <si>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</si>
  <si>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</si>
  <si>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</si>
  <si>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</si>
  <si>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</si>
  <si>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</si>
  <si>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</si>
  <si>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</si>
  <si>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</si>
  <si>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</si>
  <si>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</si>
  <si>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</si>
  <si>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</si>
  <si>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</si>
  <si>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</si>
  <si>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</si>
  <si>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</si>
  <si>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</si>
  <si>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</si>
  <si>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</si>
  <si>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</si>
  <si>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</si>
  <si>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</si>
  <si>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</si>
  <si>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</si>
  <si>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</si>
  <si>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</si>
  <si>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</si>
  <si>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</si>
  <si>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</si>
  <si>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</si>
  <si>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</si>
  <si>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</si>
  <si>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</si>
  <si>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</si>
  <si>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</si>
  <si>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</si>
  <si>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</si>
  <si>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</si>
  <si>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</si>
  <si>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</si>
  <si>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</si>
  <si>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</si>
  <si>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</si>
  <si>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</si>
  <si>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</si>
  <si>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</si>
  <si>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</si>
  <si>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</si>
  <si>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</si>
  <si>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</si>
  <si>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</si>
  <si>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</si>
  <si>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</si>
  <si>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</si>
  <si>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</si>
  <si>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</si>
  <si>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</si>
  <si>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</si>
  <si>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</si>
  <si>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</si>
  <si>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</si>
  <si>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</si>
  <si>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</si>
  <si>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</si>
  <si>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</si>
  <si>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</si>
  <si>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</si>
  <si>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</si>
  <si>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</si>
  <si>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</si>
  <si>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</si>
  <si>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</si>
  <si>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</si>
  <si>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</si>
  <si>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</si>
  <si>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</si>
  <si>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</si>
  <si>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</si>
  <si>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</si>
  <si>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</si>
  <si>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</si>
  <si>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</si>
  <si>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</si>
  <si>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</si>
  <si>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</si>
  <si>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</si>
  <si>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</si>
  <si>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</si>
  <si>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</si>
  <si>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</si>
  <si>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</si>
  <si>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</si>
  <si>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</si>
  <si>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</si>
  <si>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</si>
  <si>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</si>
  <si>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</si>
  <si>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</si>
  <si>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</si>
  <si>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</si>
  <si>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</si>
  <si>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</si>
  <si>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</si>
  <si>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</si>
  <si>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</si>
  <si>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</si>
  <si>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</si>
  <si>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</si>
  <si>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</si>
  <si>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</si>
  <si>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</si>
  <si>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</si>
  <si>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</si>
  <si>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</si>
  <si>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</si>
  <si>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</si>
  <si>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</si>
  <si>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</si>
  <si>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</si>
  <si>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</si>
  <si>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</si>
  <si>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</si>
  <si>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</si>
  <si>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</si>
  <si>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</si>
  <si>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</si>
  <si>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</si>
  <si>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</si>
  <si>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</si>
  <si>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</si>
  <si>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</si>
  <si>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</si>
  <si>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</si>
  <si>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</si>
  <si>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</si>
  <si>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</si>
  <si>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</si>
  <si>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</si>
  <si>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</si>
  <si>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</si>
  <si>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</si>
  <si>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</si>
  <si>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</si>
  <si>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</si>
  <si>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</si>
  <si>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</si>
  <si>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</si>
  <si>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</si>
  <si>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</si>
  <si>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</si>
  <si>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</si>
  <si>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</si>
  <si>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</si>
  <si>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</si>
  <si>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</si>
  <si>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</si>
  <si>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</si>
  <si>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</si>
  <si>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</si>
  <si>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</si>
  <si>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</si>
  <si>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</si>
  <si>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</si>
  <si>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</si>
  <si>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</si>
  <si>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</si>
  <si>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</si>
  <si>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</si>
  <si>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</si>
  <si>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</si>
  <si>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</si>
  <si>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</si>
  <si>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</si>
  <si>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</si>
  <si>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</si>
  <si>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</si>
  <si>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</si>
  <si>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</si>
  <si>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</si>
  <si>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</si>
  <si>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</si>
  <si>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</si>
  <si>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</si>
  <si>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</si>
  <si>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</si>
  <si>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</si>
  <si>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</si>
  <si>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</si>
  <si>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</si>
  <si>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</si>
  <si>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</si>
  <si>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</si>
  <si>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</si>
  <si>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</si>
  <si>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</si>
  <si>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</si>
  <si>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</si>
  <si>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</si>
  <si>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</si>
  <si>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</si>
  <si>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</si>
  <si>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</si>
  <si>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</si>
  <si>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</si>
  <si>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</si>
  <si>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</si>
  <si>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</si>
  <si>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</si>
  <si>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</si>
  <si>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</si>
  <si>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</si>
  <si>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</si>
  <si>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</si>
  <si>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</si>
  <si>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</si>
  <si>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</si>
  <si>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</si>
  <si>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</si>
  <si>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</si>
  <si>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</si>
  <si>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</si>
  <si>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</si>
  <si>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</si>
  <si>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</si>
  <si>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</si>
  <si>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</si>
  <si>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</si>
  <si>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</si>
  <si>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</si>
  <si>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</si>
  <si>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</si>
  <si>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</si>
  <si>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</si>
  <si>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</si>
  <si>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</si>
  <si>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</si>
  <si>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</si>
  <si>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</si>
  <si>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</si>
  <si>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</si>
  <si>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</si>
  <si>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</si>
  <si>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</si>
  <si>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</si>
  <si>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</si>
  <si>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</si>
  <si>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</si>
  <si>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</si>
  <si>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</si>
  <si>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</si>
  <si>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</si>
  <si>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</si>
  <si>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</si>
  <si>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</si>
  <si>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</si>
  <si>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</si>
  <si>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</si>
  <si>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</si>
  <si>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</si>
  <si>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</si>
  <si>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</si>
  <si>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</si>
  <si>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</si>
  <si>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</si>
  <si>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</si>
  <si>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</si>
  <si>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</si>
  <si>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</si>
  <si>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</si>
  <si>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</si>
  <si>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</si>
  <si>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</si>
  <si>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</si>
  <si>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</si>
  <si>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</si>
  <si>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</si>
  <si>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</si>
  <si>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</si>
  <si>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</si>
  <si>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</si>
  <si>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</si>
  <si>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</si>
  <si>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</si>
  <si>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</si>
  <si>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</si>
  <si>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</si>
  <si>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</si>
  <si>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</si>
  <si>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</si>
  <si>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</si>
  <si>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</si>
  <si>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</si>
  <si>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</si>
  <si>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</si>
  <si>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</si>
  <si>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</si>
  <si>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</si>
  <si>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</si>
  <si>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</si>
  <si>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</si>
  <si>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</si>
  <si>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</si>
  <si>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</si>
  <si>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</si>
  <si>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</si>
  <si>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</si>
  <si>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</si>
  <si>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</si>
  <si>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</si>
  <si>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</si>
  <si>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</si>
  <si>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</si>
  <si>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</si>
  <si>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</si>
  <si>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</si>
  <si>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</si>
  <si>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</si>
  <si>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</si>
  <si>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</si>
  <si>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</si>
  <si>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</si>
  <si>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</si>
  <si>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</si>
  <si>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</si>
  <si>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</si>
  <si>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</si>
  <si>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</si>
  <si>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</si>
  <si>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</si>
  <si>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</si>
  <si>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</si>
  <si>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</si>
  <si>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</si>
  <si>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</si>
  <si>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</si>
  <si>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</si>
  <si>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</si>
  <si>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</si>
  <si>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</si>
  <si>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</si>
  <si>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</si>
  <si>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</si>
  <si>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</si>
  <si>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</si>
  <si>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</si>
  <si>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</si>
  <si>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</si>
  <si>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</si>
  <si>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</si>
  <si>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</si>
  <si>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</si>
  <si>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</si>
  <si>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</si>
  <si>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</si>
  <si>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</si>
  <si>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</si>
  <si>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</si>
  <si>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</si>
  <si>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</si>
  <si>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</si>
  <si>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</si>
  <si>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</si>
  <si>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</si>
  <si>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</si>
  <si>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</si>
  <si>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</si>
  <si>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</si>
  <si>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</si>
  <si>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</si>
  <si>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</si>
  <si>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</si>
  <si>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</si>
  <si>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</si>
  <si>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</si>
  <si>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</si>
  <si>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</si>
  <si>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</si>
  <si>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</si>
  <si>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</si>
  <si>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</si>
  <si>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</si>
  <si>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</si>
  <si>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</si>
  <si>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</si>
  <si>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</si>
  <si>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</si>
  <si>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</si>
  <si>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</si>
  <si>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</si>
  <si>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</si>
  <si>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</si>
  <si>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</si>
  <si>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</si>
  <si>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</si>
  <si>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</si>
  <si>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</si>
  <si>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</si>
  <si>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</si>
  <si>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</si>
  <si>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</si>
  <si>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</si>
  <si>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</si>
  <si>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</si>
  <si>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</si>
  <si>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</si>
  <si>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</si>
  <si>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</si>
  <si>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</si>
  <si>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</si>
  <si>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</si>
  <si>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</si>
  <si>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</si>
  <si>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</si>
  <si>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</si>
  <si>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</si>
  <si>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</si>
  <si>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</si>
  <si>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</si>
  <si>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</si>
  <si>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</si>
  <si>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</si>
  <si>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</si>
  <si>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</si>
  <si>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</si>
  <si>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</si>
  <si>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</si>
  <si>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</si>
  <si>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</si>
  <si>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</si>
  <si>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</si>
  <si>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</si>
  <si>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</si>
  <si>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</si>
  <si>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</si>
  <si>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</si>
  <si>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</si>
  <si>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</si>
  <si>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</si>
  <si>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</si>
  <si>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</si>
  <si>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</si>
  <si>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</si>
  <si>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</si>
  <si>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</si>
  <si>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</si>
  <si>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</si>
  <si>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</si>
  <si>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</si>
  <si>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</si>
  <si>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</si>
  <si>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</si>
  <si>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</si>
  <si>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</si>
  <si>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</si>
  <si>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</si>
  <si>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</si>
  <si>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</si>
  <si>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</si>
  <si>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</si>
  <si>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</si>
  <si>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</si>
  <si>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</si>
  <si>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</si>
  <si>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</si>
  <si>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</si>
  <si>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</si>
  <si>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</si>
  <si>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</si>
  <si>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</si>
  <si>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</si>
  <si>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</si>
  <si>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</si>
  <si>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</si>
  <si>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</si>
  <si>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</si>
  <si>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</si>
  <si>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</si>
  <si>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</si>
  <si>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</si>
  <si>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</si>
  <si>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</si>
  <si>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</si>
  <si>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</si>
  <si>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</si>
  <si>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</si>
  <si>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</si>
  <si>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</si>
  <si>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</si>
  <si>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</si>
  <si>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</si>
  <si>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</si>
  <si>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</si>
  <si>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</si>
  <si>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</si>
  <si>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</si>
  <si>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</si>
  <si>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</si>
  <si>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</si>
  <si>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</si>
  <si>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</si>
  <si>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</si>
  <si>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</si>
  <si>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</si>
  <si>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</si>
  <si>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</si>
  <si>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</si>
  <si>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</si>
  <si>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</si>
  <si>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</si>
  <si>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</si>
  <si>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</si>
  <si>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</si>
  <si>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</si>
  <si>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</si>
  <si>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</si>
  <si>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</si>
  <si>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</si>
  <si>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</si>
  <si>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</si>
  <si>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</si>
  <si>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</si>
  <si>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</si>
  <si>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</si>
  <si>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</si>
  <si>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</si>
  <si>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</si>
  <si>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</si>
  <si>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</si>
  <si>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</si>
  <si>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</si>
  <si>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</si>
  <si>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</si>
  <si>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</si>
  <si>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</si>
  <si>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</si>
  <si>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</si>
  <si>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</si>
  <si>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</si>
  <si>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</si>
  <si>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</si>
  <si>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</si>
  <si>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</si>
  <si>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</si>
  <si>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</si>
  <si>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</si>
  <si>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</si>
  <si>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</si>
  <si>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</si>
  <si>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</si>
  <si>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</si>
  <si>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</si>
  <si>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</si>
  <si>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</si>
  <si>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</si>
  <si>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</si>
  <si>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</si>
  <si>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</si>
  <si>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</si>
  <si>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</si>
  <si>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</si>
  <si>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</si>
  <si>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</si>
  <si>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</si>
  <si>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</si>
  <si>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</si>
  <si>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</si>
  <si>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</si>
  <si>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</si>
  <si>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</si>
  <si>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</si>
  <si>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</si>
  <si>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</si>
  <si>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</si>
  <si>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</si>
  <si>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</si>
  <si>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</si>
  <si>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</si>
  <si>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</si>
  <si>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</si>
  <si>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</si>
  <si>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</si>
  <si>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</si>
  <si>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</si>
  <si>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</si>
  <si>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</si>
  <si>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</si>
  <si>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</si>
  <si>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</si>
  <si>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</si>
  <si>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</si>
  <si>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</si>
  <si>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</si>
  <si>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</si>
  <si>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</si>
  <si>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</si>
  <si>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</si>
  <si>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</si>
  <si>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</si>
  <si>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</si>
  <si>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</si>
  <si>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</si>
  <si>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</si>
  <si>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</si>
  <si>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</si>
  <si>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</si>
  <si>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</si>
  <si>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</si>
  <si>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</si>
  <si>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</si>
  <si>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</si>
  <si>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</si>
  <si>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</si>
  <si>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</si>
  <si>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</si>
  <si>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</si>
  <si>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</si>
  <si>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</si>
  <si>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</si>
  <si>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</si>
  <si>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</si>
  <si>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</si>
  <si>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</si>
  <si>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</si>
  <si>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</si>
  <si>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</si>
  <si>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</si>
  <si>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</si>
  <si>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</si>
  <si>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</si>
  <si>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</si>
  <si>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</si>
  <si>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</si>
  <si>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</si>
  <si>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</si>
  <si>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</si>
  <si>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</si>
  <si>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</si>
  <si>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</si>
  <si>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</si>
  <si>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</si>
  <si>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</si>
  <si>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</si>
  <si>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</si>
  <si>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</si>
  <si>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</si>
  <si>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</si>
  <si>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</si>
  <si>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</si>
  <si>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</si>
  <si>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</si>
  <si>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</si>
  <si>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</si>
  <si>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</si>
  <si>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</si>
  <si>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</si>
  <si>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</si>
  <si>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</si>
  <si>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</si>
  <si>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</si>
  <si>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</si>
  <si>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</si>
  <si>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</si>
  <si>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</si>
  <si>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</si>
  <si>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</si>
  <si>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</si>
  <si>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</si>
  <si>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</si>
  <si>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</si>
  <si>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</si>
  <si>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</si>
  <si>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</si>
  <si>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</si>
  <si>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</si>
  <si>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</si>
  <si>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</si>
  <si>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</si>
  <si>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</si>
  <si>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</si>
  <si>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</si>
  <si>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</si>
  <si>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</si>
  <si>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</si>
  <si>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</si>
  <si>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</si>
  <si>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</si>
  <si>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</si>
  <si>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</si>
  <si>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</si>
  <si>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</si>
  <si>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</si>
  <si>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</si>
  <si>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</si>
  <si>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</si>
  <si>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</si>
  <si>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</si>
  <si>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</si>
  <si>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</si>
  <si>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</si>
  <si>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</si>
  <si>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</si>
  <si>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</si>
  <si>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</si>
  <si>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</si>
  <si>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</si>
  <si>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</si>
  <si>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</si>
  <si>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</si>
  <si>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</si>
  <si>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</si>
  <si>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</si>
  <si>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</si>
  <si>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</si>
  <si>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</si>
  <si>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</si>
  <si>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</si>
  <si>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</si>
  <si>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</si>
  <si>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</si>
  <si>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</si>
  <si>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</si>
  <si>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</si>
  <si>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</si>
  <si>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</si>
  <si>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</si>
  <si>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</si>
  <si>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</si>
  <si>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</si>
  <si>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</si>
  <si>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</si>
  <si>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</si>
  <si>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</si>
  <si>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</si>
  <si>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</si>
  <si>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</si>
  <si>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</si>
  <si>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</si>
  <si>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</si>
  <si>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</si>
  <si>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</si>
  <si>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</si>
  <si>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</si>
  <si>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</si>
  <si>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</si>
  <si>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</si>
  <si>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</si>
  <si>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</si>
  <si>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</si>
  <si>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</si>
  <si>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</si>
  <si>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</si>
  <si>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</si>
  <si>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</si>
  <si>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</si>
  <si>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</si>
  <si>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</si>
  <si>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</si>
  <si>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</si>
  <si>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</si>
  <si>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</si>
  <si>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</si>
  <si>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</si>
  <si>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</si>
  <si>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</si>
  <si>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</si>
  <si>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</si>
  <si>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</si>
  <si>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</si>
  <si>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</si>
  <si>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</si>
  <si>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</si>
  <si>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</si>
  <si>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</si>
  <si>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</si>
  <si>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</si>
  <si>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</si>
  <si>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</si>
  <si>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</si>
  <si>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</si>
  <si>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</si>
  <si>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</si>
  <si>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</si>
  <si>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</si>
  <si>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</si>
  <si>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</si>
  <si>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</si>
  <si>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</si>
  <si>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</si>
  <si>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</si>
  <si>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</si>
  <si>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</si>
  <si>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</si>
  <si>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</si>
  <si>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</si>
  <si>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</si>
  <si>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</si>
  <si>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</si>
  <si>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</si>
  <si>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</si>
  <si>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</si>
  <si>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</si>
  <si>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</si>
  <si>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</si>
  <si>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</si>
  <si>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</si>
  <si>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</si>
  <si>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</si>
  <si>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</si>
  <si>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</si>
  <si>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</si>
  <si>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</si>
  <si>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</si>
  <si>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</si>
  <si>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</si>
  <si>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</si>
  <si>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</si>
  <si>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</si>
  <si>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</si>
  <si>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</si>
  <si>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</si>
  <si>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</si>
  <si>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</si>
  <si>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</si>
  <si>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</si>
  <si>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</si>
  <si>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</si>
  <si>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</si>
  <si>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</si>
  <si>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</si>
  <si>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</si>
  <si>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</si>
  <si>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</si>
  <si>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</si>
  <si>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</si>
  <si>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</si>
  <si>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</si>
  <si>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</si>
  <si>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</si>
  <si>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</si>
  <si>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</si>
  <si>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</si>
  <si>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</si>
  <si>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</si>
  <si>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</si>
  <si>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</si>
  <si>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</si>
  <si>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</si>
  <si>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</si>
  <si>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</si>
  <si>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</si>
  <si>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</si>
  <si>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</si>
  <si>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</si>
  <si>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</si>
  <si>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</si>
  <si>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</si>
  <si>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</si>
  <si>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</si>
  <si>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</si>
  <si>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</si>
  <si>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</si>
  <si>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</si>
  <si>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</si>
  <si>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</si>
  <si>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</si>
  <si>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</si>
  <si>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</si>
  <si>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</si>
  <si>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</si>
  <si>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</si>
  <si>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</si>
  <si>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</si>
  <si>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</si>
  <si>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</si>
  <si>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</si>
  <si>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</si>
  <si>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</si>
  <si>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</si>
  <si>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</si>
  <si>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</si>
  <si>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</si>
  <si>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</si>
  <si>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</si>
  <si>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</si>
  <si>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</si>
  <si>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</si>
  <si>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</si>
  <si>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</si>
  <si>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</si>
  <si>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</si>
  <si>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</si>
  <si>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</si>
  <si>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</si>
  <si>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</si>
  <si>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</si>
  <si>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</si>
  <si>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</si>
  <si>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</si>
  <si>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</si>
  <si>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</si>
  <si>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</si>
  <si>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</si>
  <si>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</si>
  <si>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</si>
  <si>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</si>
  <si>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</si>
  <si>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</si>
  <si>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</si>
  <si>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</si>
  <si>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</si>
  <si>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</si>
  <si>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</si>
  <si>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</si>
  <si>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</si>
  <si>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</si>
  <si>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</si>
  <si>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</si>
  <si>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</si>
  <si>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</si>
  <si>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</si>
  <si>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</si>
  <si>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</si>
  <si>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</si>
  <si>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</si>
  <si>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</si>
  <si>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</si>
  <si>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</si>
  <si>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</si>
  <si>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</si>
  <si>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</si>
  <si>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</si>
  <si>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</si>
  <si>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</si>
  <si>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</si>
  <si>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</si>
  <si>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</si>
  <si>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</si>
  <si>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</si>
  <si>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</si>
  <si>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</si>
  <si>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</si>
  <si>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</si>
  <si>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</si>
  <si>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</si>
  <si>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</si>
  <si>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</si>
  <si>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</si>
  <si>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</si>
  <si>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</si>
  <si>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</si>
  <si>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</si>
  <si>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</si>
  <si>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</si>
  <si>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</si>
  <si>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</si>
  <si>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</si>
  <si>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</si>
  <si>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</si>
  <si>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</si>
  <si>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</si>
  <si>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</si>
  <si>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</si>
  <si>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</si>
  <si>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</si>
  <si>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</si>
  <si>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</si>
  <si>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</si>
  <si>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</si>
  <si>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</si>
  <si>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</si>
  <si>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</si>
  <si>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</si>
  <si>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</si>
  <si>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</si>
  <si>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</si>
  <si>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</si>
  <si>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</si>
  <si>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</si>
  <si>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</si>
  <si>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</si>
  <si>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</si>
  <si>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</si>
  <si>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</si>
  <si>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</si>
  <si>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</si>
  <si>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</si>
  <si>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</si>
  <si>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</si>
  <si>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</si>
  <si>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</si>
  <si>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</si>
  <si>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</si>
  <si>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</si>
  <si>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</si>
  <si>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</si>
  <si>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</si>
  <si>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</si>
  <si>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</si>
  <si>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</si>
  <si>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</si>
  <si>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</si>
  <si>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</si>
  <si>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</si>
  <si>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</si>
  <si>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</si>
  <si>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</si>
  <si>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</si>
  <si>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</si>
  <si>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</si>
  <si>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</si>
  <si>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</si>
  <si>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</si>
  <si>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</si>
  <si>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</si>
  <si>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</si>
  <si>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</si>
  <si>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</si>
  <si>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</si>
  <si>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</si>
  <si>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</si>
  <si>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</si>
  <si>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</si>
  <si>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</si>
  <si>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</si>
  <si>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</si>
  <si>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</si>
  <si>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</si>
  <si>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</si>
  <si>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</si>
  <si>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</si>
  <si>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</si>
  <si>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</si>
  <si>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Sum of Percentage Successful</t>
  </si>
  <si>
    <t>Sum of Percentage Failed</t>
  </si>
  <si>
    <t>Sum of Percentage Canceled</t>
  </si>
  <si>
    <t>Greater than 50000</t>
  </si>
  <si>
    <t>Mean:</t>
  </si>
  <si>
    <t>Median:</t>
  </si>
  <si>
    <t>Min:</t>
  </si>
  <si>
    <t>Max:</t>
  </si>
  <si>
    <t>Variance:</t>
  </si>
  <si>
    <t>Standard Deviation:</t>
  </si>
  <si>
    <t>Failed Campaign Stats</t>
  </si>
  <si>
    <t>Successful Campaign Stats</t>
  </si>
  <si>
    <t>Q1:</t>
  </si>
  <si>
    <t>Q3:</t>
  </si>
  <si>
    <t>IQR:</t>
  </si>
  <si>
    <t>Lower Bound:</t>
  </si>
  <si>
    <t>Upper Bound</t>
  </si>
  <si>
    <t>Upper Bound: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</si>
</sst>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42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9" fontId="0" fillId="0" borderId="0" xfId="42" applyFont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strike val="0"/>
      </font>
      <fill>
        <patternFill>
          <bgColor rgb="FFFF5866"/>
        </patternFill>
      </fill>
    </dxf>
    <dxf>
      <fill>
        <patternFill>
          <bgColor rgb="FF9AFF89"/>
        </patternFill>
      </fill>
    </dxf>
    <dxf>
      <fill>
        <patternFill>
          <bgColor theme="8"/>
        </patternFill>
      </fill>
    </dxf>
    <dxf>
      <fill>
        <patternFill>
          <bgColor rgb="FFF6FF72"/>
        </patternFill>
      </fill>
    </dxf>
    <dxf>
      <font>
        <strike val="0"/>
      </font>
      <fill>
        <patternFill>
          <bgColor rgb="FFFF5866"/>
        </patternFill>
      </fill>
    </dxf>
    <dxf>
      <fill>
        <patternFill>
          <bgColor rgb="FF9AFF89"/>
        </patternFill>
      </fill>
    </dxf>
    <dxf>
      <fill>
        <patternFill>
          <bgColor theme="8"/>
        </patternFill>
      </fill>
    </dxf>
    <dxf>
      <fill>
        <patternFill>
          <bgColor rgb="FFF6FF72"/>
        </patternFill>
      </fill>
    </dxf>
    <dxf>
      <font>
        <strike val="0"/>
      </font>
      <fill>
        <patternFill>
          <bgColor rgb="FFFF5866"/>
        </patternFill>
      </fill>
    </dxf>
    <dxf>
      <fill>
        <patternFill>
          <bgColor rgb="FF9AFF89"/>
        </patternFill>
      </fill>
    </dxf>
    <dxf>
      <fill>
        <patternFill>
          <bgColor theme="8"/>
        </patternFill>
      </fill>
    </dxf>
    <dxf>
      <fill>
        <patternFill>
          <bgColor rgb="FFF6FF72"/>
        </patternFill>
      </fill>
    </dxf>
    <dxf>
      <font>
        <strike val="0"/>
      </font>
      <fill>
        <patternFill>
          <bgColor rgb="FFFF5866"/>
        </patternFill>
      </fill>
    </dxf>
    <dxf>
      <fill>
        <patternFill>
          <bgColor rgb="FF9AFF89"/>
        </patternFill>
      </fill>
    </dxf>
    <dxf>
      <fill>
        <patternFill>
          <bgColor theme="8"/>
        </patternFill>
      </fill>
    </dxf>
    <dxf>
      <fill>
        <patternFill>
          <bgColor rgb="FFF6FF72"/>
        </patternFill>
      </fill>
    </dxf>
    <dxf>
      <font>
        <strike val="0"/>
      </font>
      <fill>
        <patternFill>
          <bgColor rgb="FFFF5866"/>
        </patternFill>
      </fill>
    </dxf>
    <dxf>
      <fill>
        <patternFill>
          <bgColor rgb="FF9AFF89"/>
        </patternFill>
      </fill>
    </dxf>
    <dxf>
      <fill>
        <patternFill>
          <bgColor theme="8"/>
        </patternFill>
      </fill>
    </dxf>
    <dxf>
      <fill>
        <patternFill>
          <bgColor rgb="FFF6FF72"/>
        </patternFill>
      </fill>
    </dxf>
    <dxf>
      <font>
        <strike val="0"/>
      </font>
      <fill>
        <patternFill>
          <bgColor rgb="FFFF5866"/>
        </patternFill>
      </fill>
    </dxf>
    <dxf>
      <fill>
        <patternFill>
          <bgColor rgb="FF9AFF89"/>
        </patternFill>
      </fill>
    </dxf>
    <dxf>
      <fill>
        <patternFill>
          <bgColor theme="8"/>
        </patternFill>
      </fill>
    </dxf>
    <dxf>
      <fill>
        <patternFill>
          <bgColor rgb="FFF6FF72"/>
        </patternFill>
      </fill>
    </dxf>
  </dxfs>
  <tableStyles count="0" defaultTableStyle="TableStyleMedium2" defaultPivotStyle="PivotStyleLight16"/>
  <colors>
    <mruColors>
      <color rgb="FF4286FF"/>
      <color rgb="FF00D225"/>
      <color rgb="FFDE0204"/>
      <color rgb="FFD40204"/>
      <color rgb="FF009119"/>
      <color rgb="FF1749FF"/>
      <color rgb="FFF6FF72"/>
      <color rgb="FFF1FF9F"/>
      <color rgb="FFF4FF6C"/>
      <color rgb="FF9A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D-E44E-BC3E-F7E556786006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D-E44E-BC3E-F7E556786006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D-E44E-BC3E-F7E556786006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D-E44E-BC3E-F7E55678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5941599"/>
        <c:axId val="275890319"/>
      </c:barChart>
      <c:catAx>
        <c:axId val="27594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0319"/>
        <c:crosses val="autoZero"/>
        <c:auto val="1"/>
        <c:lblAlgn val="ctr"/>
        <c:lblOffset val="100"/>
        <c:noMultiLvlLbl val="0"/>
      </c:catAx>
      <c:valAx>
        <c:axId val="2758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[CrowdfundingBook.xlsx]Sheet2!PivotTable6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9-2345-ADA7-08F872B3C6E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9-2345-ADA7-08F872B3C6E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9-2345-ADA7-08F872B3C6E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D9-2345-ADA7-08F872B3C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121391"/>
        <c:axId val="277473279"/>
      </c:barChart>
      <c:catAx>
        <c:axId val="27912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73279"/>
        <c:crosses val="autoZero"/>
        <c:auto val="1"/>
        <c:lblAlgn val="ctr"/>
        <c:lblOffset val="100"/>
        <c:noMultiLvlLbl val="0"/>
      </c:catAx>
      <c:valAx>
        <c:axId val="27747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B-B845-BCD0-8CF69C6697EF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B-B845-BCD0-8CF69C6697EF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B-B845-BCD0-8CF69C66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7712"/>
        <c:axId val="1977738672"/>
      </c:lineChart>
      <c:catAx>
        <c:axId val="19540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38672"/>
        <c:crosses val="autoZero"/>
        <c:auto val="1"/>
        <c:lblAlgn val="ctr"/>
        <c:lblOffset val="100"/>
        <c:noMultiLvlLbl val="0"/>
      </c:catAx>
      <c:valAx>
        <c:axId val="19777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Sheet4!$L$1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Sheet4!$K$2:$K$14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Sheet4!$L$2:$L$14</c:f>
              <c:numCache>
                <c:formatCode>General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FF0-5440-A60C-5C35459CEAB6}"/>
            </c:ext>
          </c:extLst>
        </c:ser>
        <c:ser>
          <c:idx val="1"/>
          <c:order val="1"/>
          <c:tx>
            <c:strRef>
              <c:f>Sheet4!$M$1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Sheet4!$K$2:$K$14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Sheet4!$M$2:$M$14</c:f>
              <c:numCache>
                <c:formatCode>General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FF0-5440-A60C-5C35459CEAB6}"/>
            </c:ext>
          </c:extLst>
        </c:ser>
        <c:ser>
          <c:idx val="2"/>
          <c:order val="2"/>
          <c:tx>
            <c:strRef>
              <c:f>Sheet4!$N$1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Sheet4!$K$2:$K$14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Sheet4!$N$2:$N$14</c:f>
              <c:numCache>
                <c:formatCode>General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FF0-5440-A60C-5C35459CE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293216"/>
        <c:axId val="1970716992"/>
      </c:lineChart>
      <c:catAx>
        <c:axId val="19712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16992"/>
        <c:crosses val="autoZero"/>
        <c:auto val="1"/>
        <c:lblAlgn val="ctr"/>
        <c:lblOffset val="100"/>
        <c:noMultiLvlLbl val="0"/>
      </c:catAx>
      <c:valAx>
        <c:axId val="197071699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Campaigns</a:t>
          </a:r>
        </a:p>
      </cx:txPr>
    </cx:title>
    <cx:plotArea>
      <cx:plotAreaRegion>
        <cx:series layoutId="boxWhisker" uniqueId="{2B5FD833-65BD-DF45-8940-854C80FC652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D1826ECD-6AFC-E340-9359-93840A1436C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12700</xdr:rowOff>
    </xdr:from>
    <xdr:to>
      <xdr:col>14</xdr:col>
      <xdr:colOff>254000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8526E-1930-BAE8-5CD9-691CD6126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3</xdr:row>
      <xdr:rowOff>38100</xdr:rowOff>
    </xdr:from>
    <xdr:to>
      <xdr:col>12</xdr:col>
      <xdr:colOff>914400</xdr:colOff>
      <xdr:row>26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7033F-661A-6139-08E3-D5CEE2E0E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1</xdr:row>
      <xdr:rowOff>177800</xdr:rowOff>
    </xdr:from>
    <xdr:to>
      <xdr:col>15</xdr:col>
      <xdr:colOff>317500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70415-A98A-85CE-7D0F-2A80885DD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152400</xdr:rowOff>
    </xdr:from>
    <xdr:to>
      <xdr:col>7</xdr:col>
      <xdr:colOff>330200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D190A-16E6-E420-5C00-8708CBA1F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13</xdr:row>
      <xdr:rowOff>63500</xdr:rowOff>
    </xdr:from>
    <xdr:to>
      <xdr:col>8</xdr:col>
      <xdr:colOff>533400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7659479-FF1C-7E22-BB06-5F26F632EB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9450" y="2705100"/>
              <a:ext cx="314325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76200</xdr:colOff>
      <xdr:row>13</xdr:row>
      <xdr:rowOff>114300</xdr:rowOff>
    </xdr:from>
    <xdr:to>
      <xdr:col>3</xdr:col>
      <xdr:colOff>1435100</xdr:colOff>
      <xdr:row>27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D08CEB8-7FB8-6783-EB81-A72F8E431B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00" y="2755900"/>
              <a:ext cx="3060700" cy="292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38100</xdr:colOff>
      <xdr:row>1</xdr:row>
      <xdr:rowOff>38100</xdr:rowOff>
    </xdr:from>
    <xdr:to>
      <xdr:col>15</xdr:col>
      <xdr:colOff>0</xdr:colOff>
      <xdr:row>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CA19CBE-6E43-D625-7B6A-306BCAFFCF6E}"/>
            </a:ext>
          </a:extLst>
        </xdr:cNvPr>
        <xdr:cNvSpPr txBox="1"/>
      </xdr:nvSpPr>
      <xdr:spPr>
        <a:xfrm>
          <a:off x="10502900" y="241300"/>
          <a:ext cx="49149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/>
            <a:t>The median value better summarizes the data. The successful campaigns had more variability.This makes sense because the successful campaigns data set had a higher standard deviation and variance.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i McLeod" refreshedDate="44855.669845254626" createdVersion="8" refreshedVersion="8" minRefreshableVersion="3" recordCount="1001" xr:uid="{9F49AB7C-0029-CB41-BE64-2297ECE15111}">
  <cacheSource type="worksheet">
    <worksheetSource ref="A1:U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i McLeod" refreshedDate="44855.761096759263" createdVersion="8" refreshedVersion="8" minRefreshableVersion="3" recordCount="1000" xr:uid="{C2173B7C-BBF0-204A-849E-36DFEF668E32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2">
        <rangePr autoStart="0" autoEnd="0" groupBy="months" startDate="2010-01-01T06:00:00" endDate="2020-01-31T06:00:00"/>
        <groupItems count="14">
          <s v="&lt;1/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31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Years" numFmtId="14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i McLeod" refreshedDate="44856.146582407404" createdVersion="8" refreshedVersion="8" minRefreshableVersion="3" recordCount="12" xr:uid="{AD39DF88-75F3-684B-A252-84ADC898A4B4}">
  <cacheSource type="worksheet">
    <worksheetSource ref="A1:H13" sheet="Sheet4"/>
  </cacheSource>
  <cacheFields count="8">
    <cacheField name="Goal" numFmtId="0">
      <sharedItems count="13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  <s v="Greater than or equal to 50000" u="1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sful" numFmtId="9">
      <sharedItems containsSemiMixedTypes="0" containsString="0" containsNumber="1" minValue="0.3737704918032787" maxValue="1"/>
    </cacheField>
    <cacheField name="Percentage Failed" numFmtId="9">
      <sharedItems containsSemiMixedTypes="0" containsString="0" containsNumber="1" minValue="0" maxValue="0.55555555555555558"/>
    </cacheField>
    <cacheField name="Percentage Canceled" numFmtId="9">
      <sharedItems containsSemiMixedTypes="0" containsString="0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x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x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x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x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x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x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x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x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x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x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x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x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x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x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x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x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x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x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x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x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x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x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x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x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x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x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x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x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x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x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x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x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x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x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x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x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x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x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x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x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x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x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x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x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x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x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x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x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x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x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x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x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x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x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x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x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x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x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x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x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x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x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x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x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x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x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x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x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x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x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x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x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x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x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x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x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x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x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x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x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x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x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x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x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x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x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x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x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x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x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x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x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x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x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x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x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x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x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x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x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x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x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x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x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x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x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x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x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x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x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x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x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x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x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x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x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x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x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x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x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x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x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x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x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x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x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x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x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x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x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x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x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x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x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x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x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x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x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x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x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x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x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x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x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x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x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x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x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x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x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x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x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x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x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x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x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x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x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x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x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x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x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x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x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x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x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x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x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x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x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x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x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x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x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x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x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x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x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x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x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x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x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x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x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x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x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x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x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x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x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x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x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x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x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x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x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x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x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x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x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x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x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x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x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x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x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x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x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x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x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x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x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x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x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x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x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x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x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x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x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x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x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x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x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x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x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x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x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x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x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x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x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x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x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x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x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x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x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x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x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x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x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x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x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x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x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x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x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x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x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x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x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x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x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x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x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x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x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x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x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x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x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x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x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x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x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x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x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x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x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x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x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x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x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x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x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x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x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x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x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x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x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x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x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x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x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x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x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x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x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x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x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x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x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x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x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x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x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x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x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x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x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x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x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x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x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x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x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x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x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x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x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x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x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x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x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x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x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x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x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x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x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x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x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x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x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x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x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x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x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x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x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x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x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x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x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x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x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x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x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x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x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x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x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x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x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x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x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x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x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x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x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x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x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x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x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x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x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x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x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x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x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x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x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x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x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x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x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x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x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x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x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x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x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x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x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x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x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x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x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x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x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x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x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x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x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x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x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x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x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x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x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x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x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x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x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x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x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x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x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x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x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x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x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x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x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x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x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x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x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x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x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x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x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x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x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x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x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x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x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x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x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x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x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x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x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x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x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x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x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x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x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x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x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x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x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x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x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x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x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x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x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x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x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x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x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x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x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x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x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x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x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x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x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x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x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x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x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x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x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x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x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x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x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x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x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x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x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x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x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x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x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x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x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x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x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x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x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x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x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x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x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x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x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x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x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x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x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x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x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x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x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x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x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x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x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x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x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x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x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x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x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x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x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x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x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x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x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x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x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x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x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x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x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x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x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x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x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x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x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x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x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x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x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x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x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x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x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x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x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x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x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x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x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x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x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x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x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x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x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x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x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x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x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x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x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x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x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x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x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x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x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x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x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x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x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x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x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x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x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x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x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x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x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x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x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x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x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x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x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x v="1000"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x v="0"/>
    <b v="0"/>
    <b v="0"/>
    <s v="food/food trucks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x v="1"/>
    <b v="0"/>
    <b v="1"/>
    <s v="music/rock"/>
    <x v="1"/>
    <x v="1"/>
  </r>
  <r>
    <x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x v="2"/>
    <b v="0"/>
    <b v="0"/>
    <s v="technology/web"/>
    <x v="2"/>
    <x v="2"/>
  </r>
  <r>
    <x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x v="3"/>
    <b v="0"/>
    <b v="0"/>
    <s v="music/rock"/>
    <x v="1"/>
    <x v="1"/>
  </r>
  <r>
    <x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x v="3"/>
    <b v="0"/>
    <b v="0"/>
    <s v="theater/plays"/>
    <x v="3"/>
    <x v="3"/>
  </r>
  <r>
    <x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x v="4"/>
    <b v="0"/>
    <b v="0"/>
    <s v="theater/plays"/>
    <x v="3"/>
    <x v="3"/>
  </r>
  <r>
    <x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x v="5"/>
    <b v="0"/>
    <b v="0"/>
    <s v="film &amp; video/documentary"/>
    <x v="4"/>
    <x v="4"/>
  </r>
  <r>
    <x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x v="0"/>
    <b v="0"/>
    <b v="0"/>
    <s v="theater/plays"/>
    <x v="3"/>
    <x v="3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x v="6"/>
    <b v="0"/>
    <b v="0"/>
    <s v="theater/plays"/>
    <x v="3"/>
    <x v="3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x v="2"/>
    <b v="0"/>
    <b v="0"/>
    <s v="music/electric music"/>
    <x v="1"/>
    <x v="5"/>
  </r>
  <r>
    <x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x v="6"/>
    <b v="0"/>
    <b v="0"/>
    <s v="film &amp; video/drama"/>
    <x v="4"/>
    <x v="6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x v="6"/>
    <b v="0"/>
    <b v="1"/>
    <s v="theater/plays"/>
    <x v="3"/>
    <x v="3"/>
  </r>
  <r>
    <x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x v="3"/>
    <b v="0"/>
    <b v="0"/>
    <s v="film &amp; video/drama"/>
    <x v="4"/>
    <x v="6"/>
  </r>
  <r>
    <x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x v="7"/>
    <b v="0"/>
    <b v="0"/>
    <s v="music/indie rock"/>
    <x v="1"/>
    <x v="7"/>
  </r>
  <r>
    <x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x v="4"/>
    <b v="0"/>
    <b v="0"/>
    <s v="music/indie rock"/>
    <x v="1"/>
    <x v="7"/>
  </r>
  <r>
    <x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x v="3"/>
    <b v="0"/>
    <b v="0"/>
    <s v="technology/wearables"/>
    <x v="2"/>
    <x v="8"/>
  </r>
  <r>
    <x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x v="1"/>
    <b v="0"/>
    <b v="0"/>
    <s v="publishing/nonfiction"/>
    <x v="5"/>
    <x v="9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x v="8"/>
    <b v="0"/>
    <b v="0"/>
    <s v="film &amp; video/animation"/>
    <x v="4"/>
    <x v="10"/>
  </r>
  <r>
    <x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x v="9"/>
    <b v="0"/>
    <b v="0"/>
    <s v="theater/plays"/>
    <x v="3"/>
    <x v="3"/>
  </r>
  <r>
    <x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x v="3"/>
    <b v="0"/>
    <b v="1"/>
    <s v="theater/plays"/>
    <x v="3"/>
    <x v="3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x v="1"/>
    <b v="0"/>
    <b v="0"/>
    <s v="film &amp; video/drama"/>
    <x v="4"/>
    <x v="6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x v="8"/>
    <b v="0"/>
    <b v="0"/>
    <s v="theater/plays"/>
    <x v="3"/>
    <x v="3"/>
  </r>
  <r>
    <x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x v="9"/>
    <b v="0"/>
    <b v="0"/>
    <s v="theater/plays"/>
    <x v="3"/>
    <x v="3"/>
  </r>
  <r>
    <x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x v="3"/>
    <b v="0"/>
    <b v="0"/>
    <s v="film &amp; video/documentary"/>
    <x v="4"/>
    <x v="4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x v="1"/>
    <b v="0"/>
    <b v="0"/>
    <s v="technology/wearables"/>
    <x v="2"/>
    <x v="8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x v="8"/>
    <b v="0"/>
    <b v="1"/>
    <s v="games/video games"/>
    <x v="6"/>
    <x v="11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x v="9"/>
    <b v="0"/>
    <b v="0"/>
    <s v="theater/plays"/>
    <x v="3"/>
    <x v="3"/>
  </r>
  <r>
    <x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x v="0"/>
    <b v="0"/>
    <b v="0"/>
    <s v="music/rock"/>
    <x v="1"/>
    <x v="1"/>
  </r>
  <r>
    <x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x v="6"/>
    <b v="0"/>
    <b v="1"/>
    <s v="theater/plays"/>
    <x v="3"/>
    <x v="3"/>
  </r>
  <r>
    <x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x v="9"/>
    <b v="0"/>
    <b v="0"/>
    <s v="film &amp; video/shorts"/>
    <x v="4"/>
    <x v="12"/>
  </r>
  <r>
    <x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x v="3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x v="7"/>
    <b v="0"/>
    <b v="0"/>
    <s v="games/video games"/>
    <x v="6"/>
    <x v="11"/>
  </r>
  <r>
    <x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x v="9"/>
    <b v="0"/>
    <b v="0"/>
    <s v="film &amp; video/documentary"/>
    <x v="4"/>
    <x v="4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x v="1"/>
    <b v="0"/>
    <b v="0"/>
    <s v="theater/plays"/>
    <x v="3"/>
    <x v="3"/>
  </r>
  <r>
    <x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x v="5"/>
    <b v="0"/>
    <b v="0"/>
    <s v="film &amp; video/documentary"/>
    <x v="4"/>
    <x v="4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x v="3"/>
    <b v="0"/>
    <b v="1"/>
    <s v="film &amp; video/drama"/>
    <x v="4"/>
    <x v="6"/>
  </r>
  <r>
    <x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x v="8"/>
    <b v="0"/>
    <b v="0"/>
    <s v="theater/plays"/>
    <x v="3"/>
    <x v="3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x v="3"/>
    <b v="0"/>
    <b v="1"/>
    <s v="publishing/fiction"/>
    <x v="5"/>
    <x v="13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x v="6"/>
    <b v="0"/>
    <b v="0"/>
    <s v="photography/photography books"/>
    <x v="7"/>
    <x v="14"/>
  </r>
  <r>
    <x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x v="2"/>
    <b v="0"/>
    <b v="0"/>
    <s v="theater/plays"/>
    <x v="3"/>
    <x v="3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x v="6"/>
    <b v="0"/>
    <b v="1"/>
    <s v="technology/wearables"/>
    <x v="2"/>
    <x v="8"/>
  </r>
  <r>
    <x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x v="4"/>
    <b v="0"/>
    <b v="1"/>
    <s v="music/rock"/>
    <x v="1"/>
    <x v="1"/>
  </r>
  <r>
    <x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x v="8"/>
    <b v="0"/>
    <b v="0"/>
    <s v="food/food trucks"/>
    <x v="0"/>
    <x v="0"/>
  </r>
  <r>
    <x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x v="1"/>
    <b v="0"/>
    <b v="0"/>
    <s v="publishing/radio &amp; podcasts"/>
    <x v="5"/>
    <x v="15"/>
  </r>
  <r>
    <x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x v="3"/>
    <b v="0"/>
    <b v="0"/>
    <s v="publishing/fiction"/>
    <x v="5"/>
    <x v="13"/>
  </r>
  <r>
    <x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x v="7"/>
    <b v="0"/>
    <b v="1"/>
    <s v="theater/plays"/>
    <x v="3"/>
    <x v="3"/>
  </r>
  <r>
    <x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x v="6"/>
    <b v="0"/>
    <b v="0"/>
    <s v="music/rock"/>
    <x v="1"/>
    <x v="1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x v="1"/>
    <b v="0"/>
    <b v="0"/>
    <s v="theater/plays"/>
    <x v="3"/>
    <x v="3"/>
  </r>
  <r>
    <x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x v="0"/>
    <b v="0"/>
    <b v="0"/>
    <s v="theater/plays"/>
    <x v="3"/>
    <x v="3"/>
  </r>
  <r>
    <x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x v="3"/>
    <b v="0"/>
    <b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x v="2"/>
    <b v="0"/>
    <b v="0"/>
    <s v="music/metal"/>
    <x v="1"/>
    <x v="16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x v="4"/>
    <b v="0"/>
    <b v="1"/>
    <s v="technology/wearables"/>
    <x v="2"/>
    <x v="8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x v="6"/>
    <b v="0"/>
    <b v="0"/>
    <s v="theater/plays"/>
    <x v="3"/>
    <x v="3"/>
  </r>
  <r>
    <x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x v="1"/>
    <b v="0"/>
    <b v="0"/>
    <s v="film &amp; video/drama"/>
    <x v="4"/>
    <x v="6"/>
  </r>
  <r>
    <x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x v="9"/>
    <b v="0"/>
    <b v="0"/>
    <s v="technology/wearables"/>
    <x v="2"/>
    <x v="8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x v="9"/>
    <b v="0"/>
    <b v="0"/>
    <s v="music/jazz"/>
    <x v="1"/>
    <x v="17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x v="0"/>
    <b v="0"/>
    <b v="0"/>
    <s v="technology/wearables"/>
    <x v="2"/>
    <x v="8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x v="5"/>
    <b v="0"/>
    <b v="0"/>
    <s v="games/video games"/>
    <x v="6"/>
    <x v="11"/>
  </r>
  <r>
    <x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x v="0"/>
    <b v="0"/>
    <b v="0"/>
    <s v="theater/plays"/>
    <x v="3"/>
    <x v="3"/>
  </r>
  <r>
    <x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x v="5"/>
    <b v="0"/>
    <b v="1"/>
    <s v="theater/plays"/>
    <x v="3"/>
    <x v="3"/>
  </r>
  <r>
    <x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x v="4"/>
    <b v="0"/>
    <b v="0"/>
    <s v="theater/plays"/>
    <x v="3"/>
    <x v="3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x v="8"/>
    <b v="0"/>
    <b v="0"/>
    <s v="theater/plays"/>
    <x v="3"/>
    <x v="3"/>
  </r>
  <r>
    <x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x v="0"/>
    <b v="0"/>
    <b v="0"/>
    <s v="technology/web"/>
    <x v="2"/>
    <x v="2"/>
  </r>
  <r>
    <x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x v="5"/>
    <b v="0"/>
    <b v="0"/>
    <s v="theater/plays"/>
    <x v="3"/>
    <x v="3"/>
  </r>
  <r>
    <x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x v="9"/>
    <b v="0"/>
    <b v="1"/>
    <s v="technology/web"/>
    <x v="2"/>
    <x v="2"/>
  </r>
  <r>
    <x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x v="8"/>
    <b v="0"/>
    <b v="0"/>
    <s v="theater/plays"/>
    <x v="3"/>
    <x v="3"/>
  </r>
  <r>
    <x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x v="0"/>
    <b v="0"/>
    <b v="1"/>
    <s v="theater/plays"/>
    <x v="3"/>
    <x v="3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x v="6"/>
    <b v="0"/>
    <b v="1"/>
    <s v="technology/wearables"/>
    <x v="2"/>
    <x v="8"/>
  </r>
  <r>
    <x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x v="5"/>
    <b v="0"/>
    <b v="1"/>
    <s v="theater/plays"/>
    <x v="3"/>
    <x v="3"/>
  </r>
  <r>
    <x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x v="8"/>
    <b v="0"/>
    <b v="0"/>
    <s v="theater/plays"/>
    <x v="3"/>
    <x v="3"/>
  </r>
  <r>
    <x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x v="6"/>
    <b v="0"/>
    <b v="1"/>
    <s v="theater/plays"/>
    <x v="3"/>
    <x v="3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x v="3"/>
    <b v="0"/>
    <b v="0"/>
    <s v="theater/plays"/>
    <x v="3"/>
    <x v="3"/>
  </r>
  <r>
    <x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x v="0"/>
    <b v="0"/>
    <b v="0"/>
    <s v="film &amp; video/animation"/>
    <x v="4"/>
    <x v="10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x v="7"/>
    <b v="0"/>
    <b v="0"/>
    <s v="music/jazz"/>
    <x v="1"/>
    <x v="17"/>
  </r>
  <r>
    <x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x v="7"/>
    <b v="0"/>
    <b v="0"/>
    <s v="music/metal"/>
    <x v="1"/>
    <x v="16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x v="9"/>
    <b v="0"/>
    <b v="0"/>
    <s v="photography/photography books"/>
    <x v="7"/>
    <x v="14"/>
  </r>
  <r>
    <x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x v="0"/>
    <b v="1"/>
    <b v="1"/>
    <s v="theater/plays"/>
    <x v="3"/>
    <x v="3"/>
  </r>
  <r>
    <x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x v="6"/>
    <b v="0"/>
    <b v="1"/>
    <s v="film &amp; video/animation"/>
    <x v="4"/>
    <x v="10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x v="9"/>
    <b v="0"/>
    <b v="0"/>
    <s v="publishing/translations"/>
    <x v="5"/>
    <x v="18"/>
  </r>
  <r>
    <x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x v="9"/>
    <b v="0"/>
    <b v="0"/>
    <s v="theater/plays"/>
    <x v="3"/>
    <x v="3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x v="5"/>
    <b v="0"/>
    <b v="0"/>
    <s v="games/video games"/>
    <x v="6"/>
    <x v="11"/>
  </r>
  <r>
    <x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x v="5"/>
    <b v="0"/>
    <b v="0"/>
    <s v="music/rock"/>
    <x v="1"/>
    <x v="1"/>
  </r>
  <r>
    <x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x v="3"/>
    <b v="0"/>
    <b v="1"/>
    <s v="games/video games"/>
    <x v="6"/>
    <x v="11"/>
  </r>
  <r>
    <x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x v="7"/>
    <b v="0"/>
    <b v="0"/>
    <s v="music/electric music"/>
    <x v="1"/>
    <x v="5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x v="4"/>
    <b v="0"/>
    <b v="0"/>
    <s v="technology/wearables"/>
    <x v="2"/>
    <x v="8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x v="8"/>
    <b v="0"/>
    <b v="0"/>
    <s v="music/indie rock"/>
    <x v="1"/>
    <x v="7"/>
  </r>
  <r>
    <x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x v="0"/>
    <b v="1"/>
    <b v="0"/>
    <s v="theater/plays"/>
    <x v="3"/>
    <x v="3"/>
  </r>
  <r>
    <x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x v="8"/>
    <b v="0"/>
    <b v="1"/>
    <s v="music/rock"/>
    <x v="1"/>
    <x v="1"/>
  </r>
  <r>
    <x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x v="0"/>
    <b v="0"/>
    <b v="0"/>
    <s v="publishing/translations"/>
    <x v="5"/>
    <x v="18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x v="6"/>
    <b v="0"/>
    <b v="0"/>
    <s v="theater/plays"/>
    <x v="3"/>
    <x v="3"/>
  </r>
  <r>
    <x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x v="7"/>
    <b v="0"/>
    <b v="1"/>
    <s v="theater/plays"/>
    <x v="3"/>
    <x v="3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x v="7"/>
    <b v="0"/>
    <b v="0"/>
    <s v="publishing/translations"/>
    <x v="5"/>
    <x v="18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x v="6"/>
    <b v="0"/>
    <b v="1"/>
    <s v="games/video games"/>
    <x v="6"/>
    <x v="11"/>
  </r>
  <r>
    <x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x v="4"/>
    <b v="0"/>
    <b v="1"/>
    <s v="theater/plays"/>
    <x v="3"/>
    <x v="3"/>
  </r>
  <r>
    <x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x v="3"/>
    <b v="0"/>
    <b v="0"/>
    <s v="technology/web"/>
    <x v="2"/>
    <x v="2"/>
  </r>
  <r>
    <x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x v="3"/>
    <b v="0"/>
    <b v="0"/>
    <s v="film &amp; video/documentary"/>
    <x v="4"/>
    <x v="4"/>
  </r>
  <r>
    <x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x v="8"/>
    <b v="0"/>
    <b v="0"/>
    <s v="theater/plays"/>
    <x v="3"/>
    <x v="3"/>
  </r>
  <r>
    <x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x v="0"/>
    <b v="0"/>
    <b v="0"/>
    <s v="food/food trucks"/>
    <x v="0"/>
    <x v="0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x v="0"/>
    <b v="0"/>
    <b v="0"/>
    <s v="games/video games"/>
    <x v="6"/>
    <x v="11"/>
  </r>
  <r>
    <x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x v="1"/>
    <b v="0"/>
    <b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x v="8"/>
    <b v="0"/>
    <b v="0"/>
    <s v="theater/plays"/>
    <x v="3"/>
    <x v="3"/>
  </r>
  <r>
    <x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x v="0"/>
    <b v="0"/>
    <b v="1"/>
    <s v="music/electric music"/>
    <x v="1"/>
    <x v="5"/>
  </r>
  <r>
    <x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x v="9"/>
    <b v="0"/>
    <b v="1"/>
    <s v="technology/wearables"/>
    <x v="2"/>
    <x v="8"/>
  </r>
  <r>
    <x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x v="6"/>
    <b v="0"/>
    <b v="0"/>
    <s v="music/electric music"/>
    <x v="1"/>
    <x v="5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x v="5"/>
    <b v="0"/>
    <b v="0"/>
    <s v="music/indie rock"/>
    <x v="1"/>
    <x v="7"/>
  </r>
  <r>
    <x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x v="2"/>
    <b v="0"/>
    <b v="0"/>
    <s v="technology/web"/>
    <x v="2"/>
    <x v="2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x v="3"/>
    <b v="0"/>
    <b v="0"/>
    <s v="theater/plays"/>
    <x v="3"/>
    <x v="3"/>
  </r>
  <r>
    <x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x v="9"/>
    <b v="0"/>
    <b v="1"/>
    <s v="theater/plays"/>
    <x v="3"/>
    <x v="3"/>
  </r>
  <r>
    <x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x v="4"/>
    <b v="0"/>
    <b v="0"/>
    <s v="film &amp; video/documentary"/>
    <x v="4"/>
    <x v="4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x v="1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x v="9"/>
    <b v="0"/>
    <b v="0"/>
    <s v="food/food trucks"/>
    <x v="0"/>
    <x v="0"/>
  </r>
  <r>
    <x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x v="4"/>
    <b v="0"/>
    <b v="0"/>
    <s v="publishing/radio &amp; podcasts"/>
    <x v="5"/>
    <x v="15"/>
  </r>
  <r>
    <x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x v="1"/>
    <b v="0"/>
    <b v="0"/>
    <s v="technology/web"/>
    <x v="2"/>
    <x v="2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x v="5"/>
    <b v="0"/>
    <b v="0"/>
    <s v="food/food trucks"/>
    <x v="0"/>
    <x v="0"/>
  </r>
  <r>
    <x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x v="3"/>
    <b v="0"/>
    <b v="1"/>
    <s v="technology/wearables"/>
    <x v="2"/>
    <x v="8"/>
  </r>
  <r>
    <x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x v="5"/>
    <b v="0"/>
    <b v="0"/>
    <s v="publishing/fiction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x v="0"/>
    <b v="0"/>
    <b v="0"/>
    <s v="theater/plays"/>
    <x v="3"/>
    <x v="3"/>
  </r>
  <r>
    <x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x v="8"/>
    <b v="0"/>
    <b v="0"/>
    <s v="film &amp; video/television"/>
    <x v="4"/>
    <x v="19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x v="1"/>
    <b v="0"/>
    <b v="0"/>
    <s v="photography/photography books"/>
    <x v="7"/>
    <x v="14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x v="1"/>
    <b v="0"/>
    <b v="1"/>
    <s v="film &amp; video/documentary"/>
    <x v="4"/>
    <x v="4"/>
  </r>
  <r>
    <x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x v="0"/>
    <b v="0"/>
    <b v="1"/>
    <s v="games/mobile games"/>
    <x v="6"/>
    <x v="20"/>
  </r>
  <r>
    <x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x v="1"/>
    <b v="0"/>
    <b v="0"/>
    <s v="games/video games"/>
    <x v="6"/>
    <x v="11"/>
  </r>
  <r>
    <x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x v="1"/>
    <b v="0"/>
    <b v="0"/>
    <s v="publishing/fiction"/>
    <x v="5"/>
    <x v="13"/>
  </r>
  <r>
    <x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x v="0"/>
    <b v="1"/>
    <b v="0"/>
    <s v="theater/plays"/>
    <x v="3"/>
    <x v="3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x v="3"/>
    <b v="0"/>
    <b v="0"/>
    <s v="photography/photography books"/>
    <x v="7"/>
    <x v="14"/>
  </r>
  <r>
    <x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x v="9"/>
    <b v="0"/>
    <b v="0"/>
    <s v="theater/plays"/>
    <x v="3"/>
    <x v="3"/>
  </r>
  <r>
    <x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x v="7"/>
    <b v="0"/>
    <b v="1"/>
    <s v="theater/plays"/>
    <x v="3"/>
    <x v="3"/>
  </r>
  <r>
    <x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x v="6"/>
    <b v="0"/>
    <b v="0"/>
    <s v="theater/plays"/>
    <x v="3"/>
    <x v="3"/>
  </r>
  <r>
    <x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x v="6"/>
    <b v="0"/>
    <b v="0"/>
    <s v="music/rock"/>
    <x v="1"/>
    <x v="1"/>
  </r>
  <r>
    <x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x v="0"/>
    <b v="0"/>
    <b v="0"/>
    <s v="food/food trucks"/>
    <x v="0"/>
    <x v="0"/>
  </r>
  <r>
    <x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x v="8"/>
    <b v="0"/>
    <b v="0"/>
    <s v="film &amp; video/drama"/>
    <x v="4"/>
    <x v="6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x v="2"/>
    <b v="0"/>
    <b v="0"/>
    <s v="technology/web"/>
    <x v="2"/>
    <x v="2"/>
  </r>
  <r>
    <x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x v="9"/>
    <b v="0"/>
    <b v="1"/>
    <s v="theater/plays"/>
    <x v="3"/>
    <x v="3"/>
  </r>
  <r>
    <x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x v="8"/>
    <b v="0"/>
    <b v="0"/>
    <s v="music/world music"/>
    <x v="1"/>
    <x v="21"/>
  </r>
  <r>
    <x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x v="8"/>
    <b v="0"/>
    <b v="1"/>
    <s v="film &amp; video/documentary"/>
    <x v="4"/>
    <x v="4"/>
  </r>
  <r>
    <x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x v="2"/>
    <b v="0"/>
    <b v="1"/>
    <s v="theater/plays"/>
    <x v="3"/>
    <x v="3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x v="1"/>
    <b v="0"/>
    <b v="1"/>
    <s v="film &amp; video/drama"/>
    <x v="4"/>
    <x v="6"/>
  </r>
  <r>
    <x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x v="6"/>
    <b v="0"/>
    <b v="0"/>
    <s v="publishing/nonfiction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x v="4"/>
    <b v="0"/>
    <b v="0"/>
    <s v="games/mobile games"/>
    <x v="6"/>
    <x v="20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x v="0"/>
    <b v="0"/>
    <b v="1"/>
    <s v="technology/wearables"/>
    <x v="2"/>
    <x v="8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x v="9"/>
    <b v="0"/>
    <b v="0"/>
    <s v="film &amp; video/documentary"/>
    <x v="4"/>
    <x v="4"/>
  </r>
  <r>
    <x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x v="0"/>
    <b v="0"/>
    <b v="0"/>
    <s v="technology/web"/>
    <x v="2"/>
    <x v="2"/>
  </r>
  <r>
    <x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x v="4"/>
    <b v="0"/>
    <b v="0"/>
    <s v="technology/web"/>
    <x v="2"/>
    <x v="2"/>
  </r>
  <r>
    <x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x v="6"/>
    <b v="0"/>
    <b v="0"/>
    <s v="music/indie rock"/>
    <x v="1"/>
    <x v="7"/>
  </r>
  <r>
    <x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x v="3"/>
    <b v="0"/>
    <b v="0"/>
    <s v="theater/plays"/>
    <x v="3"/>
    <x v="3"/>
  </r>
  <r>
    <x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x v="1"/>
    <b v="0"/>
    <b v="0"/>
    <s v="technology/wearables"/>
    <x v="2"/>
    <x v="8"/>
  </r>
  <r>
    <x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x v="8"/>
    <b v="0"/>
    <b v="0"/>
    <s v="theater/plays"/>
    <x v="3"/>
    <x v="3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x v="7"/>
    <b v="0"/>
    <b v="1"/>
    <s v="theater/plays"/>
    <x v="3"/>
    <x v="3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x v="5"/>
    <b v="0"/>
    <b v="0"/>
    <s v="technology/wearables"/>
    <x v="2"/>
    <x v="8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x v="2"/>
    <b v="0"/>
    <b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x v="9"/>
    <b v="0"/>
    <b v="0"/>
    <s v="music/rock"/>
    <x v="1"/>
    <x v="1"/>
  </r>
  <r>
    <x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x v="1"/>
    <b v="0"/>
    <b v="0"/>
    <s v="music/electric music"/>
    <x v="1"/>
    <x v="5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x v="5"/>
    <b v="0"/>
    <b v="0"/>
    <s v="music/indie rock"/>
    <x v="1"/>
    <x v="7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x v="4"/>
    <b v="0"/>
    <b v="0"/>
    <s v="theater/plays"/>
    <x v="3"/>
    <x v="3"/>
  </r>
  <r>
    <x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x v="7"/>
    <b v="0"/>
    <b v="1"/>
    <s v="music/indie rock"/>
    <x v="1"/>
    <x v="7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x v="6"/>
    <b v="0"/>
    <b v="0"/>
    <s v="theater/plays"/>
    <x v="3"/>
    <x v="3"/>
  </r>
  <r>
    <x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x v="3"/>
    <b v="0"/>
    <b v="0"/>
    <s v="music/rock"/>
    <x v="1"/>
    <x v="1"/>
  </r>
  <r>
    <x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x v="1"/>
    <b v="0"/>
    <b v="0"/>
    <s v="photography/photography books"/>
    <x v="7"/>
    <x v="14"/>
  </r>
  <r>
    <x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x v="0"/>
    <b v="0"/>
    <b v="0"/>
    <s v="music/rock"/>
    <x v="1"/>
    <x v="1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x v="3"/>
    <b v="0"/>
    <b v="1"/>
    <s v="theater/plays"/>
    <x v="3"/>
    <x v="3"/>
  </r>
  <r>
    <x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x v="3"/>
    <b v="0"/>
    <b v="0"/>
    <s v="technology/wearables"/>
    <x v="2"/>
    <x v="8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x v="0"/>
    <b v="0"/>
    <b v="1"/>
    <s v="technology/web"/>
    <x v="2"/>
    <x v="2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x v="3"/>
    <b v="0"/>
    <b v="0"/>
    <s v="music/rock"/>
    <x v="1"/>
    <x v="1"/>
  </r>
  <r>
    <x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x v="5"/>
    <b v="0"/>
    <b v="1"/>
    <s v="photography/photography books"/>
    <x v="7"/>
    <x v="14"/>
  </r>
  <r>
    <x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x v="5"/>
    <b v="0"/>
    <b v="0"/>
    <s v="theater/plays"/>
    <x v="3"/>
    <x v="3"/>
  </r>
  <r>
    <x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x v="5"/>
    <b v="0"/>
    <b v="0"/>
    <s v="technology/web"/>
    <x v="2"/>
    <x v="2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x v="6"/>
    <b v="0"/>
    <b v="0"/>
    <s v="photography/photography books"/>
    <x v="7"/>
    <x v="14"/>
  </r>
  <r>
    <x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x v="2"/>
    <b v="0"/>
    <b v="0"/>
    <s v="theater/plays"/>
    <x v="3"/>
    <x v="3"/>
  </r>
  <r>
    <x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x v="3"/>
    <b v="0"/>
    <b v="1"/>
    <s v="music/indie rock"/>
    <x v="1"/>
    <x v="7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x v="4"/>
    <b v="0"/>
    <b v="1"/>
    <s v="film &amp; video/shorts"/>
    <x v="4"/>
    <x v="12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x v="5"/>
    <b v="0"/>
    <b v="0"/>
    <s v="music/indie rock"/>
    <x v="1"/>
    <x v="7"/>
  </r>
  <r>
    <x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x v="1"/>
    <b v="0"/>
    <b v="0"/>
    <s v="publishing/translations"/>
    <x v="5"/>
    <x v="18"/>
  </r>
  <r>
    <x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x v="1"/>
    <b v="0"/>
    <b v="1"/>
    <s v="film &amp; video/documentary"/>
    <x v="4"/>
    <x v="4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x v="2"/>
    <b v="0"/>
    <b v="0"/>
    <s v="theater/plays"/>
    <x v="3"/>
    <x v="3"/>
  </r>
  <r>
    <x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x v="0"/>
    <b v="0"/>
    <b v="1"/>
    <s v="technology/wearables"/>
    <x v="2"/>
    <x v="8"/>
  </r>
  <r>
    <x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x v="7"/>
    <b v="0"/>
    <b v="0"/>
    <s v="theater/plays"/>
    <x v="3"/>
    <x v="3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x v="7"/>
    <b v="0"/>
    <b v="0"/>
    <s v="theater/plays"/>
    <x v="3"/>
    <x v="3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x v="6"/>
    <b v="0"/>
    <b v="0"/>
    <s v="theater/plays"/>
    <x v="3"/>
    <x v="3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x v="5"/>
    <b v="0"/>
    <b v="0"/>
    <s v="food/food trucks"/>
    <x v="0"/>
    <x v="0"/>
  </r>
  <r>
    <x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x v="2"/>
    <b v="0"/>
    <b v="1"/>
    <s v="theater/plays"/>
    <x v="3"/>
    <x v="3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x v="6"/>
    <b v="0"/>
    <b v="0"/>
    <s v="technology/wearables"/>
    <x v="2"/>
    <x v="8"/>
  </r>
  <r>
    <x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x v="5"/>
    <b v="0"/>
    <b v="0"/>
    <s v="technology/web"/>
    <x v="2"/>
    <x v="2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x v="3"/>
    <b v="0"/>
    <b v="0"/>
    <s v="theater/plays"/>
    <x v="3"/>
    <x v="3"/>
  </r>
  <r>
    <x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x v="6"/>
    <b v="0"/>
    <b v="0"/>
    <s v="music/rock"/>
    <x v="1"/>
    <x v="1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x v="3"/>
    <b v="0"/>
    <b v="0"/>
    <s v="theater/plays"/>
    <x v="3"/>
    <x v="3"/>
  </r>
  <r>
    <x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x v="9"/>
    <b v="0"/>
    <b v="0"/>
    <s v="film &amp; video/television"/>
    <x v="4"/>
    <x v="19"/>
  </r>
  <r>
    <x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x v="1"/>
    <b v="0"/>
    <b v="0"/>
    <s v="theater/plays"/>
    <x v="3"/>
    <x v="3"/>
  </r>
  <r>
    <x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x v="2"/>
    <b v="0"/>
    <b v="1"/>
    <s v="film &amp; video/shorts"/>
    <x v="4"/>
    <x v="12"/>
  </r>
  <r>
    <x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x v="1"/>
    <b v="0"/>
    <b v="0"/>
    <s v="theater/plays"/>
    <x v="3"/>
    <x v="3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x v="7"/>
    <b v="0"/>
    <b v="0"/>
    <s v="theater/plays"/>
    <x v="3"/>
    <x v="3"/>
  </r>
  <r>
    <x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x v="2"/>
    <b v="0"/>
    <b v="1"/>
    <s v="theater/plays"/>
    <x v="3"/>
    <x v="3"/>
  </r>
  <r>
    <x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x v="3"/>
    <b v="0"/>
    <b v="0"/>
    <s v="theater/plays"/>
    <x v="3"/>
    <x v="3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x v="1"/>
    <b v="0"/>
    <b v="0"/>
    <s v="music/rock"/>
    <x v="1"/>
    <x v="1"/>
  </r>
  <r>
    <x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x v="9"/>
    <b v="1"/>
    <b v="0"/>
    <s v="music/indie rock"/>
    <x v="1"/>
    <x v="7"/>
  </r>
  <r>
    <x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x v="0"/>
    <b v="0"/>
    <b v="0"/>
    <s v="music/metal"/>
    <x v="1"/>
    <x v="16"/>
  </r>
  <r>
    <x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x v="9"/>
    <b v="0"/>
    <b v="0"/>
    <s v="music/electric music"/>
    <x v="1"/>
    <x v="5"/>
  </r>
  <r>
    <x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x v="7"/>
    <b v="0"/>
    <b v="0"/>
    <s v="technology/wearables"/>
    <x v="2"/>
    <x v="8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x v="5"/>
    <b v="0"/>
    <b v="0"/>
    <s v="film &amp; video/drama"/>
    <x v="4"/>
    <x v="6"/>
  </r>
  <r>
    <x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x v="6"/>
    <b v="0"/>
    <b v="0"/>
    <s v="music/electric music"/>
    <x v="1"/>
    <x v="5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x v="0"/>
    <b v="0"/>
    <b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x v="6"/>
    <b v="0"/>
    <b v="0"/>
    <s v="theater/plays"/>
    <x v="3"/>
    <x v="3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x v="1"/>
    <b v="0"/>
    <b v="0"/>
    <s v="technology/web"/>
    <x v="2"/>
    <x v="2"/>
  </r>
  <r>
    <x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x v="8"/>
    <b v="0"/>
    <b v="0"/>
    <s v="food/food trucks"/>
    <x v="0"/>
    <x v="0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x v="5"/>
    <b v="0"/>
    <b v="0"/>
    <s v="theater/plays"/>
    <x v="3"/>
    <x v="3"/>
  </r>
  <r>
    <x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x v="8"/>
    <b v="0"/>
    <b v="0"/>
    <s v="music/jazz"/>
    <x v="1"/>
    <x v="17"/>
  </r>
  <r>
    <x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x v="9"/>
    <b v="1"/>
    <b v="0"/>
    <s v="theater/plays"/>
    <x v="3"/>
    <x v="3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x v="6"/>
    <b v="0"/>
    <b v="0"/>
    <s v="publishing/fiction"/>
    <x v="5"/>
    <x v="13"/>
  </r>
  <r>
    <x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x v="9"/>
    <b v="0"/>
    <b v="1"/>
    <s v="music/rock"/>
    <x v="1"/>
    <x v="1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x v="5"/>
    <b v="0"/>
    <b v="0"/>
    <s v="film &amp; video/documentary"/>
    <x v="4"/>
    <x v="4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x v="7"/>
    <b v="0"/>
    <b v="0"/>
    <s v="film &amp; video/documentary"/>
    <x v="4"/>
    <x v="4"/>
  </r>
  <r>
    <x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x v="5"/>
    <b v="0"/>
    <b v="0"/>
    <s v="film &amp; video/science fiction"/>
    <x v="4"/>
    <x v="22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x v="2"/>
    <b v="0"/>
    <b v="0"/>
    <s v="theater/plays"/>
    <x v="3"/>
    <x v="3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x v="10"/>
    <b v="0"/>
    <b v="0"/>
    <s v="theater/plays"/>
    <x v="3"/>
    <x v="3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x v="6"/>
    <b v="0"/>
    <b v="1"/>
    <s v="music/indie rock"/>
    <x v="1"/>
    <x v="7"/>
  </r>
  <r>
    <x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x v="6"/>
    <b v="0"/>
    <b v="0"/>
    <s v="music/rock"/>
    <x v="1"/>
    <x v="1"/>
  </r>
  <r>
    <x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x v="3"/>
    <b v="0"/>
    <b v="0"/>
    <s v="theater/plays"/>
    <x v="3"/>
    <x v="3"/>
  </r>
  <r>
    <x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x v="8"/>
    <b v="0"/>
    <b v="0"/>
    <s v="theater/plays"/>
    <x v="3"/>
    <x v="3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x v="3"/>
    <b v="0"/>
    <b v="0"/>
    <s v="film &amp; video/science fiction"/>
    <x v="4"/>
    <x v="22"/>
  </r>
  <r>
    <x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x v="8"/>
    <b v="0"/>
    <b v="1"/>
    <s v="film &amp; video/shorts"/>
    <x v="4"/>
    <x v="12"/>
  </r>
  <r>
    <x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x v="4"/>
    <b v="0"/>
    <b v="0"/>
    <s v="film &amp; video/animation"/>
    <x v="4"/>
    <x v="10"/>
  </r>
  <r>
    <x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x v="8"/>
    <b v="1"/>
    <b v="0"/>
    <s v="theater/plays"/>
    <x v="3"/>
    <x v="3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x v="4"/>
    <b v="1"/>
    <b v="0"/>
    <s v="food/food trucks"/>
    <x v="0"/>
    <x v="0"/>
  </r>
  <r>
    <x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x v="1"/>
    <b v="0"/>
    <b v="0"/>
    <s v="photography/photography books"/>
    <x v="7"/>
    <x v="14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x v="7"/>
    <b v="0"/>
    <b v="0"/>
    <s v="theater/plays"/>
    <x v="3"/>
    <x v="3"/>
  </r>
  <r>
    <x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x v="1"/>
    <b v="0"/>
    <b v="0"/>
    <s v="film &amp; video/science fiction"/>
    <x v="4"/>
    <x v="22"/>
  </r>
  <r>
    <x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x v="1"/>
    <b v="1"/>
    <b v="0"/>
    <s v="music/rock"/>
    <x v="1"/>
    <x v="1"/>
  </r>
  <r>
    <x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x v="6"/>
    <b v="0"/>
    <b v="0"/>
    <s v="photography/photography books"/>
    <x v="7"/>
    <x v="14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x v="0"/>
    <b v="0"/>
    <b v="0"/>
    <s v="games/mobile games"/>
    <x v="6"/>
    <x v="20"/>
  </r>
  <r>
    <x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x v="7"/>
    <b v="0"/>
    <b v="0"/>
    <s v="film &amp; video/animation"/>
    <x v="4"/>
    <x v="10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x v="5"/>
    <b v="0"/>
    <b v="1"/>
    <s v="games/mobile games"/>
    <x v="6"/>
    <x v="20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x v="3"/>
    <b v="0"/>
    <b v="0"/>
    <s v="games/video games"/>
    <x v="6"/>
    <x v="11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x v="2"/>
    <b v="0"/>
    <b v="0"/>
    <s v="theater/plays"/>
    <x v="3"/>
    <x v="3"/>
  </r>
  <r>
    <x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x v="7"/>
    <b v="0"/>
    <b v="0"/>
    <s v="theater/plays"/>
    <x v="3"/>
    <x v="3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x v="8"/>
    <b v="0"/>
    <b v="0"/>
    <s v="film &amp; video/animation"/>
    <x v="4"/>
    <x v="10"/>
  </r>
  <r>
    <x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x v="5"/>
    <b v="0"/>
    <b v="1"/>
    <s v="games/video games"/>
    <x v="6"/>
    <x v="11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x v="5"/>
    <b v="0"/>
    <b v="0"/>
    <s v="film &amp; video/animation"/>
    <x v="4"/>
    <x v="10"/>
  </r>
  <r>
    <x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x v="3"/>
    <b v="0"/>
    <b v="1"/>
    <s v="music/rock"/>
    <x v="1"/>
    <x v="1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x v="1"/>
    <b v="0"/>
    <b v="0"/>
    <s v="film &amp; video/animation"/>
    <x v="4"/>
    <x v="10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x v="9"/>
    <b v="0"/>
    <b v="1"/>
    <s v="theater/plays"/>
    <x v="3"/>
    <x v="3"/>
  </r>
  <r>
    <x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x v="0"/>
    <b v="0"/>
    <b v="0"/>
    <s v="technology/wearables"/>
    <x v="2"/>
    <x v="8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x v="6"/>
    <b v="0"/>
    <b v="0"/>
    <s v="theater/plays"/>
    <x v="3"/>
    <x v="3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x v="1"/>
    <b v="0"/>
    <b v="1"/>
    <s v="publishing/nonfiction"/>
    <x v="5"/>
    <x v="9"/>
  </r>
  <r>
    <x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x v="5"/>
    <b v="0"/>
    <b v="1"/>
    <s v="music/rock"/>
    <x v="1"/>
    <x v="1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x v="9"/>
    <b v="0"/>
    <b v="0"/>
    <s v="theater/plays"/>
    <x v="3"/>
    <x v="3"/>
  </r>
  <r>
    <x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x v="1"/>
    <b v="0"/>
    <b v="0"/>
    <s v="theater/plays"/>
    <x v="3"/>
    <x v="3"/>
  </r>
  <r>
    <x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x v="1"/>
    <b v="0"/>
    <b v="0"/>
    <s v="theater/plays"/>
    <x v="3"/>
    <x v="3"/>
  </r>
  <r>
    <x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x v="2"/>
    <b v="0"/>
    <b v="0"/>
    <s v="technology/web"/>
    <x v="2"/>
    <x v="2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x v="5"/>
    <b v="0"/>
    <b v="1"/>
    <s v="publishing/fiction"/>
    <x v="5"/>
    <x v="13"/>
  </r>
  <r>
    <x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x v="0"/>
    <b v="0"/>
    <b v="0"/>
    <s v="games/mobile games"/>
    <x v="6"/>
    <x v="20"/>
  </r>
  <r>
    <x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x v="0"/>
    <b v="0"/>
    <b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x v="6"/>
    <b v="0"/>
    <b v="0"/>
    <s v="music/rock"/>
    <x v="1"/>
    <x v="1"/>
  </r>
  <r>
    <x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x v="4"/>
    <b v="0"/>
    <b v="0"/>
    <s v="theater/plays"/>
    <x v="3"/>
    <x v="3"/>
  </r>
  <r>
    <x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x v="2"/>
    <b v="0"/>
    <b v="0"/>
    <s v="theater/plays"/>
    <x v="3"/>
    <x v="3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x v="8"/>
    <b v="0"/>
    <b v="0"/>
    <s v="film &amp; video/drama"/>
    <x v="4"/>
    <x v="6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x v="5"/>
    <b v="0"/>
    <b v="0"/>
    <s v="publishing/nonfiction"/>
    <x v="5"/>
    <x v="9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x v="8"/>
    <b v="0"/>
    <b v="1"/>
    <s v="music/rock"/>
    <x v="1"/>
    <x v="1"/>
  </r>
  <r>
    <x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x v="7"/>
    <b v="0"/>
    <b v="0"/>
    <s v="music/rock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x v="2"/>
    <b v="0"/>
    <b v="0"/>
    <s v="theater/plays"/>
    <x v="3"/>
    <x v="3"/>
  </r>
  <r>
    <x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x v="7"/>
    <b v="0"/>
    <b v="1"/>
    <s v="theater/plays"/>
    <x v="3"/>
    <x v="3"/>
  </r>
  <r>
    <x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x v="4"/>
    <b v="1"/>
    <b v="0"/>
    <s v="photography/photography books"/>
    <x v="7"/>
    <x v="14"/>
  </r>
  <r>
    <x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x v="4"/>
    <b v="0"/>
    <b v="0"/>
    <s v="music/rock"/>
    <x v="1"/>
    <x v="1"/>
  </r>
  <r>
    <x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x v="6"/>
    <b v="0"/>
    <b v="1"/>
    <s v="music/rock"/>
    <x v="1"/>
    <x v="1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x v="8"/>
    <b v="0"/>
    <b v="1"/>
    <s v="music/indie rock"/>
    <x v="1"/>
    <x v="7"/>
  </r>
  <r>
    <x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x v="6"/>
    <b v="0"/>
    <b v="0"/>
    <s v="photography/photography books"/>
    <x v="7"/>
    <x v="14"/>
  </r>
  <r>
    <x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x v="2"/>
    <b v="0"/>
    <b v="0"/>
    <s v="theater/plays"/>
    <x v="3"/>
    <x v="3"/>
  </r>
  <r>
    <x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x v="7"/>
    <b v="0"/>
    <b v="0"/>
    <s v="theater/plays"/>
    <x v="3"/>
    <x v="3"/>
  </r>
  <r>
    <x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x v="1"/>
    <b v="0"/>
    <b v="1"/>
    <s v="music/jazz"/>
    <x v="1"/>
    <x v="17"/>
  </r>
  <r>
    <x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x v="4"/>
    <b v="0"/>
    <b v="0"/>
    <s v="theater/plays"/>
    <x v="3"/>
    <x v="3"/>
  </r>
  <r>
    <x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x v="4"/>
    <b v="0"/>
    <b v="0"/>
    <s v="film &amp; video/documentary"/>
    <x v="4"/>
    <x v="4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x v="3"/>
    <b v="0"/>
    <b v="0"/>
    <s v="film &amp; video/television"/>
    <x v="4"/>
    <x v="19"/>
  </r>
  <r>
    <x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x v="6"/>
    <b v="0"/>
    <b v="0"/>
    <s v="games/video games"/>
    <x v="6"/>
    <x v="11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x v="7"/>
    <b v="0"/>
    <b v="0"/>
    <s v="photography/photography books"/>
    <x v="7"/>
    <x v="14"/>
  </r>
  <r>
    <x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x v="3"/>
    <b v="0"/>
    <b v="1"/>
    <s v="theater/plays"/>
    <x v="3"/>
    <x v="3"/>
  </r>
  <r>
    <x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x v="5"/>
    <b v="0"/>
    <b v="0"/>
    <s v="theater/plays"/>
    <x v="3"/>
    <x v="3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x v="5"/>
    <b v="0"/>
    <b v="0"/>
    <s v="theater/plays"/>
    <x v="3"/>
    <x v="3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x v="3"/>
    <b v="0"/>
    <b v="0"/>
    <s v="publishing/translations"/>
    <x v="5"/>
    <x v="18"/>
  </r>
  <r>
    <x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x v="4"/>
    <b v="0"/>
    <b v="1"/>
    <s v="games/video games"/>
    <x v="6"/>
    <x v="11"/>
  </r>
  <r>
    <x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x v="6"/>
    <b v="0"/>
    <b v="0"/>
    <s v="theater/plays"/>
    <x v="3"/>
    <x v="3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x v="4"/>
    <b v="0"/>
    <b v="0"/>
    <s v="technology/web"/>
    <x v="2"/>
    <x v="2"/>
  </r>
  <r>
    <x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x v="9"/>
    <b v="0"/>
    <b v="0"/>
    <s v="theater/plays"/>
    <x v="3"/>
    <x v="3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x v="5"/>
    <b v="0"/>
    <b v="0"/>
    <s v="film &amp; video/animation"/>
    <x v="4"/>
    <x v="10"/>
  </r>
  <r>
    <x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x v="4"/>
    <b v="0"/>
    <b v="1"/>
    <s v="theater/plays"/>
    <x v="3"/>
    <x v="3"/>
  </r>
  <r>
    <x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x v="7"/>
    <b v="0"/>
    <b v="1"/>
    <s v="film &amp; video/television"/>
    <x v="4"/>
    <x v="19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x v="7"/>
    <b v="0"/>
    <b v="0"/>
    <s v="music/rock"/>
    <x v="1"/>
    <x v="1"/>
  </r>
  <r>
    <x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x v="4"/>
    <b v="0"/>
    <b v="0"/>
    <s v="technology/web"/>
    <x v="2"/>
    <x v="2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x v="7"/>
    <b v="0"/>
    <b v="0"/>
    <s v="theater/plays"/>
    <x v="3"/>
    <x v="3"/>
  </r>
  <r>
    <x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x v="7"/>
    <b v="0"/>
    <b v="0"/>
    <s v="theater/plays"/>
    <x v="3"/>
    <x v="3"/>
  </r>
  <r>
    <x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x v="0"/>
    <b v="0"/>
    <b v="0"/>
    <s v="music/electric music"/>
    <x v="1"/>
    <x v="5"/>
  </r>
  <r>
    <x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x v="4"/>
    <b v="0"/>
    <b v="1"/>
    <s v="music/metal"/>
    <x v="1"/>
    <x v="16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x v="0"/>
    <b v="0"/>
    <b v="0"/>
    <s v="theater/plays"/>
    <x v="3"/>
    <x v="3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x v="2"/>
    <b v="0"/>
    <b v="1"/>
    <s v="film &amp; video/documentary"/>
    <x v="4"/>
    <x v="4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x v="8"/>
    <b v="1"/>
    <b v="0"/>
    <s v="technology/web"/>
    <x v="2"/>
    <x v="2"/>
  </r>
  <r>
    <x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x v="4"/>
    <b v="0"/>
    <b v="0"/>
    <s v="food/food trucks"/>
    <x v="0"/>
    <x v="0"/>
  </r>
  <r>
    <x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x v="6"/>
    <b v="0"/>
    <b v="0"/>
    <s v="theater/plays"/>
    <x v="3"/>
    <x v="3"/>
  </r>
  <r>
    <x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x v="9"/>
    <b v="0"/>
    <b v="0"/>
    <s v="theater/plays"/>
    <x v="3"/>
    <x v="3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x v="2"/>
    <b v="0"/>
    <b v="0"/>
    <s v="theater/plays"/>
    <x v="3"/>
    <x v="3"/>
  </r>
  <r>
    <x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x v="3"/>
    <b v="0"/>
    <b v="0"/>
    <s v="theater/plays"/>
    <x v="3"/>
    <x v="3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x v="1"/>
    <b v="0"/>
    <b v="1"/>
    <s v="theater/plays"/>
    <x v="3"/>
    <x v="3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x v="7"/>
    <b v="0"/>
    <b v="1"/>
    <s v="music/rock"/>
    <x v="1"/>
    <x v="1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x v="7"/>
    <b v="0"/>
    <b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x v="5"/>
    <b v="0"/>
    <b v="1"/>
    <s v="publishing/nonfiction"/>
    <x v="5"/>
    <x v="9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x v="0"/>
    <b v="0"/>
    <b v="0"/>
    <s v="film &amp; video/documentary"/>
    <x v="4"/>
    <x v="4"/>
  </r>
  <r>
    <x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x v="9"/>
    <b v="0"/>
    <b v="0"/>
    <s v="theater/plays"/>
    <x v="3"/>
    <x v="3"/>
  </r>
  <r>
    <x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x v="7"/>
    <b v="0"/>
    <b v="0"/>
    <s v="music/indie rock"/>
    <x v="1"/>
    <x v="7"/>
  </r>
  <r>
    <x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x v="7"/>
    <b v="0"/>
    <b v="0"/>
    <s v="film &amp; video/documentary"/>
    <x v="4"/>
    <x v="4"/>
  </r>
  <r>
    <x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x v="7"/>
    <b v="0"/>
    <b v="0"/>
    <s v="theater/plays"/>
    <x v="3"/>
    <x v="3"/>
  </r>
  <r>
    <x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x v="5"/>
    <b v="0"/>
    <b v="1"/>
    <s v="theater/plays"/>
    <x v="3"/>
    <x v="3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x v="4"/>
    <b v="0"/>
    <b v="1"/>
    <s v="publishing/fiction"/>
    <x v="5"/>
    <x v="13"/>
  </r>
  <r>
    <x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x v="8"/>
    <b v="0"/>
    <b v="0"/>
    <s v="theater/plays"/>
    <x v="3"/>
    <x v="3"/>
  </r>
  <r>
    <x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x v="8"/>
    <b v="0"/>
    <b v="1"/>
    <s v="music/indie rock"/>
    <x v="1"/>
    <x v="7"/>
  </r>
  <r>
    <x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x v="6"/>
    <b v="0"/>
    <b v="0"/>
    <s v="games/video games"/>
    <x v="6"/>
    <x v="11"/>
  </r>
  <r>
    <x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x v="8"/>
    <b v="0"/>
    <b v="0"/>
    <s v="theater/plays"/>
    <x v="3"/>
    <x v="3"/>
  </r>
  <r>
    <x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x v="2"/>
    <b v="0"/>
    <b v="0"/>
    <s v="theater/plays"/>
    <x v="3"/>
    <x v="3"/>
  </r>
  <r>
    <x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x v="4"/>
    <b v="0"/>
    <b v="0"/>
    <s v="music/rock"/>
    <x v="1"/>
    <x v="1"/>
  </r>
  <r>
    <x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x v="3"/>
    <b v="0"/>
    <b v="1"/>
    <s v="film &amp; video/documentary"/>
    <x v="4"/>
    <x v="4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x v="1"/>
    <b v="0"/>
    <b v="0"/>
    <s v="theater/plays"/>
    <x v="3"/>
    <x v="3"/>
  </r>
  <r>
    <x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x v="3"/>
    <b v="0"/>
    <b v="1"/>
    <s v="food/food trucks"/>
    <x v="0"/>
    <x v="0"/>
  </r>
  <r>
    <x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x v="5"/>
    <b v="0"/>
    <b v="0"/>
    <s v="theater/plays"/>
    <x v="3"/>
    <x v="3"/>
  </r>
  <r>
    <x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x v="1"/>
    <b v="0"/>
    <b v="0"/>
    <s v="music/rock"/>
    <x v="1"/>
    <x v="1"/>
  </r>
  <r>
    <x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x v="6"/>
    <b v="0"/>
    <b v="0"/>
    <s v="technology/web"/>
    <x v="2"/>
    <x v="2"/>
  </r>
  <r>
    <x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x v="8"/>
    <b v="0"/>
    <b v="0"/>
    <s v="publishing/fiction"/>
    <x v="5"/>
    <x v="13"/>
  </r>
  <r>
    <x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x v="8"/>
    <b v="0"/>
    <b v="0"/>
    <s v="film &amp; video/shorts"/>
    <x v="4"/>
    <x v="12"/>
  </r>
  <r>
    <x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x v="6"/>
    <b v="0"/>
    <b v="0"/>
    <s v="theater/plays"/>
    <x v="3"/>
    <x v="3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x v="1"/>
    <b v="0"/>
    <b v="0"/>
    <s v="film &amp; video/documentary"/>
    <x v="4"/>
    <x v="4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x v="0"/>
    <b v="0"/>
    <b v="1"/>
    <s v="theater/plays"/>
    <x v="3"/>
    <x v="3"/>
  </r>
  <r>
    <x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x v="9"/>
    <b v="0"/>
    <b v="1"/>
    <s v="theater/plays"/>
    <x v="3"/>
    <x v="3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x v="7"/>
    <b v="0"/>
    <b v="0"/>
    <s v="film &amp; video/animation"/>
    <x v="4"/>
    <x v="10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x v="3"/>
    <b v="0"/>
    <b v="1"/>
    <s v="theater/plays"/>
    <x v="3"/>
    <x v="3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x v="9"/>
    <b v="0"/>
    <b v="0"/>
    <s v="music/rock"/>
    <x v="1"/>
    <x v="1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x v="7"/>
    <b v="0"/>
    <b v="0"/>
    <s v="games/video games"/>
    <x v="6"/>
    <x v="11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x v="5"/>
    <b v="0"/>
    <b v="0"/>
    <s v="film &amp; video/documentary"/>
    <x v="4"/>
    <x v="4"/>
  </r>
  <r>
    <x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x v="8"/>
    <b v="0"/>
    <b v="0"/>
    <s v="food/food trucks"/>
    <x v="0"/>
    <x v="0"/>
  </r>
  <r>
    <x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x v="2"/>
    <b v="0"/>
    <b v="0"/>
    <s v="technology/wearables"/>
    <x v="2"/>
    <x v="8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x v="9"/>
    <b v="0"/>
    <b v="0"/>
    <s v="theater/plays"/>
    <x v="3"/>
    <x v="3"/>
  </r>
  <r>
    <x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x v="9"/>
    <b v="0"/>
    <b v="0"/>
    <s v="music/rock"/>
    <x v="1"/>
    <x v="1"/>
  </r>
  <r>
    <x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x v="3"/>
    <b v="0"/>
    <b v="0"/>
    <s v="music/rock"/>
    <x v="1"/>
    <x v="1"/>
  </r>
  <r>
    <x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x v="6"/>
    <b v="0"/>
    <b v="1"/>
    <s v="music/rock"/>
    <x v="1"/>
    <x v="1"/>
  </r>
  <r>
    <x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x v="3"/>
    <b v="0"/>
    <b v="0"/>
    <s v="theater/plays"/>
    <x v="3"/>
    <x v="3"/>
  </r>
  <r>
    <x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x v="8"/>
    <b v="0"/>
    <b v="0"/>
    <s v="theater/plays"/>
    <x v="3"/>
    <x v="3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x v="5"/>
    <b v="0"/>
    <b v="0"/>
    <s v="theater/plays"/>
    <x v="3"/>
    <x v="3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x v="8"/>
    <b v="0"/>
    <b v="0"/>
    <s v="photography/photography books"/>
    <x v="7"/>
    <x v="14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x v="0"/>
    <b v="0"/>
    <b v="0"/>
    <s v="music/indie rock"/>
    <x v="1"/>
    <x v="7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x v="2"/>
    <b v="0"/>
    <b v="0"/>
    <s v="theater/plays"/>
    <x v="3"/>
    <x v="3"/>
  </r>
  <r>
    <x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x v="1"/>
    <b v="0"/>
    <b v="0"/>
    <s v="theater/plays"/>
    <x v="3"/>
    <x v="3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x v="9"/>
    <b v="0"/>
    <b v="0"/>
    <s v="games/video games"/>
    <x v="6"/>
    <x v="11"/>
  </r>
  <r>
    <x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x v="0"/>
    <b v="0"/>
    <b v="0"/>
    <s v="film &amp; video/drama"/>
    <x v="4"/>
    <x v="6"/>
  </r>
  <r>
    <x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x v="5"/>
    <b v="0"/>
    <b v="1"/>
    <s v="music/indie rock"/>
    <x v="1"/>
    <x v="7"/>
  </r>
  <r>
    <x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x v="0"/>
    <b v="0"/>
    <b v="0"/>
    <s v="technology/web"/>
    <x v="2"/>
    <x v="2"/>
  </r>
  <r>
    <x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x v="5"/>
    <b v="0"/>
    <b v="0"/>
    <s v="food/food trucks"/>
    <x v="0"/>
    <x v="0"/>
  </r>
  <r>
    <x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x v="5"/>
    <b v="0"/>
    <b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x v="0"/>
    <b v="0"/>
    <b v="1"/>
    <s v="music/jazz"/>
    <x v="1"/>
    <x v="17"/>
  </r>
  <r>
    <x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x v="0"/>
    <b v="0"/>
    <b v="0"/>
    <s v="music/rock"/>
    <x v="1"/>
    <x v="1"/>
  </r>
  <r>
    <x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x v="0"/>
    <b v="0"/>
    <b v="0"/>
    <s v="theater/plays"/>
    <x v="3"/>
    <x v="3"/>
  </r>
  <r>
    <x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x v="3"/>
    <b v="0"/>
    <b v="0"/>
    <s v="theater/plays"/>
    <x v="3"/>
    <x v="3"/>
  </r>
  <r>
    <x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x v="2"/>
    <b v="0"/>
    <b v="0"/>
    <s v="film &amp; video/documentary"/>
    <x v="4"/>
    <x v="4"/>
  </r>
  <r>
    <x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x v="5"/>
    <b v="0"/>
    <b v="0"/>
    <s v="technology/wearables"/>
    <x v="2"/>
    <x v="8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x v="4"/>
    <b v="0"/>
    <b v="0"/>
    <s v="theater/plays"/>
    <x v="3"/>
    <x v="3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x v="0"/>
    <b v="0"/>
    <b v="0"/>
    <s v="games/video games"/>
    <x v="6"/>
    <x v="11"/>
  </r>
  <r>
    <x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x v="9"/>
    <b v="1"/>
    <b v="0"/>
    <s v="photography/photography books"/>
    <x v="7"/>
    <x v="14"/>
  </r>
  <r>
    <x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x v="8"/>
    <b v="0"/>
    <b v="0"/>
    <s v="film &amp; video/animation"/>
    <x v="4"/>
    <x v="10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x v="8"/>
    <b v="0"/>
    <b v="1"/>
    <s v="theater/plays"/>
    <x v="3"/>
    <x v="3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x v="5"/>
    <b v="0"/>
    <b v="0"/>
    <s v="theater/plays"/>
    <x v="3"/>
    <x v="3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x v="8"/>
    <b v="0"/>
    <b v="0"/>
    <s v="music/rock"/>
    <x v="1"/>
    <x v="1"/>
  </r>
  <r>
    <x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x v="8"/>
    <b v="0"/>
    <b v="0"/>
    <s v="music/rock"/>
    <x v="1"/>
    <x v="1"/>
  </r>
  <r>
    <x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x v="9"/>
    <b v="0"/>
    <b v="0"/>
    <s v="music/indie rock"/>
    <x v="1"/>
    <x v="7"/>
  </r>
  <r>
    <x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x v="5"/>
    <b v="0"/>
    <b v="0"/>
    <s v="theater/plays"/>
    <x v="3"/>
    <x v="3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x v="8"/>
    <b v="0"/>
    <b v="1"/>
    <s v="theater/plays"/>
    <x v="3"/>
    <x v="3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x v="1"/>
    <b v="0"/>
    <b v="1"/>
    <s v="theater/plays"/>
    <x v="3"/>
    <x v="3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x v="6"/>
    <b v="0"/>
    <b v="1"/>
    <s v="film &amp; video/documentary"/>
    <x v="4"/>
    <x v="4"/>
  </r>
  <r>
    <x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x v="2"/>
    <b v="0"/>
    <b v="1"/>
    <s v="film &amp; video/television"/>
    <x v="4"/>
    <x v="19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x v="3"/>
    <b v="0"/>
    <b v="0"/>
    <s v="theater/plays"/>
    <x v="3"/>
    <x v="3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x v="0"/>
    <b v="0"/>
    <b v="0"/>
    <s v="theater/plays"/>
    <x v="3"/>
    <x v="3"/>
  </r>
  <r>
    <x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x v="0"/>
    <b v="0"/>
    <b v="1"/>
    <s v="film &amp; video/documentary"/>
    <x v="4"/>
    <x v="4"/>
  </r>
  <r>
    <x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x v="5"/>
    <b v="0"/>
    <b v="0"/>
    <s v="theater/plays"/>
    <x v="3"/>
    <x v="3"/>
  </r>
  <r>
    <x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x v="3"/>
    <b v="0"/>
    <b v="1"/>
    <s v="film &amp; video/documentary"/>
    <x v="4"/>
    <x v="4"/>
  </r>
  <r>
    <x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x v="0"/>
    <b v="0"/>
    <b v="0"/>
    <s v="music/indie rock"/>
    <x v="1"/>
    <x v="7"/>
  </r>
  <r>
    <x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x v="1"/>
    <b v="0"/>
    <b v="0"/>
    <s v="music/rock"/>
    <x v="1"/>
    <x v="1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x v="3"/>
    <b v="0"/>
    <b v="0"/>
    <s v="theater/plays"/>
    <x v="3"/>
    <x v="3"/>
  </r>
  <r>
    <x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x v="9"/>
    <b v="0"/>
    <b v="0"/>
    <s v="film &amp; video/documentary"/>
    <x v="4"/>
    <x v="4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x v="8"/>
    <b v="0"/>
    <b v="0"/>
    <s v="theater/plays"/>
    <x v="3"/>
    <x v="3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x v="2"/>
    <b v="0"/>
    <b v="0"/>
    <s v="theater/plays"/>
    <x v="3"/>
    <x v="3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x v="0"/>
    <b v="0"/>
    <b v="0"/>
    <s v="theater/plays"/>
    <x v="3"/>
    <x v="3"/>
  </r>
  <r>
    <x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x v="5"/>
    <b v="0"/>
    <b v="0"/>
    <s v="photography/photography books"/>
    <x v="7"/>
    <x v="14"/>
  </r>
  <r>
    <x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x v="3"/>
    <b v="0"/>
    <b v="1"/>
    <s v="food/food trucks"/>
    <x v="0"/>
    <x v="0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x v="5"/>
    <b v="1"/>
    <b v="1"/>
    <s v="film &amp; video/documentary"/>
    <x v="4"/>
    <x v="4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x v="3"/>
    <b v="0"/>
    <b v="0"/>
    <s v="publishing/nonfiction"/>
    <x v="5"/>
    <x v="9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x v="6"/>
    <b v="0"/>
    <b v="0"/>
    <s v="theater/plays"/>
    <x v="3"/>
    <x v="3"/>
  </r>
  <r>
    <x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x v="4"/>
    <b v="0"/>
    <b v="0"/>
    <s v="technology/wearables"/>
    <x v="2"/>
    <x v="8"/>
  </r>
  <r>
    <x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x v="4"/>
    <b v="0"/>
    <b v="0"/>
    <s v="music/indie rock"/>
    <x v="1"/>
    <x v="7"/>
  </r>
  <r>
    <x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x v="6"/>
    <b v="0"/>
    <b v="0"/>
    <s v="theater/plays"/>
    <x v="3"/>
    <x v="3"/>
  </r>
  <r>
    <x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x v="2"/>
    <b v="0"/>
    <b v="0"/>
    <s v="photography/photography books"/>
    <x v="7"/>
    <x v="14"/>
  </r>
  <r>
    <x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x v="1"/>
    <b v="0"/>
    <b v="0"/>
    <s v="publishing/nonfiction"/>
    <x v="5"/>
    <x v="9"/>
  </r>
  <r>
    <x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x v="8"/>
    <b v="0"/>
    <b v="0"/>
    <s v="technology/wearables"/>
    <x v="2"/>
    <x v="8"/>
  </r>
  <r>
    <x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x v="5"/>
    <b v="0"/>
    <b v="0"/>
    <s v="music/jazz"/>
    <x v="1"/>
    <x v="17"/>
  </r>
  <r>
    <x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x v="2"/>
    <b v="0"/>
    <b v="1"/>
    <s v="film &amp; video/documentary"/>
    <x v="4"/>
    <x v="4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x v="8"/>
    <b v="1"/>
    <b v="0"/>
    <s v="theater/plays"/>
    <x v="3"/>
    <x v="3"/>
  </r>
  <r>
    <x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x v="9"/>
    <b v="0"/>
    <b v="0"/>
    <s v="film &amp; video/drama"/>
    <x v="4"/>
    <x v="6"/>
  </r>
  <r>
    <x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x v="2"/>
    <b v="0"/>
    <b v="0"/>
    <s v="music/rock"/>
    <x v="1"/>
    <x v="1"/>
  </r>
  <r>
    <x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x v="9"/>
    <b v="0"/>
    <b v="1"/>
    <s v="film &amp; video/animation"/>
    <x v="4"/>
    <x v="10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x v="8"/>
    <b v="0"/>
    <b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x v="2"/>
    <b v="0"/>
    <b v="1"/>
    <s v="photography/photography books"/>
    <x v="7"/>
    <x v="14"/>
  </r>
  <r>
    <x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x v="3"/>
    <b v="0"/>
    <b v="0"/>
    <s v="theater/plays"/>
    <x v="3"/>
    <x v="3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x v="4"/>
    <b v="0"/>
    <b v="1"/>
    <s v="film &amp; video/shorts"/>
    <x v="4"/>
    <x v="12"/>
  </r>
  <r>
    <x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x v="6"/>
    <b v="0"/>
    <b v="1"/>
    <s v="theater/plays"/>
    <x v="3"/>
    <x v="3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x v="5"/>
    <b v="0"/>
    <b v="0"/>
    <s v="theater/plays"/>
    <x v="3"/>
    <x v="3"/>
  </r>
  <r>
    <x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x v="9"/>
    <b v="0"/>
    <b v="0"/>
    <s v="theater/plays"/>
    <x v="3"/>
    <x v="3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x v="2"/>
    <b v="1"/>
    <b v="0"/>
    <s v="film &amp; video/documentary"/>
    <x v="4"/>
    <x v="4"/>
  </r>
  <r>
    <x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x v="3"/>
    <b v="0"/>
    <b v="0"/>
    <s v="theater/plays"/>
    <x v="3"/>
    <x v="3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x v="7"/>
    <b v="0"/>
    <b v="0"/>
    <s v="film &amp; video/documentary"/>
    <x v="4"/>
    <x v="4"/>
  </r>
  <r>
    <x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x v="5"/>
    <b v="0"/>
    <b v="0"/>
    <s v="music/rock"/>
    <x v="1"/>
    <x v="1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x v="0"/>
    <b v="0"/>
    <b v="0"/>
    <s v="games/mobile games"/>
    <x v="6"/>
    <x v="20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x v="5"/>
    <b v="0"/>
    <b v="0"/>
    <s v="theater/plays"/>
    <x v="3"/>
    <x v="3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x v="1"/>
    <b v="0"/>
    <b v="0"/>
    <s v="publishing/fiction"/>
    <x v="5"/>
    <x v="13"/>
  </r>
  <r>
    <x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x v="9"/>
    <b v="0"/>
    <b v="0"/>
    <s v="film &amp; video/animation"/>
    <x v="4"/>
    <x v="10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x v="6"/>
    <b v="0"/>
    <b v="1"/>
    <s v="food/food trucks"/>
    <x v="0"/>
    <x v="0"/>
  </r>
  <r>
    <x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x v="4"/>
    <b v="0"/>
    <b v="0"/>
    <s v="theater/plays"/>
    <x v="3"/>
    <x v="3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x v="8"/>
    <b v="0"/>
    <b v="1"/>
    <s v="film &amp; video/documentary"/>
    <x v="4"/>
    <x v="4"/>
  </r>
  <r>
    <x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x v="9"/>
    <b v="0"/>
    <b v="0"/>
    <s v="theater/plays"/>
    <x v="3"/>
    <x v="3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x v="4"/>
    <b v="0"/>
    <b v="0"/>
    <s v="film &amp; video/documentary"/>
    <x v="4"/>
    <x v="4"/>
  </r>
  <r>
    <x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x v="8"/>
    <b v="0"/>
    <b v="0"/>
    <s v="technology/web"/>
    <x v="2"/>
    <x v="2"/>
  </r>
  <r>
    <x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x v="5"/>
    <b v="0"/>
    <b v="0"/>
    <s v="theater/plays"/>
    <x v="3"/>
    <x v="3"/>
  </r>
  <r>
    <x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x v="5"/>
    <b v="0"/>
    <b v="1"/>
    <s v="technology/wearables"/>
    <x v="2"/>
    <x v="8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x v="6"/>
    <b v="0"/>
    <b v="1"/>
    <s v="theater/plays"/>
    <x v="3"/>
    <x v="3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x v="8"/>
    <b v="0"/>
    <b v="1"/>
    <s v="food/food trucks"/>
    <x v="0"/>
    <x v="0"/>
  </r>
  <r>
    <x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x v="9"/>
    <b v="0"/>
    <b v="0"/>
    <s v="music/indie rock"/>
    <x v="1"/>
    <x v="7"/>
  </r>
  <r>
    <x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x v="0"/>
    <b v="0"/>
    <b v="0"/>
    <s v="photography/photography books"/>
    <x v="7"/>
    <x v="14"/>
  </r>
  <r>
    <x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x v="2"/>
    <b v="0"/>
    <b v="0"/>
    <s v="theater/plays"/>
    <x v="3"/>
    <x v="3"/>
  </r>
  <r>
    <x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x v="1"/>
    <b v="0"/>
    <b v="1"/>
    <s v="theater/plays"/>
    <x v="3"/>
    <x v="3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x v="8"/>
    <b v="0"/>
    <b v="0"/>
    <s v="film &amp; video/animation"/>
    <x v="4"/>
    <x v="10"/>
  </r>
  <r>
    <x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x v="1"/>
    <b v="0"/>
    <b v="1"/>
    <s v="photography/photography books"/>
    <x v="7"/>
    <x v="14"/>
  </r>
  <r>
    <x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x v="3"/>
    <b v="0"/>
    <b v="0"/>
    <s v="theater/plays"/>
    <x v="3"/>
    <x v="3"/>
  </r>
  <r>
    <x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x v="9"/>
    <b v="1"/>
    <b v="0"/>
    <s v="theater/plays"/>
    <x v="3"/>
    <x v="3"/>
  </r>
  <r>
    <x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x v="1"/>
    <b v="0"/>
    <b v="0"/>
    <s v="theater/plays"/>
    <x v="3"/>
    <x v="3"/>
  </r>
  <r>
    <x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x v="2"/>
    <b v="0"/>
    <b v="1"/>
    <s v="film &amp; video/documentary"/>
    <x v="4"/>
    <x v="4"/>
  </r>
  <r>
    <x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x v="7"/>
    <b v="1"/>
    <b v="0"/>
    <s v="theater/plays"/>
    <x v="3"/>
    <x v="3"/>
  </r>
  <r>
    <x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x v="1"/>
    <b v="0"/>
    <b v="1"/>
    <s v="theater/plays"/>
    <x v="3"/>
    <x v="3"/>
  </r>
  <r>
    <x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x v="3"/>
    <b v="0"/>
    <b v="0"/>
    <s v="music/jazz"/>
    <x v="1"/>
    <x v="17"/>
  </r>
  <r>
    <x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x v="0"/>
    <b v="0"/>
    <b v="1"/>
    <s v="film &amp; video/animation"/>
    <x v="4"/>
    <x v="10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x v="2"/>
    <b v="0"/>
    <b v="0"/>
    <s v="theater/plays"/>
    <x v="3"/>
    <x v="3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x v="7"/>
    <b v="0"/>
    <b v="0"/>
    <s v="film &amp; video/science fiction"/>
    <x v="4"/>
    <x v="22"/>
  </r>
  <r>
    <x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x v="5"/>
    <b v="0"/>
    <b v="0"/>
    <s v="film &amp; video/television"/>
    <x v="4"/>
    <x v="19"/>
  </r>
  <r>
    <x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x v="4"/>
    <b v="0"/>
    <b v="0"/>
    <s v="technology/wearables"/>
    <x v="2"/>
    <x v="8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x v="5"/>
    <b v="0"/>
    <b v="0"/>
    <s v="theater/plays"/>
    <x v="3"/>
    <x v="3"/>
  </r>
  <r>
    <x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x v="6"/>
    <b v="0"/>
    <b v="0"/>
    <s v="theater/plays"/>
    <x v="3"/>
    <x v="3"/>
  </r>
  <r>
    <x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x v="8"/>
    <b v="0"/>
    <b v="1"/>
    <s v="music/indie rock"/>
    <x v="1"/>
    <x v="7"/>
  </r>
  <r>
    <x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x v="6"/>
    <b v="0"/>
    <b v="1"/>
    <s v="theater/plays"/>
    <x v="3"/>
    <x v="3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x v="4"/>
    <b v="0"/>
    <b v="0"/>
    <s v="technology/wearables"/>
    <x v="2"/>
    <x v="8"/>
  </r>
  <r>
    <x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x v="9"/>
    <b v="0"/>
    <b v="0"/>
    <s v="film &amp; video/television"/>
    <x v="4"/>
    <x v="19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x v="2"/>
    <b v="0"/>
    <b v="1"/>
    <s v="games/video games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x v="3"/>
    <b v="0"/>
    <b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x v="9"/>
    <b v="0"/>
    <b v="0"/>
    <s v="film &amp; video/animation"/>
    <x v="4"/>
    <x v="10"/>
  </r>
  <r>
    <x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x v="5"/>
    <b v="0"/>
    <b v="0"/>
    <s v="music/rock"/>
    <x v="1"/>
    <x v="1"/>
  </r>
  <r>
    <x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x v="6"/>
    <b v="0"/>
    <b v="0"/>
    <s v="film &amp; video/drama"/>
    <x v="4"/>
    <x v="6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x v="5"/>
    <b v="0"/>
    <b v="0"/>
    <s v="film &amp; video/science fiction"/>
    <x v="4"/>
    <x v="22"/>
  </r>
  <r>
    <x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x v="2"/>
    <b v="0"/>
    <b v="1"/>
    <s v="film &amp; video/drama"/>
    <x v="4"/>
    <x v="6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x v="8"/>
    <b v="0"/>
    <b v="0"/>
    <s v="theater/plays"/>
    <x v="3"/>
    <x v="3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x v="9"/>
    <b v="0"/>
    <b v="1"/>
    <s v="music/indie rock"/>
    <x v="1"/>
    <x v="7"/>
  </r>
  <r>
    <x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x v="7"/>
    <b v="0"/>
    <b v="0"/>
    <s v="theater/plays"/>
    <x v="3"/>
    <x v="3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x v="6"/>
    <b v="0"/>
    <b v="0"/>
    <s v="theater/plays"/>
    <x v="3"/>
    <x v="3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x v="0"/>
    <b v="0"/>
    <b v="0"/>
    <s v="film &amp; video/documentary"/>
    <x v="4"/>
    <x v="4"/>
  </r>
  <r>
    <x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x v="6"/>
    <b v="0"/>
    <b v="0"/>
    <s v="theater/plays"/>
    <x v="3"/>
    <x v="3"/>
  </r>
  <r>
    <x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x v="1"/>
    <b v="0"/>
    <b v="0"/>
    <s v="film &amp; video/drama"/>
    <x v="4"/>
    <x v="6"/>
  </r>
  <r>
    <x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x v="2"/>
    <b v="0"/>
    <b v="0"/>
    <s v="games/mobile games"/>
    <x v="6"/>
    <x v="20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x v="1"/>
    <b v="0"/>
    <b v="0"/>
    <s v="film &amp; video/animation"/>
    <x v="4"/>
    <x v="10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x v="9"/>
    <b v="0"/>
    <b v="0"/>
    <s v="theater/plays"/>
    <x v="3"/>
    <x v="3"/>
  </r>
  <r>
    <x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x v="9"/>
    <b v="0"/>
    <b v="0"/>
    <s v="publishing/translations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x v="2"/>
    <b v="0"/>
    <b v="1"/>
    <s v="technology/wearables"/>
    <x v="2"/>
    <x v="8"/>
  </r>
  <r>
    <x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x v="0"/>
    <b v="0"/>
    <b v="1"/>
    <s v="technology/web"/>
    <x v="2"/>
    <x v="2"/>
  </r>
  <r>
    <x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x v="3"/>
    <b v="0"/>
    <b v="0"/>
    <s v="theater/plays"/>
    <x v="3"/>
    <x v="3"/>
  </r>
  <r>
    <x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x v="0"/>
    <b v="0"/>
    <b v="0"/>
    <s v="film &amp; video/drama"/>
    <x v="4"/>
    <x v="6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x v="7"/>
    <b v="0"/>
    <b v="0"/>
    <s v="technology/wearables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x v="4"/>
    <b v="0"/>
    <b v="1"/>
    <s v="food/food trucks"/>
    <x v="0"/>
    <x v="0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x v="3"/>
    <b v="0"/>
    <b v="0"/>
    <s v="music/rock"/>
    <x v="1"/>
    <x v="1"/>
  </r>
  <r>
    <x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x v="9"/>
    <b v="0"/>
    <b v="0"/>
    <s v="music/electric music"/>
    <x v="1"/>
    <x v="5"/>
  </r>
  <r>
    <x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x v="1"/>
    <b v="0"/>
    <b v="0"/>
    <s v="film &amp; video/television"/>
    <x v="4"/>
    <x v="19"/>
  </r>
  <r>
    <x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x v="2"/>
    <b v="0"/>
    <b v="1"/>
    <s v="publishing/translations"/>
    <x v="5"/>
    <x v="18"/>
  </r>
  <r>
    <x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x v="9"/>
    <b v="0"/>
    <b v="0"/>
    <s v="publishing/fiction"/>
    <x v="5"/>
    <x v="13"/>
  </r>
  <r>
    <x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x v="8"/>
    <b v="0"/>
    <b v="0"/>
    <s v="film &amp; video/science fiction"/>
    <x v="4"/>
    <x v="22"/>
  </r>
  <r>
    <x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x v="0"/>
    <b v="0"/>
    <b v="0"/>
    <s v="technology/wearables"/>
    <x v="2"/>
    <x v="8"/>
  </r>
  <r>
    <x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x v="5"/>
    <b v="0"/>
    <b v="0"/>
    <s v="food/food trucks"/>
    <x v="0"/>
    <x v="0"/>
  </r>
  <r>
    <x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x v="6"/>
    <b v="0"/>
    <b v="1"/>
    <s v="photography/photography books"/>
    <x v="7"/>
    <x v="14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x v="1"/>
    <b v="0"/>
    <b v="1"/>
    <s v="theater/plays"/>
    <x v="3"/>
    <x v="3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x v="4"/>
    <b v="0"/>
    <b v="1"/>
    <s v="publishing/fiction"/>
    <x v="5"/>
    <x v="13"/>
  </r>
  <r>
    <x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x v="3"/>
    <b v="0"/>
    <b v="0"/>
    <s v="theater/plays"/>
    <x v="3"/>
    <x v="3"/>
  </r>
  <r>
    <x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x v="1"/>
    <b v="0"/>
    <b v="1"/>
    <s v="food/food trucks"/>
    <x v="0"/>
    <x v="0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x v="3"/>
    <b v="0"/>
    <b v="0"/>
    <s v="theater/plays"/>
    <x v="3"/>
    <x v="3"/>
  </r>
  <r>
    <x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x v="9"/>
    <b v="0"/>
    <b v="1"/>
    <s v="publishing/translations"/>
    <x v="5"/>
    <x v="18"/>
  </r>
  <r>
    <x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x v="5"/>
    <b v="0"/>
    <b v="0"/>
    <s v="theater/plays"/>
    <x v="3"/>
    <x v="3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x v="7"/>
    <b v="0"/>
    <b v="0"/>
    <s v="theater/plays"/>
    <x v="3"/>
    <x v="3"/>
  </r>
  <r>
    <x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x v="6"/>
    <b v="0"/>
    <b v="0"/>
    <s v="technology/wearables"/>
    <x v="2"/>
    <x v="8"/>
  </r>
  <r>
    <x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x v="3"/>
    <b v="0"/>
    <b v="0"/>
    <s v="journalism/audio"/>
    <x v="8"/>
    <x v="23"/>
  </r>
  <r>
    <x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x v="2"/>
    <b v="0"/>
    <b v="1"/>
    <s v="food/food trucks"/>
    <x v="0"/>
    <x v="0"/>
  </r>
  <r>
    <x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x v="6"/>
    <b v="1"/>
    <b v="1"/>
    <s v="film &amp; video/shorts"/>
    <x v="4"/>
    <x v="12"/>
  </r>
  <r>
    <x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x v="3"/>
    <b v="0"/>
    <b v="0"/>
    <s v="photography/photography books"/>
    <x v="7"/>
    <x v="14"/>
  </r>
  <r>
    <x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x v="4"/>
    <b v="0"/>
    <b v="0"/>
    <s v="technology/wearables"/>
    <x v="2"/>
    <x v="8"/>
  </r>
  <r>
    <x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x v="1"/>
    <b v="0"/>
    <b v="0"/>
    <s v="theater/plays"/>
    <x v="3"/>
    <x v="3"/>
  </r>
  <r>
    <x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x v="5"/>
    <b v="0"/>
    <b v="0"/>
    <s v="film &amp; video/animation"/>
    <x v="4"/>
    <x v="10"/>
  </r>
  <r>
    <x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x v="7"/>
    <b v="0"/>
    <b v="1"/>
    <s v="technology/wearables"/>
    <x v="2"/>
    <x v="8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x v="0"/>
    <b v="0"/>
    <b v="0"/>
    <s v="technology/web"/>
    <x v="2"/>
    <x v="2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x v="7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x v="2"/>
    <b v="0"/>
    <b v="1"/>
    <s v="theater/plays"/>
    <x v="3"/>
    <x v="3"/>
  </r>
  <r>
    <x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x v="2"/>
    <b v="0"/>
    <b v="0"/>
    <s v="film &amp; video/documentary"/>
    <x v="4"/>
    <x v="4"/>
  </r>
  <r>
    <x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x v="4"/>
    <b v="0"/>
    <b v="1"/>
    <s v="games/video games"/>
    <x v="6"/>
    <x v="11"/>
  </r>
  <r>
    <x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x v="0"/>
    <b v="0"/>
    <b v="0"/>
    <s v="film &amp; video/drama"/>
    <x v="4"/>
    <x v="6"/>
  </r>
  <r>
    <x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x v="0"/>
    <b v="0"/>
    <b v="0"/>
    <s v="music/rock"/>
    <x v="1"/>
    <x v="1"/>
  </r>
  <r>
    <x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x v="2"/>
    <b v="0"/>
    <b v="1"/>
    <s v="publishing/radio &amp; podcasts"/>
    <x v="5"/>
    <x v="15"/>
  </r>
  <r>
    <x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x v="5"/>
    <b v="0"/>
    <b v="1"/>
    <s v="theater/plays"/>
    <x v="3"/>
    <x v="3"/>
  </r>
  <r>
    <x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x v="2"/>
    <b v="0"/>
    <b v="1"/>
    <s v="technology/web"/>
    <x v="2"/>
    <x v="2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x v="9"/>
    <b v="0"/>
    <b v="0"/>
    <s v="theater/plays"/>
    <x v="3"/>
    <x v="3"/>
  </r>
  <r>
    <x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x v="4"/>
    <b v="0"/>
    <b v="0"/>
    <s v="theater/plays"/>
    <x v="3"/>
    <x v="3"/>
  </r>
  <r>
    <x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x v="9"/>
    <b v="0"/>
    <b v="0"/>
    <s v="film &amp; video/drama"/>
    <x v="4"/>
    <x v="6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x v="3"/>
    <b v="0"/>
    <b v="0"/>
    <s v="theater/plays"/>
    <x v="3"/>
    <x v="3"/>
  </r>
  <r>
    <x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x v="1"/>
    <b v="0"/>
    <b v="1"/>
    <s v="games/video games"/>
    <x v="6"/>
    <x v="11"/>
  </r>
  <r>
    <x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x v="6"/>
    <b v="0"/>
    <b v="0"/>
    <s v="film &amp; video/television"/>
    <x v="4"/>
    <x v="19"/>
  </r>
  <r>
    <x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x v="2"/>
    <b v="0"/>
    <b v="1"/>
    <s v="music/rock"/>
    <x v="1"/>
    <x v="1"/>
  </r>
  <r>
    <x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x v="8"/>
    <b v="0"/>
    <b v="1"/>
    <s v="theater/plays"/>
    <x v="3"/>
    <x v="3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x v="6"/>
    <b v="0"/>
    <b v="0"/>
    <s v="publishing/nonfiction"/>
    <x v="5"/>
    <x v="9"/>
  </r>
  <r>
    <x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x v="5"/>
    <b v="0"/>
    <b v="0"/>
    <s v="food/food trucks"/>
    <x v="0"/>
    <x v="0"/>
  </r>
  <r>
    <x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x v="9"/>
    <b v="0"/>
    <b v="1"/>
    <s v="film &amp; video/animation"/>
    <x v="4"/>
    <x v="10"/>
  </r>
  <r>
    <x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x v="0"/>
    <b v="0"/>
    <b v="1"/>
    <s v="music/rock"/>
    <x v="1"/>
    <x v="1"/>
  </r>
  <r>
    <x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x v="3"/>
    <b v="0"/>
    <b v="0"/>
    <s v="theater/plays"/>
    <x v="3"/>
    <x v="3"/>
  </r>
  <r>
    <x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x v="7"/>
    <b v="0"/>
    <b v="1"/>
    <s v="film &amp; video/drama"/>
    <x v="4"/>
    <x v="6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x v="4"/>
    <b v="0"/>
    <b v="0"/>
    <s v="film &amp; video/shorts"/>
    <x v="4"/>
    <x v="12"/>
  </r>
  <r>
    <x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x v="6"/>
    <b v="0"/>
    <b v="0"/>
    <s v="film &amp; video/shorts"/>
    <x v="4"/>
    <x v="12"/>
  </r>
  <r>
    <x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x v="6"/>
    <b v="0"/>
    <b v="0"/>
    <s v="theater/plays"/>
    <x v="3"/>
    <x v="3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x v="6"/>
    <b v="0"/>
    <b v="0"/>
    <s v="technology/wearables"/>
    <x v="2"/>
    <x v="8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x v="7"/>
    <b v="0"/>
    <b v="1"/>
    <s v="theater/plays"/>
    <x v="3"/>
    <x v="3"/>
  </r>
  <r>
    <x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x v="7"/>
    <b v="0"/>
    <b v="0"/>
    <s v="film &amp; video/animation"/>
    <x v="4"/>
    <x v="10"/>
  </r>
  <r>
    <x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x v="1"/>
    <b v="0"/>
    <b v="0"/>
    <s v="music/indie rock"/>
    <x v="1"/>
    <x v="7"/>
  </r>
  <r>
    <x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x v="1"/>
    <b v="0"/>
    <b v="0"/>
    <s v="games/video games"/>
    <x v="6"/>
    <x v="11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x v="6"/>
    <b v="0"/>
    <b v="1"/>
    <s v="publishing/fiction"/>
    <x v="5"/>
    <x v="13"/>
  </r>
  <r>
    <x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x v="1"/>
    <b v="0"/>
    <b v="0"/>
    <s v="games/video games"/>
    <x v="6"/>
    <x v="11"/>
  </r>
  <r>
    <x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x v="9"/>
    <b v="0"/>
    <b v="0"/>
    <s v="theater/plays"/>
    <x v="3"/>
    <x v="3"/>
  </r>
  <r>
    <x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x v="2"/>
    <b v="0"/>
    <b v="0"/>
    <s v="music/indie rock"/>
    <x v="1"/>
    <x v="7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x v="9"/>
    <b v="0"/>
    <b v="1"/>
    <s v="film &amp; video/drama"/>
    <x v="4"/>
    <x v="6"/>
  </r>
  <r>
    <x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x v="9"/>
    <b v="0"/>
    <b v="1"/>
    <s v="theater/plays"/>
    <x v="3"/>
    <x v="3"/>
  </r>
  <r>
    <x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x v="6"/>
    <b v="0"/>
    <b v="0"/>
    <s v="publishing/fiction"/>
    <x v="5"/>
    <x v="13"/>
  </r>
  <r>
    <x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x v="9"/>
    <b v="1"/>
    <b v="1"/>
    <s v="film &amp; video/documentary"/>
    <x v="4"/>
    <x v="4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x v="2"/>
    <b v="0"/>
    <b v="0"/>
    <s v="games/mobile games"/>
    <x v="6"/>
    <x v="20"/>
  </r>
  <r>
    <x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x v="3"/>
    <b v="0"/>
    <b v="1"/>
    <s v="food/food trucks"/>
    <x v="0"/>
    <x v="0"/>
  </r>
  <r>
    <x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x v="9"/>
    <b v="0"/>
    <b v="0"/>
    <s v="photography/photography books"/>
    <x v="7"/>
    <x v="14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x v="0"/>
    <b v="0"/>
    <b v="0"/>
    <s v="games/mobile games"/>
    <x v="6"/>
    <x v="20"/>
  </r>
  <r>
    <x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x v="7"/>
    <b v="0"/>
    <b v="0"/>
    <s v="music/indie rock"/>
    <x v="1"/>
    <x v="7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x v="2"/>
    <b v="0"/>
    <b v="0"/>
    <s v="games/video games"/>
    <x v="6"/>
    <x v="11"/>
  </r>
  <r>
    <x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x v="7"/>
    <b v="0"/>
    <b v="0"/>
    <s v="music/rock"/>
    <x v="1"/>
    <x v="1"/>
  </r>
  <r>
    <x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x v="10"/>
    <b v="0"/>
    <b v="0"/>
    <s v="theater/plays"/>
    <x v="3"/>
    <x v="3"/>
  </r>
  <r>
    <x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x v="9"/>
    <b v="0"/>
    <b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x v="0"/>
    <b v="0"/>
    <b v="0"/>
    <s v="film &amp; video/drama"/>
    <x v="4"/>
    <x v="6"/>
  </r>
  <r>
    <x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x v="7"/>
    <b v="0"/>
    <b v="0"/>
    <s v="theater/plays"/>
    <x v="3"/>
    <x v="3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x v="2"/>
    <b v="0"/>
    <b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x v="4"/>
    <b v="0"/>
    <b v="0"/>
    <s v="music/indie rock"/>
    <x v="1"/>
    <x v="7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x v="0"/>
    <b v="0"/>
    <b v="1"/>
    <s v="technology/web"/>
    <x v="2"/>
    <x v="2"/>
  </r>
  <r>
    <x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x v="7"/>
    <b v="0"/>
    <b v="0"/>
    <s v="theater/plays"/>
    <x v="3"/>
    <x v="3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x v="8"/>
    <b v="0"/>
    <b v="0"/>
    <s v="music/rock"/>
    <x v="1"/>
    <x v="1"/>
  </r>
  <r>
    <x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x v="7"/>
    <b v="0"/>
    <b v="0"/>
    <s v="music/indie rock"/>
    <x v="1"/>
    <x v="7"/>
  </r>
  <r>
    <x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x v="1"/>
    <b v="0"/>
    <b v="0"/>
    <s v="music/rock"/>
    <x v="1"/>
    <x v="1"/>
  </r>
  <r>
    <x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x v="8"/>
    <b v="0"/>
    <b v="1"/>
    <s v="publishing/translations"/>
    <x v="5"/>
    <x v="18"/>
  </r>
  <r>
    <x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x v="0"/>
    <b v="0"/>
    <b v="1"/>
    <s v="film &amp; video/science fiction"/>
    <x v="4"/>
    <x v="22"/>
  </r>
  <r>
    <x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x v="7"/>
    <b v="0"/>
    <b v="0"/>
    <s v="theater/plays"/>
    <x v="3"/>
    <x v="3"/>
  </r>
  <r>
    <x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x v="7"/>
    <b v="0"/>
    <b v="0"/>
    <s v="theater/plays"/>
    <x v="3"/>
    <x v="3"/>
  </r>
  <r>
    <x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x v="8"/>
    <b v="0"/>
    <b v="0"/>
    <s v="film &amp; video/animation"/>
    <x v="4"/>
    <x v="10"/>
  </r>
  <r>
    <x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x v="8"/>
    <b v="0"/>
    <b v="0"/>
    <s v="theater/plays"/>
    <x v="3"/>
    <x v="3"/>
  </r>
  <r>
    <x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x v="3"/>
    <b v="0"/>
    <b v="0"/>
    <s v="music/rock"/>
    <x v="1"/>
    <x v="1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x v="9"/>
    <b v="0"/>
    <b v="0"/>
    <s v="film &amp; video/documentary"/>
    <x v="4"/>
    <x v="4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x v="0"/>
    <b v="0"/>
    <b v="0"/>
    <s v="theater/plays"/>
    <x v="3"/>
    <x v="3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x v="8"/>
    <b v="0"/>
    <b v="0"/>
    <s v="theater/plays"/>
    <x v="3"/>
    <x v="3"/>
  </r>
  <r>
    <x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x v="7"/>
    <b v="0"/>
    <b v="1"/>
    <s v="music/electric music"/>
    <x v="1"/>
    <x v="5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x v="1"/>
    <b v="0"/>
    <b v="0"/>
    <s v="music/rock"/>
    <x v="1"/>
    <x v="1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x v="6"/>
    <b v="0"/>
    <b v="0"/>
    <s v="theater/plays"/>
    <x v="3"/>
    <x v="3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x v="8"/>
    <b v="0"/>
    <b v="0"/>
    <s v="film &amp; video/animation"/>
    <x v="4"/>
    <x v="10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x v="1"/>
    <b v="0"/>
    <b v="1"/>
    <s v="music/rock"/>
    <x v="1"/>
    <x v="1"/>
  </r>
  <r>
    <x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x v="0"/>
    <b v="0"/>
    <b v="0"/>
    <s v="film &amp; video/shorts"/>
    <x v="4"/>
    <x v="12"/>
  </r>
  <r>
    <x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x v="0"/>
    <b v="0"/>
    <b v="1"/>
    <s v="music/rock"/>
    <x v="1"/>
    <x v="1"/>
  </r>
  <r>
    <x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x v="1"/>
    <b v="0"/>
    <b v="0"/>
    <s v="journalism/audio"/>
    <x v="8"/>
    <x v="23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x v="3"/>
    <b v="0"/>
    <b v="1"/>
    <s v="food/food trucks"/>
    <x v="0"/>
    <x v="0"/>
  </r>
  <r>
    <x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x v="1"/>
    <b v="0"/>
    <b v="1"/>
    <s v="theater/plays"/>
    <x v="3"/>
    <x v="3"/>
  </r>
  <r>
    <x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x v="5"/>
    <b v="0"/>
    <b v="0"/>
    <s v="theater/plays"/>
    <x v="3"/>
    <x v="3"/>
  </r>
  <r>
    <x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x v="8"/>
    <b v="0"/>
    <b v="0"/>
    <s v="music/jazz"/>
    <x v="1"/>
    <x v="17"/>
  </r>
  <r>
    <x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x v="8"/>
    <b v="0"/>
    <b v="0"/>
    <s v="film &amp; video/science fiction"/>
    <x v="4"/>
    <x v="22"/>
  </r>
  <r>
    <x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x v="8"/>
    <b v="0"/>
    <b v="0"/>
    <s v="music/jazz"/>
    <x v="1"/>
    <x v="17"/>
  </r>
  <r>
    <x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x v="1"/>
    <b v="0"/>
    <b v="0"/>
    <s v="theater/plays"/>
    <x v="3"/>
    <x v="3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x v="8"/>
    <b v="0"/>
    <b v="0"/>
    <s v="technology/web"/>
    <x v="2"/>
    <x v="2"/>
  </r>
  <r>
    <x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x v="0"/>
    <b v="0"/>
    <b v="1"/>
    <s v="games/video games"/>
    <x v="6"/>
    <x v="11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x v="4"/>
    <b v="0"/>
    <b v="0"/>
    <s v="film &amp; video/documentary"/>
    <x v="4"/>
    <x v="4"/>
  </r>
  <r>
    <x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x v="4"/>
    <b v="0"/>
    <b v="0"/>
    <s v="technology/web"/>
    <x v="2"/>
    <x v="2"/>
  </r>
  <r>
    <x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x v="6"/>
    <b v="0"/>
    <b v="0"/>
    <s v="publishing/translations"/>
    <x v="5"/>
    <x v="18"/>
  </r>
  <r>
    <x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x v="6"/>
    <b v="0"/>
    <b v="0"/>
    <s v="music/rock"/>
    <x v="1"/>
    <x v="1"/>
  </r>
  <r>
    <x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x v="3"/>
    <b v="0"/>
    <b v="1"/>
    <s v="food/food trucks"/>
    <x v="0"/>
    <x v="0"/>
  </r>
  <r>
    <x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x v="6"/>
    <b v="0"/>
    <b v="0"/>
    <s v="theater/plays"/>
    <x v="3"/>
    <x v="3"/>
  </r>
  <r>
    <x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x v="0"/>
    <b v="0"/>
    <b v="0"/>
    <s v="film &amp; video/documentary"/>
    <x v="4"/>
    <x v="4"/>
  </r>
  <r>
    <x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x v="0"/>
    <b v="0"/>
    <b v="0"/>
    <s v="publishing/radio &amp; podcasts"/>
    <x v="5"/>
    <x v="15"/>
  </r>
  <r>
    <x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x v="6"/>
    <b v="0"/>
    <b v="0"/>
    <s v="games/video games"/>
    <x v="6"/>
    <x v="11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x v="1"/>
    <b v="0"/>
    <b v="0"/>
    <s v="theater/plays"/>
    <x v="3"/>
    <x v="3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x v="1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x v="7"/>
    <b v="0"/>
    <b v="1"/>
    <s v="theater/plays"/>
    <x v="3"/>
    <x v="3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x v="6"/>
    <b v="0"/>
    <b v="1"/>
    <s v="theater/plays"/>
    <x v="3"/>
    <x v="3"/>
  </r>
  <r>
    <x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x v="7"/>
    <b v="0"/>
    <b v="1"/>
    <s v="film &amp; video/drama"/>
    <x v="4"/>
    <x v="6"/>
  </r>
  <r>
    <x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x v="3"/>
    <b v="0"/>
    <b v="0"/>
    <s v="theater/plays"/>
    <x v="3"/>
    <x v="3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x v="6"/>
    <b v="0"/>
    <b v="0"/>
    <s v="music/rock"/>
    <x v="1"/>
    <x v="1"/>
  </r>
  <r>
    <x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x v="0"/>
    <b v="0"/>
    <b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x v="2"/>
    <b v="0"/>
    <b v="0"/>
    <s v="food/food trucks"/>
    <x v="0"/>
    <x v="0"/>
  </r>
  <r>
    <x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x v="1"/>
    <b v="1"/>
    <b v="0"/>
    <s v="technology/wearables"/>
    <x v="2"/>
    <x v="8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x v="0"/>
    <b v="0"/>
    <b v="0"/>
    <s v="theater/plays"/>
    <x v="3"/>
    <x v="3"/>
  </r>
  <r>
    <x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x v="3"/>
    <b v="0"/>
    <b v="0"/>
    <s v="theater/plays"/>
    <x v="3"/>
    <x v="3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x v="8"/>
    <b v="0"/>
    <b v="0"/>
    <s v="theater/plays"/>
    <x v="3"/>
    <x v="3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x v="0"/>
    <b v="0"/>
    <b v="0"/>
    <s v="publishing/nonfiction"/>
    <x v="5"/>
    <x v="9"/>
  </r>
  <r>
    <x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x v="7"/>
    <b v="0"/>
    <b v="0"/>
    <s v="music/rock"/>
    <x v="1"/>
    <x v="1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x v="1"/>
    <b v="0"/>
    <b v="0"/>
    <s v="food/food trucks"/>
    <x v="0"/>
    <x v="0"/>
  </r>
  <r>
    <x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x v="3"/>
    <b v="0"/>
    <b v="1"/>
    <s v="music/jazz"/>
    <x v="1"/>
    <x v="17"/>
  </r>
  <r>
    <x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x v="3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x v="4"/>
    <b v="0"/>
    <b v="0"/>
    <s v="theater/plays"/>
    <x v="3"/>
    <x v="3"/>
  </r>
  <r>
    <x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x v="2"/>
    <b v="0"/>
    <b v="0"/>
    <s v="theater/plays"/>
    <x v="3"/>
    <x v="3"/>
  </r>
  <r>
    <x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x v="6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x v="5"/>
    <b v="0"/>
    <b v="0"/>
    <s v="theater/plays"/>
    <x v="3"/>
    <x v="3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x v="5"/>
    <b v="0"/>
    <b v="0"/>
    <s v="theater/plays"/>
    <x v="3"/>
    <x v="3"/>
  </r>
  <r>
    <x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x v="7"/>
    <b v="0"/>
    <b v="0"/>
    <s v="theater/plays"/>
    <x v="3"/>
    <x v="3"/>
  </r>
  <r>
    <x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x v="2"/>
    <b v="0"/>
    <b v="1"/>
    <s v="music/indie rock"/>
    <x v="1"/>
    <x v="7"/>
  </r>
  <r>
    <x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x v="1"/>
    <b v="0"/>
    <b v="0"/>
    <s v="theater/plays"/>
    <x v="3"/>
    <x v="3"/>
  </r>
  <r>
    <x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x v="2"/>
    <b v="0"/>
    <b v="0"/>
    <s v="publishing/nonfiction"/>
    <x v="5"/>
    <x v="9"/>
  </r>
  <r>
    <x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x v="8"/>
    <b v="1"/>
    <b v="1"/>
    <s v="theater/plays"/>
    <x v="3"/>
    <x v="3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x v="7"/>
    <b v="0"/>
    <b v="0"/>
    <s v="photography/photography books"/>
    <x v="7"/>
    <x v="14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x v="7"/>
    <b v="0"/>
    <b v="0"/>
    <s v="theater/plays"/>
    <x v="3"/>
    <x v="3"/>
  </r>
  <r>
    <x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x v="9"/>
    <b v="0"/>
    <b v="0"/>
    <s v="music/indie rock"/>
    <x v="1"/>
    <x v="7"/>
  </r>
  <r>
    <x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x v="0"/>
    <b v="0"/>
    <b v="0"/>
    <s v="theater/plays"/>
    <x v="3"/>
    <x v="3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x v="0"/>
    <b v="0"/>
    <b v="0"/>
    <s v="photography/photography books"/>
    <x v="7"/>
    <x v="14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x v="10"/>
    <b v="0"/>
    <b v="0"/>
    <s v="theater/plays"/>
    <x v="3"/>
    <x v="3"/>
  </r>
  <r>
    <x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x v="6"/>
    <b v="0"/>
    <b v="1"/>
    <s v="theater/plays"/>
    <x v="3"/>
    <x v="3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x v="6"/>
    <b v="1"/>
    <b v="0"/>
    <s v="food/food trucks"/>
    <x v="0"/>
    <x v="0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x v="6"/>
    <b v="0"/>
    <b v="0"/>
    <s v="music/indie rock"/>
    <x v="1"/>
    <x v="7"/>
  </r>
  <r>
    <x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x v="7"/>
    <b v="0"/>
    <b v="1"/>
    <s v="theater/plays"/>
    <x v="3"/>
    <x v="3"/>
  </r>
  <r>
    <x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x v="3"/>
    <b v="0"/>
    <b v="1"/>
    <s v="theater/plays"/>
    <x v="3"/>
    <x v="3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x v="3"/>
    <b v="0"/>
    <b v="0"/>
    <s v="theater/plays"/>
    <x v="3"/>
    <x v="3"/>
  </r>
  <r>
    <x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x v="1"/>
    <b v="0"/>
    <b v="0"/>
    <s v="theater/plays"/>
    <x v="3"/>
    <x v="3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x v="0"/>
    <b v="0"/>
    <b v="0"/>
    <s v="film &amp; video/animation"/>
    <x v="4"/>
    <x v="10"/>
  </r>
  <r>
    <x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x v="5"/>
    <b v="0"/>
    <b v="0"/>
    <s v="film &amp; video/television"/>
    <x v="4"/>
    <x v="19"/>
  </r>
  <r>
    <x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x v="2"/>
    <b v="0"/>
    <b v="0"/>
    <s v="film &amp; video/television"/>
    <x v="4"/>
    <x v="19"/>
  </r>
  <r>
    <x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x v="4"/>
    <b v="0"/>
    <b v="1"/>
    <s v="film &amp; video/animation"/>
    <x v="4"/>
    <x v="10"/>
  </r>
  <r>
    <x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x v="7"/>
    <b v="0"/>
    <b v="0"/>
    <s v="theater/plays"/>
    <x v="3"/>
    <x v="3"/>
  </r>
  <r>
    <x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x v="6"/>
    <b v="0"/>
    <b v="1"/>
    <s v="theater/plays"/>
    <x v="3"/>
    <x v="3"/>
  </r>
  <r>
    <x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x v="9"/>
    <b v="0"/>
    <b v="1"/>
    <s v="film &amp; video/drama"/>
    <x v="4"/>
    <x v="6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x v="7"/>
    <b v="0"/>
    <b v="0"/>
    <s v="theater/plays"/>
    <x v="3"/>
    <x v="3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x v="5"/>
    <b v="0"/>
    <b v="0"/>
    <s v="theater/plays"/>
    <x v="3"/>
    <x v="3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x v="9"/>
    <b v="0"/>
    <b v="0"/>
    <s v="technology/wearables"/>
    <x v="2"/>
    <x v="8"/>
  </r>
  <r>
    <x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x v="5"/>
    <b v="0"/>
    <b v="0"/>
    <s v="theater/plays"/>
    <x v="3"/>
    <x v="3"/>
  </r>
  <r>
    <x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x v="3"/>
    <b v="0"/>
    <b v="0"/>
    <s v="theater/plays"/>
    <x v="3"/>
    <x v="3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x v="9"/>
    <b v="0"/>
    <b v="1"/>
    <s v="music/rock"/>
    <x v="1"/>
    <x v="1"/>
  </r>
  <r>
    <x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x v="2"/>
    <b v="0"/>
    <b v="0"/>
    <s v="games/video games"/>
    <x v="6"/>
    <x v="11"/>
  </r>
  <r>
    <x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x v="9"/>
    <b v="0"/>
    <b v="0"/>
    <s v="publishing/translations"/>
    <x v="5"/>
    <x v="18"/>
  </r>
  <r>
    <x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x v="5"/>
    <b v="1"/>
    <b v="0"/>
    <s v="food/food trucks"/>
    <x v="0"/>
    <x v="0"/>
  </r>
  <r>
    <x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x v="6"/>
    <b v="1"/>
    <b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x v="1"/>
    <b v="0"/>
    <b v="0"/>
    <s v="music/jazz"/>
    <x v="1"/>
    <x v="17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x v="1"/>
    <b v="0"/>
    <b v="0"/>
    <s v="film &amp; video/shorts"/>
    <x v="4"/>
    <x v="12"/>
  </r>
  <r>
    <x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x v="7"/>
    <b v="0"/>
    <b v="0"/>
    <s v="technology/web"/>
    <x v="2"/>
    <x v="2"/>
  </r>
  <r>
    <x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x v="7"/>
    <b v="0"/>
    <b v="0"/>
    <s v="technology/web"/>
    <x v="2"/>
    <x v="2"/>
  </r>
  <r>
    <x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x v="0"/>
    <b v="0"/>
    <b v="0"/>
    <s v="music/metal"/>
    <x v="1"/>
    <x v="16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x v="5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x v="9"/>
    <b v="0"/>
    <b v="0"/>
    <s v="food/food trucks"/>
    <x v="0"/>
    <x v="0"/>
  </r>
  <r>
    <x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x v="9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x v="0"/>
    <b v="0"/>
    <b v="0"/>
    <s v="music/rock"/>
    <x v="1"/>
    <x v="1"/>
  </r>
  <r>
    <x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x v="8"/>
    <b v="0"/>
    <b v="0"/>
    <s v="film &amp; video/documentary"/>
    <x v="4"/>
    <x v="4"/>
  </r>
  <r>
    <x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x v="0"/>
    <b v="1"/>
    <b v="0"/>
    <s v="theater/plays"/>
    <x v="3"/>
    <x v="3"/>
  </r>
  <r>
    <x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x v="4"/>
    <b v="0"/>
    <b v="0"/>
    <s v="music/jazz"/>
    <x v="1"/>
    <x v="17"/>
  </r>
  <r>
    <x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x v="9"/>
    <b v="0"/>
    <b v="0"/>
    <s v="theater/plays"/>
    <x v="3"/>
    <x v="3"/>
  </r>
  <r>
    <x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x v="6"/>
    <b v="0"/>
    <b v="0"/>
    <s v="theater/plays"/>
    <x v="3"/>
    <x v="3"/>
  </r>
  <r>
    <x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x v="4"/>
    <b v="0"/>
    <b v="0"/>
    <s v="music/jazz"/>
    <x v="1"/>
    <x v="17"/>
  </r>
  <r>
    <x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x v="8"/>
    <b v="0"/>
    <b v="1"/>
    <s v="film &amp; video/documentary"/>
    <x v="4"/>
    <x v="4"/>
  </r>
  <r>
    <x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x v="2"/>
    <b v="0"/>
    <b v="1"/>
    <s v="theater/plays"/>
    <x v="3"/>
    <x v="3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x v="1"/>
    <b v="0"/>
    <b v="0"/>
    <s v="journalism/audio"/>
    <x v="8"/>
    <x v="23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x v="4"/>
    <b v="0"/>
    <b v="0"/>
    <s v="theater/plays"/>
    <x v="3"/>
    <x v="3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x v="5"/>
    <b v="0"/>
    <b v="0"/>
    <s v="theater/plays"/>
    <x v="3"/>
    <x v="3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x v="7"/>
    <b v="0"/>
    <b v="0"/>
    <s v="music/indie rock"/>
    <x v="1"/>
    <x v="7"/>
  </r>
  <r>
    <x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x v="6"/>
    <b v="0"/>
    <b v="1"/>
    <s v="theater/plays"/>
    <x v="3"/>
    <x v="3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x v="9"/>
    <b v="0"/>
    <b v="0"/>
    <s v="theater/plays"/>
    <x v="3"/>
    <x v="3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x v="7"/>
    <b v="0"/>
    <b v="0"/>
    <s v="music/indie rock"/>
    <x v="1"/>
    <x v="7"/>
  </r>
  <r>
    <x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x v="8"/>
    <b v="0"/>
    <b v="0"/>
    <s v="photography/photography books"/>
    <x v="7"/>
    <x v="14"/>
  </r>
  <r>
    <x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x v="3"/>
    <b v="0"/>
    <b v="0"/>
    <s v="journalism/audio"/>
    <x v="8"/>
    <x v="23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x v="4"/>
    <b v="0"/>
    <b v="0"/>
    <s v="photography/photography books"/>
    <x v="7"/>
    <x v="14"/>
  </r>
  <r>
    <x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x v="7"/>
    <b v="0"/>
    <b v="0"/>
    <s v="publishing/fiction"/>
    <x v="5"/>
    <x v="13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x v="3"/>
    <b v="0"/>
    <b v="0"/>
    <s v="film &amp; video/drama"/>
    <x v="4"/>
    <x v="6"/>
  </r>
  <r>
    <x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x v="3"/>
    <b v="0"/>
    <b v="1"/>
    <s v="food/food trucks"/>
    <x v="0"/>
    <x v="0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x v="3"/>
    <b v="0"/>
    <b v="1"/>
    <s v="games/mobile games"/>
    <x v="6"/>
    <x v="20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x v="8"/>
    <b v="0"/>
    <b v="0"/>
    <s v="theater/plays"/>
    <x v="3"/>
    <x v="3"/>
  </r>
  <r>
    <x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x v="2"/>
    <b v="0"/>
    <b v="0"/>
    <s v="theater/plays"/>
    <x v="3"/>
    <x v="3"/>
  </r>
  <r>
    <x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x v="9"/>
    <b v="0"/>
    <b v="0"/>
    <s v="theater/plays"/>
    <x v="3"/>
    <x v="3"/>
  </r>
  <r>
    <x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x v="6"/>
    <b v="0"/>
    <b v="0"/>
    <s v="publishing/nonfiction"/>
    <x v="5"/>
    <x v="9"/>
  </r>
  <r>
    <x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x v="0"/>
    <b v="0"/>
    <b v="0"/>
    <s v="theater/plays"/>
    <x v="3"/>
    <x v="3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x v="9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x v="5"/>
    <b v="0"/>
    <b v="0"/>
    <s v="theater/plays"/>
    <x v="3"/>
    <x v="3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x v="3"/>
    <b v="0"/>
    <b v="1"/>
    <s v="film &amp; video/television"/>
    <x v="4"/>
    <x v="19"/>
  </r>
  <r>
    <x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x v="2"/>
    <b v="0"/>
    <b v="0"/>
    <s v="technology/web"/>
    <x v="2"/>
    <x v="2"/>
  </r>
  <r>
    <x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x v="8"/>
    <b v="0"/>
    <b v="1"/>
    <s v="film &amp; video/documentary"/>
    <x v="4"/>
    <x v="4"/>
  </r>
  <r>
    <x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x v="4"/>
    <b v="1"/>
    <b v="1"/>
    <s v="film &amp; video/documentary"/>
    <x v="4"/>
    <x v="4"/>
  </r>
  <r>
    <x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x v="3"/>
    <b v="0"/>
    <b v="0"/>
    <s v="music/rock"/>
    <x v="1"/>
    <x v="1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x v="5"/>
    <b v="0"/>
    <b v="0"/>
    <s v="theater/plays"/>
    <x v="3"/>
    <x v="3"/>
  </r>
  <r>
    <x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x v="9"/>
    <b v="0"/>
    <b v="0"/>
    <s v="theater/plays"/>
    <x v="3"/>
    <x v="3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x v="0"/>
    <b v="1"/>
    <b v="0"/>
    <s v="music/rock"/>
    <x v="1"/>
    <x v="1"/>
  </r>
  <r>
    <x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x v="0"/>
    <b v="0"/>
    <b v="1"/>
    <s v="theater/plays"/>
    <x v="3"/>
    <x v="3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x v="9"/>
    <b v="0"/>
    <b v="0"/>
    <s v="music/electric music"/>
    <x v="1"/>
    <x v="5"/>
  </r>
  <r>
    <x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x v="8"/>
    <b v="0"/>
    <b v="0"/>
    <s v="technology/wearables"/>
    <x v="2"/>
    <x v="8"/>
  </r>
  <r>
    <x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x v="3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x v="6"/>
    <b v="0"/>
    <b v="0"/>
    <s v="technology/wearables"/>
    <x v="2"/>
    <x v="8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x v="8"/>
    <b v="1"/>
    <b v="0"/>
    <s v="theater/plays"/>
    <x v="3"/>
    <x v="3"/>
  </r>
  <r>
    <x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x v="2"/>
    <b v="0"/>
    <b v="0"/>
    <s v="technology/wearables"/>
    <x v="2"/>
    <x v="8"/>
  </r>
  <r>
    <x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x v="4"/>
    <b v="1"/>
    <b v="1"/>
    <s v="publishing/translations"/>
    <x v="5"/>
    <x v="18"/>
  </r>
  <r>
    <x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x v="7"/>
    <b v="0"/>
    <b v="0"/>
    <s v="film &amp; video/animation"/>
    <x v="4"/>
    <x v="10"/>
  </r>
  <r>
    <x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x v="2"/>
    <b v="0"/>
    <b v="0"/>
    <s v="publishing/nonfiction"/>
    <x v="5"/>
    <x v="9"/>
  </r>
  <r>
    <x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x v="3"/>
    <b v="0"/>
    <b v="1"/>
    <s v="technology/web"/>
    <x v="2"/>
    <x v="2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x v="3"/>
    <b v="0"/>
    <b v="0"/>
    <s v="film &amp; video/drama"/>
    <x v="4"/>
    <x v="6"/>
  </r>
  <r>
    <x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x v="5"/>
    <b v="0"/>
    <b v="0"/>
    <s v="theater/plays"/>
    <x v="3"/>
    <x v="3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x v="4"/>
    <b v="0"/>
    <b v="0"/>
    <s v="theater/plays"/>
    <x v="3"/>
    <x v="3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x v="9"/>
    <b v="0"/>
    <b v="1"/>
    <s v="theater/plays"/>
    <x v="3"/>
    <x v="3"/>
  </r>
  <r>
    <x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x v="7"/>
    <b v="1"/>
    <b v="1"/>
    <s v="theater/plays"/>
    <x v="3"/>
    <x v="3"/>
  </r>
  <r>
    <x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x v="7"/>
    <b v="0"/>
    <b v="0"/>
    <s v="theater/plays"/>
    <x v="3"/>
    <x v="3"/>
  </r>
  <r>
    <x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x v="7"/>
    <b v="0"/>
    <b v="0"/>
    <s v="publishing/radio &amp; podcasts"/>
    <x v="5"/>
    <x v="15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x v="1"/>
    <b v="0"/>
    <b v="0"/>
    <s v="music/rock"/>
    <x v="1"/>
    <x v="1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x v="6"/>
    <b v="0"/>
    <b v="0"/>
    <s v="games/mobile games"/>
    <x v="6"/>
    <x v="20"/>
  </r>
  <r>
    <x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x v="2"/>
    <b v="0"/>
    <b v="1"/>
    <s v="theater/plays"/>
    <x v="3"/>
    <x v="3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x v="8"/>
    <b v="0"/>
    <b v="0"/>
    <s v="film &amp; video/documentary"/>
    <x v="4"/>
    <x v="4"/>
  </r>
  <r>
    <x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x v="2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x v="4"/>
    <b v="0"/>
    <b v="0"/>
    <s v="publishing/fiction"/>
    <x v="5"/>
    <x v="13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x v="9"/>
    <b v="0"/>
    <b v="1"/>
    <s v="theater/plays"/>
    <x v="3"/>
    <x v="3"/>
  </r>
  <r>
    <x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x v="9"/>
    <b v="0"/>
    <b v="0"/>
    <s v="music/rock"/>
    <x v="1"/>
    <x v="1"/>
  </r>
  <r>
    <x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x v="5"/>
    <b v="0"/>
    <b v="0"/>
    <s v="film &amp; video/documentary"/>
    <x v="4"/>
    <x v="4"/>
  </r>
  <r>
    <x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x v="7"/>
    <b v="0"/>
    <b v="0"/>
    <s v="theater/plays"/>
    <x v="3"/>
    <x v="3"/>
  </r>
  <r>
    <x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x v="1"/>
    <b v="0"/>
    <b v="1"/>
    <s v="theater/plays"/>
    <x v="3"/>
    <x v="3"/>
  </r>
  <r>
    <x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x v="1"/>
    <b v="0"/>
    <b v="0"/>
    <s v="games/mobile games"/>
    <x v="6"/>
    <x v="20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x v="6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x v="3"/>
    <b v="0"/>
    <b v="0"/>
    <s v="technology/web"/>
    <x v="2"/>
    <x v="2"/>
  </r>
  <r>
    <x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x v="7"/>
    <b v="0"/>
    <b v="0"/>
    <s v="theater/plays"/>
    <x v="3"/>
    <x v="3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x v="2"/>
    <b v="0"/>
    <b v="0"/>
    <s v="film &amp; video/drama"/>
    <x v="4"/>
    <x v="6"/>
  </r>
  <r>
    <x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x v="0"/>
    <b v="0"/>
    <b v="0"/>
    <s v="technology/wearables"/>
    <x v="2"/>
    <x v="8"/>
  </r>
  <r>
    <x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x v="5"/>
    <b v="0"/>
    <b v="0"/>
    <s v="technology/web"/>
    <x v="2"/>
    <x v="2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x v="5"/>
    <b v="0"/>
    <b v="1"/>
    <s v="music/rock"/>
    <x v="1"/>
    <x v="1"/>
  </r>
  <r>
    <x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x v="1"/>
    <b v="0"/>
    <b v="0"/>
    <s v="music/metal"/>
    <x v="1"/>
    <x v="16"/>
  </r>
  <r>
    <x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x v="5"/>
    <b v="0"/>
    <b v="1"/>
    <s v="theater/plays"/>
    <x v="3"/>
    <x v="3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x v="7"/>
    <b v="0"/>
    <b v="0"/>
    <s v="photography/photography books"/>
    <x v="7"/>
    <x v="14"/>
  </r>
  <r>
    <x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x v="0"/>
    <b v="0"/>
    <b v="0"/>
    <s v="publishing/nonfiction"/>
    <x v="5"/>
    <x v="9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x v="7"/>
    <b v="0"/>
    <b v="0"/>
    <s v="music/indie rock"/>
    <x v="1"/>
    <x v="7"/>
  </r>
  <r>
    <x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x v="1"/>
    <b v="0"/>
    <b v="1"/>
    <s v="theater/plays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x v="4"/>
    <b v="0"/>
    <b v="0"/>
    <s v="music/indie rock"/>
    <x v="1"/>
    <x v="7"/>
  </r>
  <r>
    <x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x v="5"/>
    <b v="0"/>
    <b v="0"/>
    <s v="theater/plays"/>
    <x v="3"/>
    <x v="3"/>
  </r>
  <r>
    <x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x v="6"/>
    <b v="0"/>
    <b v="0"/>
    <s v="theater/plays"/>
    <x v="3"/>
    <x v="3"/>
  </r>
  <r>
    <x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x v="6"/>
    <b v="0"/>
    <b v="0"/>
    <s v="music/electric music"/>
    <x v="1"/>
    <x v="5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x v="0"/>
    <b v="0"/>
    <b v="1"/>
    <s v="theater/plays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x v="9"/>
    <b v="0"/>
    <b v="1"/>
    <s v="theater/plays"/>
    <x v="3"/>
    <x v="3"/>
  </r>
  <r>
    <x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x v="6"/>
    <b v="0"/>
    <b v="0"/>
    <s v="technology/wearables"/>
    <x v="2"/>
    <x v="8"/>
  </r>
  <r>
    <x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x v="8"/>
    <b v="0"/>
    <b v="0"/>
    <s v="technology/web"/>
    <x v="2"/>
    <x v="2"/>
  </r>
  <r>
    <x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x v="6"/>
    <b v="0"/>
    <b v="0"/>
    <s v="theater/plays"/>
    <x v="3"/>
    <x v="3"/>
  </r>
  <r>
    <x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x v="6"/>
    <b v="0"/>
    <b v="1"/>
    <s v="film &amp; video/animation"/>
    <x v="4"/>
    <x v="10"/>
  </r>
  <r>
    <x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x v="1"/>
    <b v="0"/>
    <b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x v="6"/>
    <b v="0"/>
    <b v="0"/>
    <s v="music/electric music"/>
    <x v="1"/>
    <x v="5"/>
  </r>
  <r>
    <x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x v="7"/>
    <b v="1"/>
    <b v="1"/>
    <s v="publishing/nonfiction"/>
    <x v="5"/>
    <x v="9"/>
  </r>
  <r>
    <x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x v="6"/>
    <b v="0"/>
    <b v="1"/>
    <s v="theater/plays"/>
    <x v="3"/>
    <x v="3"/>
  </r>
  <r>
    <x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x v="6"/>
    <b v="0"/>
    <b v="0"/>
    <s v="photography/photography books"/>
    <x v="7"/>
    <x v="14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x v="4"/>
    <b v="0"/>
    <b v="0"/>
    <s v="theater/plays"/>
    <x v="3"/>
    <x v="3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x v="9"/>
    <b v="0"/>
    <b v="1"/>
    <s v="theater/plays"/>
    <x v="3"/>
    <x v="3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x v="0"/>
    <b v="0"/>
    <b v="0"/>
    <s v="theater/plays"/>
    <x v="3"/>
    <x v="3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x v="8"/>
    <b v="0"/>
    <b v="0"/>
    <s v="film &amp; video/drama"/>
    <x v="4"/>
    <x v="6"/>
  </r>
  <r>
    <x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x v="1"/>
    <b v="0"/>
    <b v="0"/>
    <s v="music/rock"/>
    <x v="1"/>
    <x v="1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x v="9"/>
    <b v="0"/>
    <b v="0"/>
    <s v="music/electric music"/>
    <x v="1"/>
    <x v="5"/>
  </r>
  <r>
    <x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x v="3"/>
    <b v="0"/>
    <b v="1"/>
    <s v="games/video games"/>
    <x v="6"/>
    <x v="11"/>
  </r>
  <r>
    <x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x v="5"/>
    <b v="0"/>
    <b v="0"/>
    <s v="music/rock"/>
    <x v="1"/>
    <x v="1"/>
  </r>
  <r>
    <x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x v="4"/>
    <b v="0"/>
    <b v="0"/>
    <s v="music/jazz"/>
    <x v="1"/>
    <x v="17"/>
  </r>
  <r>
    <x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x v="4"/>
    <b v="0"/>
    <b v="1"/>
    <s v="theater/plays"/>
    <x v="3"/>
    <x v="3"/>
  </r>
  <r>
    <x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x v="8"/>
    <b v="0"/>
    <b v="0"/>
    <s v="music/rock"/>
    <x v="1"/>
    <x v="1"/>
  </r>
  <r>
    <x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x v="5"/>
    <b v="1"/>
    <b v="1"/>
    <s v="music/indie rock"/>
    <x v="1"/>
    <x v="7"/>
  </r>
  <r>
    <x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x v="9"/>
    <b v="0"/>
    <b v="0"/>
    <s v="film &amp; video/science fiction"/>
    <x v="4"/>
    <x v="22"/>
  </r>
  <r>
    <x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x v="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x v="2"/>
    <b v="0"/>
    <b v="0"/>
    <s v="theater/plays"/>
    <x v="3"/>
    <x v="3"/>
  </r>
  <r>
    <x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x v="2"/>
    <b v="0"/>
    <b v="0"/>
    <s v="games/video games"/>
    <x v="6"/>
    <x v="11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x v="1"/>
    <b v="0"/>
    <b v="1"/>
    <s v="theater/plays"/>
    <x v="3"/>
    <x v="3"/>
  </r>
  <r>
    <x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x v="3"/>
    <b v="0"/>
    <b v="0"/>
    <s v="theater/plays"/>
    <x v="3"/>
    <x v="3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x v="3"/>
    <b v="0"/>
    <b v="0"/>
    <s v="music/indie rock"/>
    <x v="1"/>
    <x v="7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x v="5"/>
    <b v="0"/>
    <b v="0"/>
    <s v="theater/plays"/>
    <x v="3"/>
    <x v="3"/>
  </r>
  <r>
    <x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x v="7"/>
    <b v="0"/>
    <b v="0"/>
    <s v="technology/web"/>
    <x v="2"/>
    <x v="2"/>
  </r>
  <r>
    <x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x v="1"/>
    <b v="0"/>
    <b v="0"/>
    <s v="music/rock"/>
    <x v="1"/>
    <x v="1"/>
  </r>
  <r>
    <x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x v="3"/>
    <b v="0"/>
    <b v="0"/>
    <s v="theater/plays"/>
    <x v="3"/>
    <x v="3"/>
  </r>
  <r>
    <x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x v="8"/>
    <b v="0"/>
    <b v="0"/>
    <s v="theater/plays"/>
    <x v="3"/>
    <x v="3"/>
  </r>
  <r>
    <x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x v="8"/>
    <b v="0"/>
    <b v="0"/>
    <s v="film &amp; video/animation"/>
    <x v="4"/>
    <x v="10"/>
  </r>
  <r>
    <x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x v="0"/>
    <b v="0"/>
    <b v="1"/>
    <s v="theater/plays"/>
    <x v="3"/>
    <x v="3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x v="7"/>
    <b v="0"/>
    <b v="1"/>
    <s v="film &amp; video/drama"/>
    <x v="4"/>
    <x v="6"/>
  </r>
  <r>
    <x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x v="6"/>
    <b v="0"/>
    <b v="0"/>
    <s v="theater/plays"/>
    <x v="3"/>
    <x v="3"/>
  </r>
  <r>
    <x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x v="8"/>
    <b v="0"/>
    <b v="1"/>
    <s v="film &amp; video/animation"/>
    <x v="4"/>
    <x v="10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x v="2"/>
    <b v="0"/>
    <b v="0"/>
    <s v="music/rock"/>
    <x v="1"/>
    <x v="1"/>
  </r>
  <r>
    <x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x v="7"/>
    <b v="0"/>
    <b v="0"/>
    <s v="technology/web"/>
    <x v="2"/>
    <x v="2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x v="3"/>
    <b v="0"/>
    <b v="1"/>
    <s v="film &amp; video/animation"/>
    <x v="4"/>
    <x v="10"/>
  </r>
  <r>
    <x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x v="9"/>
    <b v="0"/>
    <b v="1"/>
    <s v="music/jazz"/>
    <x v="1"/>
    <x v="17"/>
  </r>
  <r>
    <x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x v="8"/>
    <b v="0"/>
    <b v="0"/>
    <s v="music/rock"/>
    <x v="1"/>
    <x v="1"/>
  </r>
  <r>
    <x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x v="4"/>
    <b v="0"/>
    <b v="0"/>
    <s v="film &amp; video/animation"/>
    <x v="4"/>
    <x v="10"/>
  </r>
  <r>
    <x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x v="1"/>
    <b v="0"/>
    <b v="0"/>
    <s v="theater/plays"/>
    <x v="3"/>
    <x v="3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x v="6"/>
    <b v="0"/>
    <b v="0"/>
    <s v="theater/plays"/>
    <x v="3"/>
    <x v="3"/>
  </r>
  <r>
    <x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x v="7"/>
    <b v="0"/>
    <b v="0"/>
    <s v="food/food trucks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x v="2"/>
    <b v="0"/>
    <b v="1"/>
    <s v="theater/plays"/>
    <x v="3"/>
    <x v="3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x v="2"/>
    <b v="0"/>
    <b v="0"/>
    <s v="publishing/nonfiction"/>
    <x v="5"/>
    <x v="9"/>
  </r>
  <r>
    <x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x v="9"/>
    <b v="0"/>
    <b v="0"/>
    <s v="music/rock"/>
    <x v="1"/>
    <x v="1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x v="7"/>
    <b v="0"/>
    <b v="0"/>
    <s v="film &amp; video/drama"/>
    <x v="4"/>
    <x v="6"/>
  </r>
  <r>
    <x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x v="1"/>
    <b v="0"/>
    <b v="1"/>
    <s v="games/mobile games"/>
    <x v="6"/>
    <x v="20"/>
  </r>
  <r>
    <x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x v="3"/>
    <b v="0"/>
    <b v="0"/>
    <s v="technology/web"/>
    <x v="2"/>
    <x v="2"/>
  </r>
  <r>
    <x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x v="4"/>
    <b v="0"/>
    <b v="1"/>
    <s v="theater/plays"/>
    <x v="3"/>
    <x v="3"/>
  </r>
  <r>
    <x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x v="7"/>
    <b v="0"/>
    <b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x v="0"/>
    <b v="0"/>
    <b v="0"/>
    <s v="music/rock"/>
    <x v="1"/>
    <x v="1"/>
  </r>
  <r>
    <x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x v="1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x v="3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x v="3"/>
    <b v="0"/>
    <b v="0"/>
    <s v="theater/plays"/>
    <x v="3"/>
    <x v="3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x v="9"/>
    <b v="0"/>
    <b v="0"/>
    <s v="music/rock"/>
    <x v="1"/>
    <x v="1"/>
  </r>
  <r>
    <x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x v="0"/>
    <b v="0"/>
    <b v="0"/>
    <s v="film &amp; video/documentary"/>
    <x v="4"/>
    <x v="4"/>
  </r>
  <r>
    <x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x v="4"/>
    <b v="0"/>
    <b v="1"/>
    <s v="film &amp; video/drama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x v="3"/>
    <b v="0"/>
    <b v="1"/>
    <s v="theater/plays"/>
    <x v="3"/>
    <x v="3"/>
  </r>
  <r>
    <x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x v="7"/>
    <b v="0"/>
    <b v="0"/>
    <s v="food/food trucks"/>
    <x v="0"/>
    <x v="0"/>
  </r>
  <r>
    <x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x v="4"/>
    <b v="0"/>
    <b v="0"/>
    <s v="film &amp; video/documentary"/>
    <x v="4"/>
    <x v="4"/>
  </r>
  <r>
    <x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x v="5"/>
    <b v="0"/>
    <b v="1"/>
    <s v="theater/plays"/>
    <x v="3"/>
    <x v="3"/>
  </r>
  <r>
    <x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x v="7"/>
    <b v="0"/>
    <b v="1"/>
    <s v="games/video games"/>
    <x v="6"/>
    <x v="11"/>
  </r>
  <r>
    <x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x v="9"/>
    <b v="0"/>
    <b v="0"/>
    <s v="publishing/nonfiction"/>
    <x v="5"/>
    <x v="9"/>
  </r>
  <r>
    <x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x v="4"/>
    <b v="0"/>
    <b v="0"/>
    <s v="games/video games"/>
    <x v="6"/>
    <x v="11"/>
  </r>
  <r>
    <x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x v="7"/>
    <b v="0"/>
    <b v="1"/>
    <s v="music/rock"/>
    <x v="1"/>
    <x v="1"/>
  </r>
  <r>
    <x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x v="5"/>
    <b v="0"/>
    <b v="0"/>
    <s v="music/rock"/>
    <x v="1"/>
    <x v="1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x v="1"/>
    <b v="1"/>
    <b v="1"/>
    <s v="theater/plays"/>
    <x v="3"/>
    <x v="3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x v="3"/>
    <b v="0"/>
    <b v="1"/>
    <s v="publishing/nonfiction"/>
    <x v="5"/>
    <x v="9"/>
  </r>
  <r>
    <x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x v="3"/>
    <b v="0"/>
    <b v="1"/>
    <s v="theater/plays"/>
    <x v="3"/>
    <x v="3"/>
  </r>
  <r>
    <x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x v="4"/>
    <b v="1"/>
    <b v="0"/>
    <s v="games/video games"/>
    <x v="6"/>
    <x v="11"/>
  </r>
  <r>
    <x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x v="9"/>
    <b v="0"/>
    <b v="1"/>
    <s v="music/rock"/>
    <x v="1"/>
    <x v="1"/>
  </r>
  <r>
    <x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x v="5"/>
    <b v="0"/>
    <b v="0"/>
    <s v="film &amp; video/documentary"/>
    <x v="4"/>
    <x v="4"/>
  </r>
  <r>
    <x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x v="1"/>
    <b v="0"/>
    <b v="0"/>
    <s v="music/rock"/>
    <x v="1"/>
    <x v="1"/>
  </r>
  <r>
    <x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x v="1"/>
    <b v="1"/>
    <b v="1"/>
    <s v="music/rock"/>
    <x v="1"/>
    <x v="1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x v="6"/>
    <b v="0"/>
    <b v="1"/>
    <s v="publishing/nonfiction"/>
    <x v="5"/>
    <x v="9"/>
  </r>
  <r>
    <x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x v="5"/>
    <b v="0"/>
    <b v="0"/>
    <s v="film &amp; video/shorts"/>
    <x v="4"/>
    <x v="12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x v="8"/>
    <b v="0"/>
    <b v="1"/>
    <s v="theater/plays"/>
    <x v="3"/>
    <x v="3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x v="8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x v="9"/>
    <b v="0"/>
    <b v="0"/>
    <s v="theater/plays"/>
    <x v="3"/>
    <x v="3"/>
  </r>
  <r>
    <x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x v="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x v="9"/>
    <b v="0"/>
    <b v="0"/>
    <s v="theater/plays"/>
    <x v="3"/>
    <x v="3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x v="4"/>
    <b v="0"/>
    <b v="0"/>
    <s v="photography/photography books"/>
    <x v="7"/>
    <x v="14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x v="0"/>
    <b v="1"/>
    <b v="0"/>
    <s v="publishing/translations"/>
    <x v="5"/>
    <x v="18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x v="8"/>
    <b v="0"/>
    <b v="0"/>
    <s v="publishing/translations"/>
    <x v="5"/>
    <x v="18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x v="2"/>
    <b v="0"/>
    <b v="0"/>
    <s v="theater/plays"/>
    <x v="3"/>
    <x v="3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x v="0"/>
    <b v="0"/>
    <b v="0"/>
    <s v="technology/web"/>
    <x v="2"/>
    <x v="2"/>
  </r>
  <r>
    <x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x v="6"/>
    <b v="0"/>
    <b v="0"/>
    <s v="music/indie rock"/>
    <x v="1"/>
    <x v="7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x v="8"/>
    <b v="0"/>
    <b v="0"/>
    <s v="music/jazz"/>
    <x v="1"/>
    <x v="17"/>
  </r>
  <r>
    <x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x v="9"/>
    <b v="0"/>
    <b v="0"/>
    <s v="theater/plays"/>
    <x v="3"/>
    <x v="3"/>
  </r>
  <r>
    <x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x v="1"/>
    <b v="0"/>
    <b v="1"/>
    <s v="film &amp; video/documentary"/>
    <x v="4"/>
    <x v="4"/>
  </r>
  <r>
    <x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x v="1"/>
    <b v="0"/>
    <b v="1"/>
    <s v="theater/plays"/>
    <x v="3"/>
    <x v="3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x v="7"/>
    <b v="0"/>
    <b v="0"/>
    <s v="technology/web"/>
    <x v="2"/>
    <x v="2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x v="9"/>
    <b v="0"/>
    <b v="0"/>
    <s v="technology/wearables"/>
    <x v="2"/>
    <x v="8"/>
  </r>
  <r>
    <x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x v="9"/>
    <b v="0"/>
    <b v="0"/>
    <s v="photography/photography books"/>
    <x v="7"/>
    <x v="14"/>
  </r>
  <r>
    <x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x v="4"/>
    <b v="0"/>
    <b v="0"/>
    <s v="film &amp; video/documentary"/>
    <x v="4"/>
    <x v="4"/>
  </r>
  <r>
    <x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x v="9"/>
    <b v="0"/>
    <b v="0"/>
    <s v="technology/web"/>
    <x v="2"/>
    <x v="2"/>
  </r>
  <r>
    <x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x v="9"/>
    <b v="1"/>
    <b v="1"/>
    <s v="technology/web"/>
    <x v="2"/>
    <x v="2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x v="9"/>
    <b v="0"/>
    <b v="0"/>
    <s v="food/food trucks"/>
    <x v="0"/>
    <x v="0"/>
  </r>
  <r>
    <x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x v="6"/>
    <b v="0"/>
    <b v="0"/>
    <s v="film &amp; video/drama"/>
    <x v="4"/>
    <x v="6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x v="4"/>
    <b v="0"/>
    <b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x v="8"/>
    <b v="1"/>
    <b v="0"/>
    <s v="music/rock"/>
    <x v="1"/>
    <x v="1"/>
  </r>
  <r>
    <x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x v="4"/>
    <b v="0"/>
    <b v="0"/>
    <s v="music/electric music"/>
    <x v="1"/>
    <x v="5"/>
  </r>
  <r>
    <x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x v="8"/>
    <b v="0"/>
    <b v="1"/>
    <s v="games/video games"/>
    <x v="6"/>
    <x v="11"/>
  </r>
  <r>
    <x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x v="8"/>
    <b v="0"/>
    <b v="1"/>
    <s v="music/indie rock"/>
    <x v="1"/>
    <x v="7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x v="3"/>
    <b v="0"/>
    <b v="0"/>
    <s v="publishing/fiction"/>
    <x v="5"/>
    <x v="13"/>
  </r>
  <r>
    <x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x v="8"/>
    <b v="0"/>
    <b v="0"/>
    <s v="theater/plays"/>
    <x v="3"/>
    <x v="3"/>
  </r>
  <r>
    <x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x v="4"/>
    <b v="0"/>
    <b v="0"/>
    <s v="food/food trucks"/>
    <x v="0"/>
    <x v="0"/>
  </r>
  <r>
    <x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x v="4"/>
    <b v="1"/>
    <b v="0"/>
    <s v="film &amp; video/shorts"/>
    <x v="4"/>
    <x v="12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x v="9"/>
    <b v="1"/>
    <b v="0"/>
    <s v="food/food trucks"/>
    <x v="0"/>
    <x v="0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x v="2"/>
    <b v="0"/>
    <b v="1"/>
    <s v="theater/plays"/>
    <x v="3"/>
    <x v="3"/>
  </r>
  <r>
    <x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x v="3"/>
    <b v="0"/>
    <b v="1"/>
    <s v="technology/wearables"/>
    <x v="2"/>
    <x v="8"/>
  </r>
  <r>
    <x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x v="6"/>
    <b v="0"/>
    <b v="0"/>
    <s v="theater/plays"/>
    <x v="3"/>
    <x v="3"/>
  </r>
  <r>
    <x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x v="8"/>
    <b v="0"/>
    <b v="0"/>
    <s v="theater/plays"/>
    <x v="3"/>
    <x v="3"/>
  </r>
  <r>
    <x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x v="0"/>
    <b v="0"/>
    <b v="1"/>
    <s v="film &amp; video/television"/>
    <x v="4"/>
    <x v="19"/>
  </r>
  <r>
    <x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x v="7"/>
    <b v="0"/>
    <b v="0"/>
    <s v="film &amp; video/shorts"/>
    <x v="4"/>
    <x v="12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x v="1"/>
    <b v="0"/>
    <b v="0"/>
    <s v="theater/plays"/>
    <x v="3"/>
    <x v="3"/>
  </r>
  <r>
    <x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x v="8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x v="9"/>
    <b v="0"/>
    <b v="0"/>
    <s v="food/food trucks"/>
    <x v="0"/>
    <x v="0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x v="2"/>
    <b v="0"/>
    <b v="0"/>
    <s v="theater/plays"/>
    <x v="3"/>
    <x v="3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x v="6"/>
    <b v="0"/>
    <b v="0"/>
    <s v="film &amp; video/drama"/>
    <x v="4"/>
    <x v="6"/>
  </r>
  <r>
    <x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x v="0"/>
    <b v="0"/>
    <b v="0"/>
    <s v="theater/plays"/>
    <x v="3"/>
    <x v="3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x v="5"/>
    <b v="0"/>
    <b v="1"/>
    <s v="theater/plays"/>
    <x v="3"/>
    <x v="3"/>
  </r>
  <r>
    <x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x v="9"/>
    <b v="0"/>
    <b v="0"/>
    <s v="film &amp; video/science fiction"/>
    <x v="4"/>
    <x v="22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x v="1"/>
    <b v="0"/>
    <b v="0"/>
    <s v="photography/photography books"/>
    <x v="7"/>
    <x v="14"/>
  </r>
  <r>
    <x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x v="6"/>
    <b v="0"/>
    <b v="1"/>
    <s v="photography/photography books"/>
    <x v="7"/>
    <x v="14"/>
  </r>
  <r>
    <x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x v="8"/>
    <b v="0"/>
    <b v="0"/>
    <s v="music/rock"/>
    <x v="1"/>
    <x v="1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x v="3"/>
    <b v="0"/>
    <b v="0"/>
    <s v="photography/photography books"/>
    <x v="7"/>
    <x v="14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x v="7"/>
    <b v="0"/>
    <b v="0"/>
    <s v="food/food trucks"/>
    <x v="0"/>
    <x v="0"/>
  </r>
  <r>
    <x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x v="10"/>
    <b v="0"/>
    <b v="0"/>
    <s v="music/metal"/>
    <x v="1"/>
    <x v="16"/>
  </r>
  <r>
    <x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x v="5"/>
    <b v="0"/>
    <b v="0"/>
    <s v="publishing/nonfiction"/>
    <x v="5"/>
    <x v="9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x v="3"/>
    <b v="0"/>
    <b v="0"/>
    <s v="music/electric music"/>
    <x v="1"/>
    <x v="5"/>
  </r>
  <r>
    <x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x v="0"/>
    <b v="0"/>
    <b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x v="0"/>
    <b v="0"/>
    <b v="0"/>
    <s v="theater/plays"/>
    <x v="3"/>
    <x v="3"/>
  </r>
  <r>
    <x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x v="6"/>
    <b v="0"/>
    <b v="0"/>
    <s v="film &amp; video/shorts"/>
    <x v="4"/>
    <x v="12"/>
  </r>
  <r>
    <x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x v="1"/>
    <b v="0"/>
    <b v="1"/>
    <s v="theater/plays"/>
    <x v="3"/>
    <x v="3"/>
  </r>
  <r>
    <x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x v="6"/>
    <b v="0"/>
    <b v="0"/>
    <s v="theater/plays"/>
    <x v="3"/>
    <x v="3"/>
  </r>
  <r>
    <x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x v="6"/>
    <b v="0"/>
    <b v="0"/>
    <s v="music/indie rock"/>
    <x v="1"/>
    <x v="7"/>
  </r>
  <r>
    <x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x v="0"/>
    <b v="0"/>
    <b v="1"/>
    <s v="theater/plays"/>
    <x v="3"/>
    <x v="3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x v="5"/>
    <b v="0"/>
    <b v="0"/>
    <s v="theater/plays"/>
    <x v="3"/>
    <x v="3"/>
  </r>
  <r>
    <x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x v="1"/>
    <b v="0"/>
    <b v="1"/>
    <s v="music/electric music"/>
    <x v="1"/>
    <x v="5"/>
  </r>
  <r>
    <x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x v="3"/>
    <b v="0"/>
    <b v="0"/>
    <s v="music/indie rock"/>
    <x v="1"/>
    <x v="7"/>
  </r>
  <r>
    <x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x v="4"/>
    <b v="0"/>
    <b v="0"/>
    <s v="film &amp; video/documentary"/>
    <x v="4"/>
    <x v="4"/>
  </r>
  <r>
    <x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x v="6"/>
    <b v="0"/>
    <b v="0"/>
    <s v="publishing/translations"/>
    <x v="5"/>
    <x v="18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x v="0"/>
    <b v="0"/>
    <b v="1"/>
    <s v="film &amp; video/documentary"/>
    <x v="4"/>
    <x v="4"/>
  </r>
  <r>
    <x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x v="2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x v="9"/>
    <b v="0"/>
    <b v="0"/>
    <s v="theater/plays"/>
    <x v="3"/>
    <x v="3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x v="8"/>
    <b v="0"/>
    <b v="1"/>
    <s v="food/food trucks"/>
    <x v="0"/>
    <x v="0"/>
  </r>
  <r>
    <x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x v="3"/>
    <b v="0"/>
    <b v="0"/>
    <s v="theater/plays"/>
    <x v="3"/>
    <x v="3"/>
  </r>
  <r>
    <x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x v="3"/>
    <b v="0"/>
    <b v="0"/>
    <s v="film &amp; video/documentary"/>
    <x v="4"/>
    <x v="4"/>
  </r>
  <r>
    <x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x v="2"/>
    <b v="0"/>
    <b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x v="1"/>
    <b v="0"/>
    <b v="1"/>
    <s v="technology/web"/>
    <x v="2"/>
    <x v="2"/>
  </r>
  <r>
    <x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x v="9"/>
    <b v="0"/>
    <b v="1"/>
    <s v="music/rock"/>
    <x v="1"/>
    <x v="1"/>
  </r>
  <r>
    <x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x v="7"/>
    <b v="0"/>
    <b v="0"/>
    <s v="technology/web"/>
    <x v="2"/>
    <x v="2"/>
  </r>
  <r>
    <x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x v="4"/>
    <b v="0"/>
    <b v="1"/>
    <s v="publishing/nonfiction"/>
    <x v="5"/>
    <x v="9"/>
  </r>
  <r>
    <x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x v="4"/>
    <b v="0"/>
    <b v="0"/>
    <s v="publishing/radio &amp; podcasts"/>
    <x v="5"/>
    <x v="15"/>
  </r>
  <r>
    <x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x v="2"/>
    <b v="0"/>
    <b v="0"/>
    <s v="theater/plays"/>
    <x v="3"/>
    <x v="3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x v="5"/>
    <b v="1"/>
    <b v="1"/>
    <s v="film &amp; video/documentary"/>
    <x v="4"/>
    <x v="4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x v="8"/>
    <b v="0"/>
    <b v="0"/>
    <s v="theater/plays"/>
    <x v="3"/>
    <x v="3"/>
  </r>
  <r>
    <x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x v="4"/>
    <b v="0"/>
    <b v="0"/>
    <s v="games/video games"/>
    <x v="6"/>
    <x v="11"/>
  </r>
  <r>
    <x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x v="9"/>
    <b v="0"/>
    <b v="1"/>
    <s v="theater/plays"/>
    <x v="3"/>
    <x v="3"/>
  </r>
  <r>
    <x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x v="0"/>
    <b v="0"/>
    <b v="0"/>
    <s v="theater/plays"/>
    <x v="3"/>
    <x v="3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x v="3"/>
    <b v="1"/>
    <b v="0"/>
    <s v="technology/web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x v="4"/>
    <b v="1"/>
    <b v="0"/>
    <s v="film &amp; video/drama"/>
    <x v="4"/>
    <x v="6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x v="3"/>
    <b v="0"/>
    <b v="0"/>
    <s v="film &amp; video/drama"/>
    <x v="4"/>
    <x v="6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x v="2"/>
    <b v="0"/>
    <b v="0"/>
    <s v="theater/plays"/>
    <x v="3"/>
    <x v="3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x v="5"/>
    <b v="0"/>
    <b v="0"/>
    <s v="film &amp; video/television"/>
    <x v="4"/>
    <x v="19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x v="1"/>
    <b v="0"/>
    <b v="0"/>
    <s v="photography/photography books"/>
    <x v="7"/>
    <x v="14"/>
  </r>
  <r>
    <x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x v="8"/>
    <b v="0"/>
    <b v="1"/>
    <s v="film &amp; video/shorts"/>
    <x v="4"/>
    <x v="12"/>
  </r>
  <r>
    <x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x v="4"/>
    <b v="0"/>
    <b v="0"/>
    <s v="publishing/radio &amp; podcasts"/>
    <x v="5"/>
    <x v="15"/>
  </r>
  <r>
    <x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x v="5"/>
    <b v="0"/>
    <b v="1"/>
    <s v="theater/plays"/>
    <x v="3"/>
    <x v="3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x v="3"/>
    <b v="1"/>
    <b v="0"/>
    <s v="film &amp; video/animation"/>
    <x v="4"/>
    <x v="10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x v="4"/>
    <b v="0"/>
    <b v="0"/>
    <s v="technology/web"/>
    <x v="2"/>
    <x v="2"/>
  </r>
  <r>
    <x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x v="9"/>
    <b v="0"/>
    <b v="1"/>
    <s v="music/world music"/>
    <x v="1"/>
    <x v="21"/>
  </r>
  <r>
    <x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x v="6"/>
    <b v="0"/>
    <b v="0"/>
    <s v="theater/plays"/>
    <x v="3"/>
    <x v="3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x v="3"/>
    <b v="0"/>
    <b v="0"/>
    <s v="theater/plays"/>
    <x v="3"/>
    <x v="3"/>
  </r>
  <r>
    <x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x v="5"/>
    <b v="0"/>
    <b v="0"/>
    <s v="theater/plays"/>
    <x v="3"/>
    <x v="3"/>
  </r>
  <r>
    <x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x v="7"/>
    <b v="0"/>
    <b v="0"/>
    <s v="food/food trucks"/>
    <x v="0"/>
    <x v="0"/>
  </r>
  <r>
    <x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x v="4"/>
    <b v="0"/>
    <b v="0"/>
    <s v="theater/plays"/>
    <x v="3"/>
    <x v="3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x v="1"/>
    <b v="0"/>
    <b v="0"/>
    <s v="technology/web"/>
    <x v="2"/>
    <x v="2"/>
  </r>
  <r>
    <x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x v="5"/>
    <b v="0"/>
    <b v="0"/>
    <s v="theater/plays"/>
    <x v="3"/>
    <x v="3"/>
  </r>
  <r>
    <x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x v="0"/>
    <b v="0"/>
    <b v="1"/>
    <s v="theater/plays"/>
    <x v="3"/>
    <x v="3"/>
  </r>
  <r>
    <x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x v="1"/>
    <b v="0"/>
    <b v="1"/>
    <s v="theater/plays"/>
    <x v="3"/>
    <x v="3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x v="1"/>
    <b v="0"/>
    <b v="0"/>
    <s v="music/rock"/>
    <x v="1"/>
    <x v="1"/>
  </r>
  <r>
    <x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x v="2"/>
    <b v="0"/>
    <b v="0"/>
    <s v="theater/plays"/>
    <x v="3"/>
    <x v="3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x v="7"/>
    <b v="0"/>
    <b v="0"/>
    <s v="theater/plays"/>
    <x v="3"/>
    <x v="3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x v="0"/>
    <b v="0"/>
    <b v="0"/>
    <s v="theater/plays"/>
    <x v="3"/>
    <x v="3"/>
  </r>
  <r>
    <x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x v="3"/>
    <b v="1"/>
    <b v="0"/>
    <s v="theater/plays"/>
    <x v="3"/>
    <x v="3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x v="0"/>
    <b v="0"/>
    <b v="0"/>
    <s v="film &amp; video/documentary"/>
    <x v="4"/>
    <x v="4"/>
  </r>
  <r>
    <x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x v="9"/>
    <b v="0"/>
    <b v="1"/>
    <s v="publishing/fiction"/>
    <x v="5"/>
    <x v="13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x v="8"/>
    <b v="0"/>
    <b v="1"/>
    <s v="games/video games"/>
    <x v="6"/>
    <x v="11"/>
  </r>
  <r>
    <x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x v="4"/>
    <b v="0"/>
    <b v="0"/>
    <s v="technology/web"/>
    <x v="2"/>
    <x v="2"/>
  </r>
  <r>
    <x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x v="8"/>
    <b v="1"/>
    <b v="0"/>
    <s v="theater/plays"/>
    <x v="3"/>
    <x v="3"/>
  </r>
  <r>
    <x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x v="8"/>
    <b v="0"/>
    <b v="0"/>
    <s v="theater/plays"/>
    <x v="3"/>
    <x v="3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x v="1"/>
    <b v="0"/>
    <b v="0"/>
    <s v="food/food trucks"/>
    <x v="0"/>
    <x v="0"/>
  </r>
  <r>
    <x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x v="5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x v="4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x v="8"/>
    <b v="0"/>
    <b v="0"/>
    <s v="theater/plays"/>
    <x v="3"/>
    <x v="3"/>
  </r>
  <r>
    <x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x v="1"/>
    <b v="0"/>
    <b v="0"/>
    <s v="theater/plays"/>
    <x v="3"/>
    <x v="3"/>
  </r>
  <r>
    <x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x v="1"/>
    <b v="1"/>
    <b v="1"/>
    <s v="film &amp; video/documentary"/>
    <x v="4"/>
    <x v="4"/>
  </r>
  <r>
    <x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x v="0"/>
    <b v="0"/>
    <b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x v="3"/>
    <b v="0"/>
    <b v="1"/>
    <s v="theater/plays"/>
    <x v="3"/>
    <x v="3"/>
  </r>
  <r>
    <x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x v="7"/>
    <b v="0"/>
    <b v="1"/>
    <s v="music/rock"/>
    <x v="1"/>
    <x v="1"/>
  </r>
  <r>
    <x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x v="7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x v="7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x v="4"/>
    <b v="0"/>
    <b v="0"/>
    <s v="technology/web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x v="4"/>
    <b v="0"/>
    <b v="0"/>
    <s v="theater/plays"/>
    <x v="3"/>
    <x v="3"/>
  </r>
  <r>
    <x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x v="0"/>
    <b v="0"/>
    <b v="0"/>
    <s v="film &amp; video/science fiction"/>
    <x v="4"/>
    <x v="22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x v="4"/>
    <b v="0"/>
    <b v="0"/>
    <s v="theater/plays"/>
    <x v="3"/>
    <x v="3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x v="6"/>
    <b v="0"/>
    <b v="0"/>
    <s v="film &amp; video/animation"/>
    <x v="4"/>
    <x v="10"/>
  </r>
  <r>
    <x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x v="6"/>
    <b v="0"/>
    <b v="0"/>
    <s v="publishing/translations"/>
    <x v="5"/>
    <x v="18"/>
  </r>
  <r>
    <x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x v="7"/>
    <b v="0"/>
    <b v="0"/>
    <s v="technology/web"/>
    <x v="2"/>
    <x v="2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x v="8"/>
    <b v="0"/>
    <b v="0"/>
    <s v="publishing/translations"/>
    <x v="5"/>
    <x v="18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x v="2"/>
    <b v="0"/>
    <b v="0"/>
    <s v="food/food trucks"/>
    <x v="0"/>
    <x v="0"/>
  </r>
  <r>
    <x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x v="8"/>
    <b v="0"/>
    <b v="1"/>
    <s v="photography/photography books"/>
    <x v="7"/>
    <x v="14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x v="0"/>
    <b v="0"/>
    <b v="0"/>
    <s v="theater/plays"/>
    <x v="3"/>
    <x v="3"/>
  </r>
  <r>
    <x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x v="6"/>
    <b v="0"/>
    <b v="0"/>
    <s v="music/rock"/>
    <x v="1"/>
    <x v="1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x v="5"/>
    <b v="0"/>
    <b v="0"/>
    <s v="theater/plays"/>
    <x v="3"/>
    <x v="3"/>
  </r>
  <r>
    <x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x v="4"/>
    <b v="0"/>
    <b v="0"/>
    <s v="music/world music"/>
    <x v="1"/>
    <x v="21"/>
  </r>
  <r>
    <x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x v="8"/>
    <b v="0"/>
    <b v="0"/>
    <s v="food/food trucks"/>
    <x v="0"/>
    <x v="0"/>
  </r>
  <r>
    <x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x v="3"/>
    <b v="0"/>
    <b v="0"/>
    <s v="theater/plays"/>
    <x v="3"/>
    <x v="3"/>
  </r>
  <r>
    <x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x v="8"/>
    <b v="0"/>
    <b v="0"/>
    <s v="theater/plays"/>
    <x v="3"/>
    <x v="3"/>
  </r>
  <r>
    <x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x v="2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x v="1"/>
    <b v="0"/>
    <b v="1"/>
    <s v="technology/web"/>
    <x v="2"/>
    <x v="2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x v="6"/>
    <b v="0"/>
    <b v="1"/>
    <s v="theater/plays"/>
    <x v="3"/>
    <x v="3"/>
  </r>
  <r>
    <x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x v="2"/>
    <b v="0"/>
    <b v="0"/>
    <s v="music/indie rock"/>
    <x v="1"/>
    <x v="7"/>
  </r>
  <r>
    <x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x v="7"/>
    <b v="0"/>
    <b v="1"/>
    <s v="theater/plays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x v="8"/>
    <b v="0"/>
    <b v="1"/>
    <s v="theater/plays"/>
    <x v="3"/>
    <x v="3"/>
  </r>
  <r>
    <x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x v="9"/>
    <b v="0"/>
    <b v="0"/>
    <s v="food/food trucks"/>
    <x v="0"/>
    <x v="0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x v="7"/>
    <b v="0"/>
    <b v="0"/>
    <s v="games/video games"/>
    <x v="6"/>
    <x v="11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x v="0"/>
    <b v="0"/>
    <b v="0"/>
    <s v="theater/plays"/>
    <x v="3"/>
    <x v="3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x v="0"/>
    <b v="1"/>
    <b v="0"/>
    <s v="publishing/nonfiction"/>
    <x v="5"/>
    <x v="9"/>
  </r>
  <r>
    <x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x v="9"/>
    <b v="0"/>
    <b v="0"/>
    <s v="technology/web"/>
    <x v="2"/>
    <x v="2"/>
  </r>
  <r>
    <x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x v="8"/>
    <b v="0"/>
    <b v="1"/>
    <s v="film &amp; video/documentary"/>
    <x v="4"/>
    <x v="4"/>
  </r>
  <r>
    <x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x v="3"/>
    <b v="0"/>
    <b v="0"/>
    <s v="film &amp; video/documentary"/>
    <x v="4"/>
    <x v="4"/>
  </r>
  <r>
    <x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x v="3"/>
    <b v="0"/>
    <b v="0"/>
    <s v="theater/plays"/>
    <x v="3"/>
    <x v="3"/>
  </r>
  <r>
    <x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x v="1"/>
    <b v="0"/>
    <b v="1"/>
    <s v="music/rock"/>
    <x v="1"/>
    <x v="1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x v="8"/>
    <b v="0"/>
    <b v="0"/>
    <s v="music/rock"/>
    <x v="1"/>
    <x v="1"/>
  </r>
  <r>
    <x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x v="5"/>
    <b v="0"/>
    <b v="0"/>
    <s v="film &amp; video/documentary"/>
    <x v="4"/>
    <x v="4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x v="7"/>
    <b v="0"/>
    <b v="0"/>
    <s v="publishing/radio &amp; podcasts"/>
    <x v="5"/>
    <x v="15"/>
  </r>
  <r>
    <x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x v="3"/>
    <b v="0"/>
    <b v="0"/>
    <s v="publishing/translations"/>
    <x v="5"/>
    <x v="18"/>
  </r>
  <r>
    <x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x v="7"/>
    <b v="0"/>
    <b v="1"/>
    <s v="film &amp; video/drama"/>
    <x v="4"/>
    <x v="6"/>
  </r>
  <r>
    <x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x v="1"/>
    <b v="0"/>
    <b v="1"/>
    <s v="music/rock"/>
    <x v="1"/>
    <x v="1"/>
  </r>
  <r>
    <x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x v="9"/>
    <b v="0"/>
    <b v="1"/>
    <s v="film &amp; video/drama"/>
    <x v="4"/>
    <x v="6"/>
  </r>
  <r>
    <x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x v="7"/>
    <b v="0"/>
    <b v="1"/>
    <s v="photography/photography books"/>
    <x v="7"/>
    <x v="14"/>
  </r>
  <r>
    <x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x v="1"/>
    <b v="0"/>
    <b v="1"/>
    <s v="publishing/translations"/>
    <x v="5"/>
    <x v="18"/>
  </r>
  <r>
    <x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x v="9"/>
    <b v="0"/>
    <b v="1"/>
    <s v="food/food trucks"/>
    <x v="0"/>
    <x v="0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x v="2"/>
    <b v="0"/>
    <b v="0"/>
    <s v="theater/plays"/>
    <x v="3"/>
    <x v="3"/>
  </r>
  <r>
    <x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x v="1"/>
    <b v="0"/>
    <b v="0"/>
    <s v="theater/plays"/>
    <x v="3"/>
    <x v="3"/>
  </r>
  <r>
    <x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x v="6"/>
    <b v="0"/>
    <b v="1"/>
    <s v="music/indie rock"/>
    <x v="1"/>
    <x v="7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x v="7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n v="0.58823529411764708"/>
    <n v="0.39215686274509803"/>
    <n v="1.9607843137254902E-2"/>
  </r>
  <r>
    <x v="1"/>
    <n v="191"/>
    <n v="38"/>
    <n v="2"/>
    <n v="231"/>
    <n v="0.82683982683982682"/>
    <n v="0.16450216450216451"/>
    <n v="8.658008658008658E-3"/>
  </r>
  <r>
    <x v="2"/>
    <n v="164"/>
    <n v="126"/>
    <n v="25"/>
    <n v="315"/>
    <n v="0.52063492063492067"/>
    <n v="0.4"/>
    <n v="7.9365079365079361E-2"/>
  </r>
  <r>
    <x v="3"/>
    <n v="4"/>
    <n v="5"/>
    <n v="0"/>
    <n v="9"/>
    <n v="0.44444444444444442"/>
    <n v="0.55555555555555558"/>
    <n v="0"/>
  </r>
  <r>
    <x v="4"/>
    <n v="10"/>
    <n v="0"/>
    <n v="0"/>
    <n v="10"/>
    <n v="1"/>
    <n v="0"/>
    <n v="0"/>
  </r>
  <r>
    <x v="5"/>
    <n v="7"/>
    <n v="0"/>
    <n v="0"/>
    <n v="7"/>
    <n v="1"/>
    <n v="0"/>
    <n v="0"/>
  </r>
  <r>
    <x v="6"/>
    <n v="11"/>
    <n v="3"/>
    <n v="0"/>
    <n v="14"/>
    <n v="0.7857142857142857"/>
    <n v="0.21428571428571427"/>
    <n v="0"/>
  </r>
  <r>
    <x v="7"/>
    <n v="7"/>
    <n v="0"/>
    <n v="0"/>
    <n v="7"/>
    <n v="1"/>
    <n v="0"/>
    <n v="0"/>
  </r>
  <r>
    <x v="8"/>
    <n v="8"/>
    <n v="3"/>
    <n v="1"/>
    <n v="12"/>
    <n v="0.66666666666666663"/>
    <n v="0.25"/>
    <n v="8.3333333333333329E-2"/>
  </r>
  <r>
    <x v="9"/>
    <n v="11"/>
    <n v="3"/>
    <n v="0"/>
    <n v="14"/>
    <n v="0.7857142857142857"/>
    <n v="0.21428571428571427"/>
    <n v="0"/>
  </r>
  <r>
    <x v="10"/>
    <n v="8"/>
    <n v="3"/>
    <n v="0"/>
    <n v="11"/>
    <n v="0.72727272727272729"/>
    <n v="0.27272727272727271"/>
    <n v="0"/>
  </r>
  <r>
    <x v="11"/>
    <n v="114"/>
    <n v="163"/>
    <n v="28"/>
    <n v="305"/>
    <n v="0.3737704918032787"/>
    <n v="0.53442622950819674"/>
    <n v="9.180327868852458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32ABC-17C7-2B49-ACB3-3D4D8EF13403}" name="PivotTable3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AC07A-1D62-E54A-B4C9-C4EC3FF326EC}" name="PivotTable6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70528-6475-EF4F-BF56-88C46F187976}" name="PivotTable9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1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B0045-10DE-6847-972F-34343811EE31}" name="PivotTable11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1:N14" firstHeaderRow="0" firstDataRow="1" firstDataCol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m="1" x="12"/>
        <item x="11"/>
        <item t="default"/>
      </items>
    </pivotField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Canceled" fld="7" baseField="0" baseItem="0"/>
    <dataField name="Sum of Percentage Failed" fld="6" baseField="0" baseItem="0"/>
    <dataField name="Sum of Percentage Successful" fld="5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M2" sqref="M2"/>
    </sheetView>
  </sheetViews>
  <sheetFormatPr baseColWidth="10" defaultRowHeight="35" customHeight="1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8" customWidth="1"/>
    <col min="7" max="7" width="10.83203125" style="9"/>
    <col min="8" max="8" width="13" bestFit="1" customWidth="1"/>
    <col min="9" max="9" width="16" customWidth="1"/>
    <col min="12" max="12" width="11.1640625" bestFit="1" customWidth="1"/>
    <col min="13" max="13" width="21.33203125" customWidth="1"/>
    <col min="14" max="14" width="11.1640625" bestFit="1" customWidth="1"/>
    <col min="15" max="15" width="20.83203125" customWidth="1"/>
    <col min="16" max="16" width="20.83203125" style="6" customWidth="1"/>
    <col min="19" max="19" width="28" bestFit="1" customWidth="1"/>
    <col min="20" max="20" width="14.83203125" customWidth="1"/>
    <col min="21" max="21" width="13.832031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2073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ht="35" customHeight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$E2/$D2*100</f>
        <v>0</v>
      </c>
      <c r="G2" s="9" t="s">
        <v>14</v>
      </c>
      <c r="H2">
        <v>0</v>
      </c>
      <c r="I2" s="5">
        <f>IFERROR($E2/$H2,0)</f>
        <v>0</v>
      </c>
      <c r="J2" t="s">
        <v>15</v>
      </c>
      <c r="K2" t="s">
        <v>16</v>
      </c>
      <c r="L2">
        <v>1448690400</v>
      </c>
      <c r="M2" s="11">
        <f>((($L2/60)/60)/24)+DATE(1970,1,1)</f>
        <v>42336.25</v>
      </c>
      <c r="N2">
        <v>1450159200</v>
      </c>
      <c r="O2" s="11">
        <f>((($N2/60)/60)/24)+DATE(1970,1,1)</f>
        <v>42353.25</v>
      </c>
      <c r="P2" s="13" t="str">
        <f>TEXT($O2,"yyyy")</f>
        <v>2015</v>
      </c>
      <c r="Q2" t="b">
        <v>0</v>
      </c>
      <c r="R2" t="b">
        <v>0</v>
      </c>
      <c r="S2" t="s">
        <v>17</v>
      </c>
      <c r="T2" t="s">
        <v>2033</v>
      </c>
      <c r="U2" t="s">
        <v>2034</v>
      </c>
    </row>
    <row r="3" spans="1:21" ht="35" customHeight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12" si="0">$E3/$D3*100</f>
        <v>1040</v>
      </c>
      <c r="G3" s="9" t="s">
        <v>20</v>
      </c>
      <c r="H3">
        <v>158</v>
      </c>
      <c r="I3" s="5">
        <f>IFERROR($E3/$H3,0)</f>
        <v>92.151898734177209</v>
      </c>
      <c r="J3" t="s">
        <v>21</v>
      </c>
      <c r="K3" t="s">
        <v>22</v>
      </c>
      <c r="L3">
        <v>1408424400</v>
      </c>
      <c r="M3" s="11">
        <f t="shared" ref="M3:M66" si="1">((($L3/60)/60)/24)+DATE(1970,1,1)</f>
        <v>41870.208333333336</v>
      </c>
      <c r="N3">
        <v>1408597200</v>
      </c>
      <c r="O3" s="11">
        <f t="shared" ref="O3:O66" si="2">((($N3/60)/60)/24)+DATE(1970,1,1)</f>
        <v>41872.208333333336</v>
      </c>
      <c r="P3" s="13" t="str">
        <f>TEXT($O3,"yyyy")</f>
        <v>2014</v>
      </c>
      <c r="Q3" t="b">
        <v>0</v>
      </c>
      <c r="R3" t="b">
        <v>1</v>
      </c>
      <c r="S3" t="s">
        <v>23</v>
      </c>
      <c r="T3" t="s">
        <v>2035</v>
      </c>
      <c r="U3" t="s">
        <v>2036</v>
      </c>
    </row>
    <row r="4" spans="1:21" ht="35" customHeight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s="9" t="s">
        <v>20</v>
      </c>
      <c r="H4">
        <v>1425</v>
      </c>
      <c r="I4" s="5">
        <f t="shared" ref="I4:I66" si="3">IFERROR($E4/$H4,0)</f>
        <v>100.01614035087719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si="2"/>
        <v>41597.25</v>
      </c>
      <c r="P4" s="13" t="str">
        <f t="shared" ref="P4:P67" si="4">TEXT($O4,"yyyy")</f>
        <v>2013</v>
      </c>
      <c r="Q4" t="b">
        <v>0</v>
      </c>
      <c r="R4" t="b">
        <v>0</v>
      </c>
      <c r="S4" t="s">
        <v>28</v>
      </c>
      <c r="T4" t="s">
        <v>2037</v>
      </c>
      <c r="U4" t="s">
        <v>2038</v>
      </c>
    </row>
    <row r="5" spans="1:21" ht="35" customHeight="1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s="9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si="2"/>
        <v>43728.208333333328</v>
      </c>
      <c r="P5" s="13" t="str">
        <f t="shared" si="4"/>
        <v>2019</v>
      </c>
      <c r="Q5" t="b">
        <v>0</v>
      </c>
      <c r="R5" t="b">
        <v>0</v>
      </c>
      <c r="S5" t="s">
        <v>23</v>
      </c>
      <c r="T5" t="s">
        <v>2035</v>
      </c>
      <c r="U5" t="s">
        <v>2036</v>
      </c>
    </row>
    <row r="6" spans="1:21" ht="35" customHeight="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s="9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 t="shared" si="2"/>
        <v>43489.25</v>
      </c>
      <c r="P6" s="13" t="str">
        <f t="shared" si="4"/>
        <v>2019</v>
      </c>
      <c r="Q6" t="b">
        <v>0</v>
      </c>
      <c r="R6" t="b">
        <v>0</v>
      </c>
      <c r="S6" t="s">
        <v>33</v>
      </c>
      <c r="T6" t="s">
        <v>2039</v>
      </c>
      <c r="U6" t="s">
        <v>2040</v>
      </c>
    </row>
    <row r="7" spans="1:21" ht="35" customHeight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s="9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si="2"/>
        <v>41160.208333333336</v>
      </c>
      <c r="P7" s="13" t="str">
        <f t="shared" si="4"/>
        <v>2012</v>
      </c>
      <c r="Q7" t="b">
        <v>0</v>
      </c>
      <c r="R7" t="b">
        <v>0</v>
      </c>
      <c r="S7" t="s">
        <v>33</v>
      </c>
      <c r="T7" t="s">
        <v>2039</v>
      </c>
      <c r="U7" t="s">
        <v>2040</v>
      </c>
    </row>
    <row r="8" spans="1:21" ht="35" customHeight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s="9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si="2"/>
        <v>42992.208333333328</v>
      </c>
      <c r="P8" s="13" t="str">
        <f t="shared" si="4"/>
        <v>2017</v>
      </c>
      <c r="Q8" t="b">
        <v>0</v>
      </c>
      <c r="R8" t="b">
        <v>0</v>
      </c>
      <c r="S8" t="s">
        <v>42</v>
      </c>
      <c r="T8" t="s">
        <v>2041</v>
      </c>
      <c r="U8" t="s">
        <v>2042</v>
      </c>
    </row>
    <row r="9" spans="1:21" ht="35" customHeight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s="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si="2"/>
        <v>42231.208333333328</v>
      </c>
      <c r="P9" s="13" t="str">
        <f t="shared" si="4"/>
        <v>2015</v>
      </c>
      <c r="Q9" t="b">
        <v>0</v>
      </c>
      <c r="R9" t="b">
        <v>0</v>
      </c>
      <c r="S9" t="s">
        <v>33</v>
      </c>
      <c r="T9" t="s">
        <v>2039</v>
      </c>
      <c r="U9" t="s">
        <v>2040</v>
      </c>
    </row>
    <row r="10" spans="1:21" ht="35" customHeight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s="9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si="2"/>
        <v>40401.208333333336</v>
      </c>
      <c r="P10" s="13" t="str">
        <f t="shared" si="4"/>
        <v>2010</v>
      </c>
      <c r="Q10" t="b">
        <v>0</v>
      </c>
      <c r="R10" t="b">
        <v>0</v>
      </c>
      <c r="S10" t="s">
        <v>33</v>
      </c>
      <c r="T10" t="s">
        <v>2039</v>
      </c>
      <c r="U10" t="s">
        <v>2040</v>
      </c>
    </row>
    <row r="11" spans="1:21" ht="35" customHeight="1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s="9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si="2"/>
        <v>41585.25</v>
      </c>
      <c r="P11" s="13" t="str">
        <f t="shared" si="4"/>
        <v>2013</v>
      </c>
      <c r="Q11" t="b">
        <v>0</v>
      </c>
      <c r="R11" t="b">
        <v>0</v>
      </c>
      <c r="S11" t="s">
        <v>50</v>
      </c>
      <c r="T11" t="s">
        <v>2035</v>
      </c>
      <c r="U11" t="s">
        <v>2043</v>
      </c>
    </row>
    <row r="12" spans="1:21" ht="35" customHeight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s="9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si="2"/>
        <v>40452.208333333336</v>
      </c>
      <c r="P12" s="13" t="str">
        <f t="shared" si="4"/>
        <v>2010</v>
      </c>
      <c r="Q12" t="b">
        <v>0</v>
      </c>
      <c r="R12" t="b">
        <v>0</v>
      </c>
      <c r="S12" t="s">
        <v>53</v>
      </c>
      <c r="T12" t="s">
        <v>2041</v>
      </c>
      <c r="U12" t="s">
        <v>2044</v>
      </c>
    </row>
    <row r="13" spans="1:21" ht="35" customHeight="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ref="F13:F66" si="5">$E13/$D13*100</f>
        <v>48.095238095238095</v>
      </c>
      <c r="G13" s="9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si="2"/>
        <v>40448.208333333336</v>
      </c>
      <c r="P13" s="13" t="str">
        <f t="shared" si="4"/>
        <v>2010</v>
      </c>
      <c r="Q13" t="b">
        <v>0</v>
      </c>
      <c r="R13" t="b">
        <v>1</v>
      </c>
      <c r="S13" t="s">
        <v>33</v>
      </c>
      <c r="T13" t="s">
        <v>2039</v>
      </c>
      <c r="U13" t="s">
        <v>2040</v>
      </c>
    </row>
    <row r="14" spans="1:21" ht="35" customHeight="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5"/>
        <v>89.349206349206341</v>
      </c>
      <c r="G14" s="9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si="2"/>
        <v>43768.208333333328</v>
      </c>
      <c r="P14" s="13" t="str">
        <f t="shared" si="4"/>
        <v>2019</v>
      </c>
      <c r="Q14" t="b">
        <v>0</v>
      </c>
      <c r="R14" t="b">
        <v>0</v>
      </c>
      <c r="S14" t="s">
        <v>53</v>
      </c>
      <c r="T14" t="s">
        <v>2041</v>
      </c>
      <c r="U14" t="s">
        <v>2044</v>
      </c>
    </row>
    <row r="15" spans="1:21" ht="35" customHeight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5"/>
        <v>245.11904761904765</v>
      </c>
      <c r="G15" s="9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si="2"/>
        <v>42544.208333333328</v>
      </c>
      <c r="P15" s="13" t="str">
        <f t="shared" si="4"/>
        <v>2016</v>
      </c>
      <c r="Q15" t="b">
        <v>0</v>
      </c>
      <c r="R15" t="b">
        <v>0</v>
      </c>
      <c r="S15" t="s">
        <v>60</v>
      </c>
      <c r="T15" t="s">
        <v>2035</v>
      </c>
      <c r="U15" t="s">
        <v>2045</v>
      </c>
    </row>
    <row r="16" spans="1:21" ht="35" customHeight="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5"/>
        <v>66.769503546099301</v>
      </c>
      <c r="G16" s="9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si="2"/>
        <v>41001.208333333336</v>
      </c>
      <c r="P16" s="13" t="str">
        <f t="shared" si="4"/>
        <v>2012</v>
      </c>
      <c r="Q16" t="b">
        <v>0</v>
      </c>
      <c r="R16" t="b">
        <v>0</v>
      </c>
      <c r="S16" t="s">
        <v>60</v>
      </c>
      <c r="T16" t="s">
        <v>2035</v>
      </c>
      <c r="U16" t="s">
        <v>2045</v>
      </c>
    </row>
    <row r="17" spans="1:21" ht="35" customHeight="1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5"/>
        <v>47.307881773399011</v>
      </c>
      <c r="G17" s="9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si="2"/>
        <v>43813.25</v>
      </c>
      <c r="P17" s="13" t="str">
        <f t="shared" si="4"/>
        <v>2019</v>
      </c>
      <c r="Q17" t="b">
        <v>0</v>
      </c>
      <c r="R17" t="b">
        <v>0</v>
      </c>
      <c r="S17" t="s">
        <v>65</v>
      </c>
      <c r="T17" t="s">
        <v>2037</v>
      </c>
      <c r="U17" t="s">
        <v>2046</v>
      </c>
    </row>
    <row r="18" spans="1:21" ht="35" customHeight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5"/>
        <v>649.47058823529414</v>
      </c>
      <c r="G18" s="9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si="2"/>
        <v>41683.25</v>
      </c>
      <c r="P18" s="13" t="str">
        <f t="shared" si="4"/>
        <v>2014</v>
      </c>
      <c r="Q18" t="b">
        <v>0</v>
      </c>
      <c r="R18" t="b">
        <v>0</v>
      </c>
      <c r="S18" t="s">
        <v>68</v>
      </c>
      <c r="T18" t="s">
        <v>2047</v>
      </c>
      <c r="U18" t="s">
        <v>2048</v>
      </c>
    </row>
    <row r="19" spans="1:21" ht="35" customHeight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5"/>
        <v>159.39125295508273</v>
      </c>
      <c r="G19" s="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si="2"/>
        <v>40556.25</v>
      </c>
      <c r="P19" s="13" t="str">
        <f t="shared" si="4"/>
        <v>2011</v>
      </c>
      <c r="Q19" t="b">
        <v>0</v>
      </c>
      <c r="R19" t="b">
        <v>0</v>
      </c>
      <c r="S19" t="s">
        <v>71</v>
      </c>
      <c r="T19" t="s">
        <v>2041</v>
      </c>
      <c r="U19" t="s">
        <v>2049</v>
      </c>
    </row>
    <row r="20" spans="1:21" ht="35" customHeight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5"/>
        <v>66.912087912087912</v>
      </c>
      <c r="G20" s="9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si="2"/>
        <v>43359.208333333328</v>
      </c>
      <c r="P20" s="13" t="str">
        <f t="shared" si="4"/>
        <v>2018</v>
      </c>
      <c r="Q20" t="b">
        <v>0</v>
      </c>
      <c r="R20" t="b">
        <v>0</v>
      </c>
      <c r="S20" t="s">
        <v>33</v>
      </c>
      <c r="T20" t="s">
        <v>2039</v>
      </c>
      <c r="U20" t="s">
        <v>2040</v>
      </c>
    </row>
    <row r="21" spans="1:21" ht="35" customHeight="1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5"/>
        <v>48.529600000000002</v>
      </c>
      <c r="G21" s="9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si="2"/>
        <v>43549.208333333328</v>
      </c>
      <c r="P21" s="13" t="str">
        <f t="shared" si="4"/>
        <v>2019</v>
      </c>
      <c r="Q21" t="b">
        <v>0</v>
      </c>
      <c r="R21" t="b">
        <v>1</v>
      </c>
      <c r="S21" t="s">
        <v>33</v>
      </c>
      <c r="T21" t="s">
        <v>2039</v>
      </c>
      <c r="U21" t="s">
        <v>2040</v>
      </c>
    </row>
    <row r="22" spans="1:21" ht="35" customHeight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5"/>
        <v>112.24279210925646</v>
      </c>
      <c r="G22" s="9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si="2"/>
        <v>41848.208333333336</v>
      </c>
      <c r="P22" s="13" t="str">
        <f t="shared" si="4"/>
        <v>2014</v>
      </c>
      <c r="Q22" t="b">
        <v>0</v>
      </c>
      <c r="R22" t="b">
        <v>0</v>
      </c>
      <c r="S22" t="s">
        <v>53</v>
      </c>
      <c r="T22" t="s">
        <v>2041</v>
      </c>
      <c r="U22" t="s">
        <v>2044</v>
      </c>
    </row>
    <row r="23" spans="1:21" ht="35" customHeight="1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5"/>
        <v>40.992553191489364</v>
      </c>
      <c r="G23" s="9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si="2"/>
        <v>40804.208333333336</v>
      </c>
      <c r="P23" s="13" t="str">
        <f t="shared" si="4"/>
        <v>2011</v>
      </c>
      <c r="Q23" t="b">
        <v>0</v>
      </c>
      <c r="R23" t="b">
        <v>0</v>
      </c>
      <c r="S23" t="s">
        <v>33</v>
      </c>
      <c r="T23" t="s">
        <v>2039</v>
      </c>
      <c r="U23" t="s">
        <v>2040</v>
      </c>
    </row>
    <row r="24" spans="1:21" ht="35" customHeight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5"/>
        <v>128.07106598984771</v>
      </c>
      <c r="G24" s="9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si="2"/>
        <v>43208.208333333328</v>
      </c>
      <c r="P24" s="13" t="str">
        <f t="shared" si="4"/>
        <v>2018</v>
      </c>
      <c r="Q24" t="b">
        <v>0</v>
      </c>
      <c r="R24" t="b">
        <v>0</v>
      </c>
      <c r="S24" t="s">
        <v>33</v>
      </c>
      <c r="T24" t="s">
        <v>2039</v>
      </c>
      <c r="U24" t="s">
        <v>2040</v>
      </c>
    </row>
    <row r="25" spans="1:21" ht="35" customHeight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5"/>
        <v>332.04444444444448</v>
      </c>
      <c r="G25" s="9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si="2"/>
        <v>43563.208333333328</v>
      </c>
      <c r="P25" s="13" t="str">
        <f t="shared" si="4"/>
        <v>2019</v>
      </c>
      <c r="Q25" t="b">
        <v>0</v>
      </c>
      <c r="R25" t="b">
        <v>0</v>
      </c>
      <c r="S25" t="s">
        <v>42</v>
      </c>
      <c r="T25" t="s">
        <v>2041</v>
      </c>
      <c r="U25" t="s">
        <v>2042</v>
      </c>
    </row>
    <row r="26" spans="1:21" ht="35" customHeight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5"/>
        <v>112.83225108225108</v>
      </c>
      <c r="G26" s="9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si="2"/>
        <v>41813.208333333336</v>
      </c>
      <c r="P26" s="13" t="str">
        <f t="shared" si="4"/>
        <v>2014</v>
      </c>
      <c r="Q26" t="b">
        <v>0</v>
      </c>
      <c r="R26" t="b">
        <v>0</v>
      </c>
      <c r="S26" t="s">
        <v>65</v>
      </c>
      <c r="T26" t="s">
        <v>2037</v>
      </c>
      <c r="U26" t="s">
        <v>2046</v>
      </c>
    </row>
    <row r="27" spans="1:21" ht="35" customHeight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5"/>
        <v>216.43636363636364</v>
      </c>
      <c r="G27" s="9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si="2"/>
        <v>40701.208333333336</v>
      </c>
      <c r="P27" s="13" t="str">
        <f t="shared" si="4"/>
        <v>2011</v>
      </c>
      <c r="Q27" t="b">
        <v>0</v>
      </c>
      <c r="R27" t="b">
        <v>1</v>
      </c>
      <c r="S27" t="s">
        <v>89</v>
      </c>
      <c r="T27" t="s">
        <v>2050</v>
      </c>
      <c r="U27" t="s">
        <v>2051</v>
      </c>
    </row>
    <row r="28" spans="1:21" ht="35" customHeight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5"/>
        <v>48.199069767441863</v>
      </c>
      <c r="G28" s="9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si="2"/>
        <v>43339.208333333328</v>
      </c>
      <c r="P28" s="13" t="str">
        <f t="shared" si="4"/>
        <v>2018</v>
      </c>
      <c r="Q28" t="b">
        <v>0</v>
      </c>
      <c r="R28" t="b">
        <v>0</v>
      </c>
      <c r="S28" t="s">
        <v>33</v>
      </c>
      <c r="T28" t="s">
        <v>2039</v>
      </c>
      <c r="U28" t="s">
        <v>2040</v>
      </c>
    </row>
    <row r="29" spans="1:21" ht="35" customHeight="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5"/>
        <v>79.95</v>
      </c>
      <c r="G29" s="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si="2"/>
        <v>42288.208333333328</v>
      </c>
      <c r="P29" s="13" t="str">
        <f t="shared" si="4"/>
        <v>2015</v>
      </c>
      <c r="Q29" t="b">
        <v>0</v>
      </c>
      <c r="R29" t="b">
        <v>0</v>
      </c>
      <c r="S29" t="s">
        <v>23</v>
      </c>
      <c r="T29" t="s">
        <v>2035</v>
      </c>
      <c r="U29" t="s">
        <v>2036</v>
      </c>
    </row>
    <row r="30" spans="1:21" ht="35" customHeight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5"/>
        <v>105.22553516819573</v>
      </c>
      <c r="G30" s="9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si="2"/>
        <v>40241.25</v>
      </c>
      <c r="P30" s="13" t="str">
        <f t="shared" si="4"/>
        <v>2010</v>
      </c>
      <c r="Q30" t="b">
        <v>0</v>
      </c>
      <c r="R30" t="b">
        <v>1</v>
      </c>
      <c r="S30" t="s">
        <v>33</v>
      </c>
      <c r="T30" t="s">
        <v>2039</v>
      </c>
      <c r="U30" t="s">
        <v>2040</v>
      </c>
    </row>
    <row r="31" spans="1:21" ht="35" customHeight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5"/>
        <v>328.89978213507629</v>
      </c>
      <c r="G31" s="9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si="2"/>
        <v>43341.208333333328</v>
      </c>
      <c r="P31" s="13" t="str">
        <f t="shared" si="4"/>
        <v>2018</v>
      </c>
      <c r="Q31" t="b">
        <v>0</v>
      </c>
      <c r="R31" t="b">
        <v>0</v>
      </c>
      <c r="S31" t="s">
        <v>100</v>
      </c>
      <c r="T31" t="s">
        <v>2041</v>
      </c>
      <c r="U31" t="s">
        <v>2052</v>
      </c>
    </row>
    <row r="32" spans="1:21" ht="35" customHeight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5"/>
        <v>160.61111111111111</v>
      </c>
      <c r="G32" s="9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si="2"/>
        <v>43614.208333333328</v>
      </c>
      <c r="P32" s="13" t="str">
        <f t="shared" si="4"/>
        <v>2019</v>
      </c>
      <c r="Q32" t="b">
        <v>0</v>
      </c>
      <c r="R32" t="b">
        <v>0</v>
      </c>
      <c r="S32" t="s">
        <v>71</v>
      </c>
      <c r="T32" t="s">
        <v>2041</v>
      </c>
      <c r="U32" t="s">
        <v>2049</v>
      </c>
    </row>
    <row r="33" spans="1:21" ht="35" customHeight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5"/>
        <v>310</v>
      </c>
      <c r="G33" s="9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si="2"/>
        <v>42402.25</v>
      </c>
      <c r="P33" s="13" t="str">
        <f t="shared" si="4"/>
        <v>2016</v>
      </c>
      <c r="Q33" t="b">
        <v>0</v>
      </c>
      <c r="R33" t="b">
        <v>0</v>
      </c>
      <c r="S33" t="s">
        <v>89</v>
      </c>
      <c r="T33" t="s">
        <v>2050</v>
      </c>
      <c r="U33" t="s">
        <v>2051</v>
      </c>
    </row>
    <row r="34" spans="1:21" ht="35" customHeight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5"/>
        <v>86.807920792079202</v>
      </c>
      <c r="G34" s="9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si="2"/>
        <v>43137.25</v>
      </c>
      <c r="P34" s="13" t="str">
        <f t="shared" si="4"/>
        <v>2018</v>
      </c>
      <c r="Q34" t="b">
        <v>0</v>
      </c>
      <c r="R34" t="b">
        <v>0</v>
      </c>
      <c r="S34" t="s">
        <v>42</v>
      </c>
      <c r="T34" t="s">
        <v>2041</v>
      </c>
      <c r="U34" t="s">
        <v>2042</v>
      </c>
    </row>
    <row r="35" spans="1:21" ht="35" customHeight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5"/>
        <v>377.82071713147411</v>
      </c>
      <c r="G35" s="9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si="2"/>
        <v>41954.25</v>
      </c>
      <c r="P35" s="13" t="str">
        <f t="shared" si="4"/>
        <v>2014</v>
      </c>
      <c r="Q35" t="b">
        <v>0</v>
      </c>
      <c r="R35" t="b">
        <v>0</v>
      </c>
      <c r="S35" t="s">
        <v>33</v>
      </c>
      <c r="T35" t="s">
        <v>2039</v>
      </c>
      <c r="U35" t="s">
        <v>2040</v>
      </c>
    </row>
    <row r="36" spans="1:21" ht="35" customHeight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5"/>
        <v>150.80645161290323</v>
      </c>
      <c r="G36" s="9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si="2"/>
        <v>42822.208333333328</v>
      </c>
      <c r="P36" s="13" t="str">
        <f t="shared" si="4"/>
        <v>2017</v>
      </c>
      <c r="Q36" t="b">
        <v>0</v>
      </c>
      <c r="R36" t="b">
        <v>0</v>
      </c>
      <c r="S36" t="s">
        <v>42</v>
      </c>
      <c r="T36" t="s">
        <v>2041</v>
      </c>
      <c r="U36" t="s">
        <v>2042</v>
      </c>
    </row>
    <row r="37" spans="1:21" ht="35" customHeight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5"/>
        <v>150.30119521912351</v>
      </c>
      <c r="G37" s="9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si="2"/>
        <v>43526.25</v>
      </c>
      <c r="P37" s="13" t="str">
        <f t="shared" si="4"/>
        <v>2019</v>
      </c>
      <c r="Q37" t="b">
        <v>0</v>
      </c>
      <c r="R37" t="b">
        <v>1</v>
      </c>
      <c r="S37" t="s">
        <v>53</v>
      </c>
      <c r="T37" t="s">
        <v>2041</v>
      </c>
      <c r="U37" t="s">
        <v>2044</v>
      </c>
    </row>
    <row r="38" spans="1:21" ht="35" customHeight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5"/>
        <v>157.28571428571431</v>
      </c>
      <c r="G38" s="9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si="2"/>
        <v>40625.208333333336</v>
      </c>
      <c r="P38" s="13" t="str">
        <f t="shared" si="4"/>
        <v>2011</v>
      </c>
      <c r="Q38" t="b">
        <v>0</v>
      </c>
      <c r="R38" t="b">
        <v>0</v>
      </c>
      <c r="S38" t="s">
        <v>33</v>
      </c>
      <c r="T38" t="s">
        <v>2039</v>
      </c>
      <c r="U38" t="s">
        <v>2040</v>
      </c>
    </row>
    <row r="39" spans="1:21" ht="35" customHeight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5"/>
        <v>139.98765432098764</v>
      </c>
      <c r="G39" s="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si="2"/>
        <v>43777.25</v>
      </c>
      <c r="P39" s="13" t="str">
        <f t="shared" si="4"/>
        <v>2019</v>
      </c>
      <c r="Q39" t="b">
        <v>0</v>
      </c>
      <c r="R39" t="b">
        <v>1</v>
      </c>
      <c r="S39" t="s">
        <v>119</v>
      </c>
      <c r="T39" t="s">
        <v>2047</v>
      </c>
      <c r="U39" t="s">
        <v>2053</v>
      </c>
    </row>
    <row r="40" spans="1:21" ht="35" customHeight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5"/>
        <v>325.32258064516128</v>
      </c>
      <c r="G40" s="9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si="2"/>
        <v>40474.208333333336</v>
      </c>
      <c r="P40" s="13" t="str">
        <f t="shared" si="4"/>
        <v>2010</v>
      </c>
      <c r="Q40" t="b">
        <v>0</v>
      </c>
      <c r="R40" t="b">
        <v>0</v>
      </c>
      <c r="S40" t="s">
        <v>122</v>
      </c>
      <c r="T40" t="s">
        <v>2054</v>
      </c>
      <c r="U40" t="s">
        <v>2055</v>
      </c>
    </row>
    <row r="41" spans="1:21" ht="35" customHeight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5"/>
        <v>50.777777777777779</v>
      </c>
      <c r="G41" s="9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si="2"/>
        <v>41344.208333333336</v>
      </c>
      <c r="P41" s="13" t="str">
        <f t="shared" si="4"/>
        <v>2013</v>
      </c>
      <c r="Q41" t="b">
        <v>0</v>
      </c>
      <c r="R41" t="b">
        <v>0</v>
      </c>
      <c r="S41" t="s">
        <v>33</v>
      </c>
      <c r="T41" t="s">
        <v>2039</v>
      </c>
      <c r="U41" t="s">
        <v>2040</v>
      </c>
    </row>
    <row r="42" spans="1:21" ht="35" customHeight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5"/>
        <v>169.06818181818181</v>
      </c>
      <c r="G42" s="9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si="2"/>
        <v>40353.208333333336</v>
      </c>
      <c r="P42" s="13" t="str">
        <f t="shared" si="4"/>
        <v>2010</v>
      </c>
      <c r="Q42" t="b">
        <v>0</v>
      </c>
      <c r="R42" t="b">
        <v>1</v>
      </c>
      <c r="S42" t="s">
        <v>65</v>
      </c>
      <c r="T42" t="s">
        <v>2037</v>
      </c>
      <c r="U42" t="s">
        <v>2046</v>
      </c>
    </row>
    <row r="43" spans="1:21" ht="35" customHeight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5"/>
        <v>212.92857142857144</v>
      </c>
      <c r="G43" s="9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si="2"/>
        <v>41182.208333333336</v>
      </c>
      <c r="P43" s="13" t="str">
        <f t="shared" si="4"/>
        <v>2012</v>
      </c>
      <c r="Q43" t="b">
        <v>0</v>
      </c>
      <c r="R43" t="b">
        <v>1</v>
      </c>
      <c r="S43" t="s">
        <v>23</v>
      </c>
      <c r="T43" t="s">
        <v>2035</v>
      </c>
      <c r="U43" t="s">
        <v>2036</v>
      </c>
    </row>
    <row r="44" spans="1:21" ht="35" customHeight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5"/>
        <v>443.94444444444446</v>
      </c>
      <c r="G44" s="9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si="2"/>
        <v>40737.208333333336</v>
      </c>
      <c r="P44" s="13" t="str">
        <f t="shared" si="4"/>
        <v>2011</v>
      </c>
      <c r="Q44" t="b">
        <v>0</v>
      </c>
      <c r="R44" t="b">
        <v>0</v>
      </c>
      <c r="S44" t="s">
        <v>17</v>
      </c>
      <c r="T44" t="s">
        <v>2033</v>
      </c>
      <c r="U44" t="s">
        <v>2034</v>
      </c>
    </row>
    <row r="45" spans="1:21" ht="35" customHeight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5"/>
        <v>185.9390243902439</v>
      </c>
      <c r="G45" s="9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si="2"/>
        <v>41860.208333333336</v>
      </c>
      <c r="P45" s="13" t="str">
        <f t="shared" si="4"/>
        <v>2014</v>
      </c>
      <c r="Q45" t="b">
        <v>0</v>
      </c>
      <c r="R45" t="b">
        <v>0</v>
      </c>
      <c r="S45" t="s">
        <v>133</v>
      </c>
      <c r="T45" t="s">
        <v>2047</v>
      </c>
      <c r="U45" t="s">
        <v>2056</v>
      </c>
    </row>
    <row r="46" spans="1:21" ht="35" customHeight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5"/>
        <v>658.8125</v>
      </c>
      <c r="G46" s="9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si="2"/>
        <v>43542.208333333328</v>
      </c>
      <c r="P46" s="13" t="str">
        <f t="shared" si="4"/>
        <v>2019</v>
      </c>
      <c r="Q46" t="b">
        <v>0</v>
      </c>
      <c r="R46" t="b">
        <v>0</v>
      </c>
      <c r="S46" t="s">
        <v>119</v>
      </c>
      <c r="T46" t="s">
        <v>2047</v>
      </c>
      <c r="U46" t="s">
        <v>2053</v>
      </c>
    </row>
    <row r="47" spans="1:21" ht="35" customHeight="1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5"/>
        <v>47.684210526315788</v>
      </c>
      <c r="G47" s="9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si="2"/>
        <v>42691.25</v>
      </c>
      <c r="P47" s="13" t="str">
        <f t="shared" si="4"/>
        <v>2016</v>
      </c>
      <c r="Q47" t="b">
        <v>0</v>
      </c>
      <c r="R47" t="b">
        <v>1</v>
      </c>
      <c r="S47" t="s">
        <v>33</v>
      </c>
      <c r="T47" t="s">
        <v>2039</v>
      </c>
      <c r="U47" t="s">
        <v>2040</v>
      </c>
    </row>
    <row r="48" spans="1:21" ht="35" customHeight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5"/>
        <v>114.78378378378378</v>
      </c>
      <c r="G48" s="9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si="2"/>
        <v>40390.208333333336</v>
      </c>
      <c r="P48" s="13" t="str">
        <f t="shared" si="4"/>
        <v>2010</v>
      </c>
      <c r="Q48" t="b">
        <v>0</v>
      </c>
      <c r="R48" t="b">
        <v>0</v>
      </c>
      <c r="S48" t="s">
        <v>23</v>
      </c>
      <c r="T48" t="s">
        <v>2035</v>
      </c>
      <c r="U48" t="s">
        <v>2036</v>
      </c>
    </row>
    <row r="49" spans="1:21" ht="35" customHeight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5"/>
        <v>475.26666666666665</v>
      </c>
      <c r="G49" s="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si="2"/>
        <v>41757.208333333336</v>
      </c>
      <c r="P49" s="13" t="str">
        <f t="shared" si="4"/>
        <v>2014</v>
      </c>
      <c r="Q49" t="b">
        <v>0</v>
      </c>
      <c r="R49" t="b">
        <v>0</v>
      </c>
      <c r="S49" t="s">
        <v>33</v>
      </c>
      <c r="T49" t="s">
        <v>2039</v>
      </c>
      <c r="U49" t="s">
        <v>2040</v>
      </c>
    </row>
    <row r="50" spans="1:21" ht="35" customHeight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5"/>
        <v>386.97297297297297</v>
      </c>
      <c r="G50" s="9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si="2"/>
        <v>42192.208333333328</v>
      </c>
      <c r="P50" s="13" t="str">
        <f t="shared" si="4"/>
        <v>2015</v>
      </c>
      <c r="Q50" t="b">
        <v>0</v>
      </c>
      <c r="R50" t="b">
        <v>0</v>
      </c>
      <c r="S50" t="s">
        <v>33</v>
      </c>
      <c r="T50" t="s">
        <v>2039</v>
      </c>
      <c r="U50" t="s">
        <v>2040</v>
      </c>
    </row>
    <row r="51" spans="1:21" ht="35" customHeight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5"/>
        <v>189.625</v>
      </c>
      <c r="G51" s="9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si="2"/>
        <v>43803.25</v>
      </c>
      <c r="P51" s="13" t="str">
        <f t="shared" si="4"/>
        <v>2019</v>
      </c>
      <c r="Q51" t="b">
        <v>0</v>
      </c>
      <c r="R51" t="b">
        <v>0</v>
      </c>
      <c r="S51" t="s">
        <v>23</v>
      </c>
      <c r="T51" t="s">
        <v>2035</v>
      </c>
      <c r="U51" t="s">
        <v>2036</v>
      </c>
    </row>
    <row r="52" spans="1:21" ht="35" customHeight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5"/>
        <v>2</v>
      </c>
      <c r="G52" s="9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si="2"/>
        <v>41515.208333333336</v>
      </c>
      <c r="P52" s="13" t="str">
        <f t="shared" si="4"/>
        <v>2013</v>
      </c>
      <c r="Q52" t="b">
        <v>0</v>
      </c>
      <c r="R52" t="b">
        <v>0</v>
      </c>
      <c r="S52" t="s">
        <v>148</v>
      </c>
      <c r="T52" t="s">
        <v>2035</v>
      </c>
      <c r="U52" t="s">
        <v>2057</v>
      </c>
    </row>
    <row r="53" spans="1:21" ht="35" customHeight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5"/>
        <v>91.867805186590772</v>
      </c>
      <c r="G53" s="9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si="2"/>
        <v>41011.208333333336</v>
      </c>
      <c r="P53" s="13" t="str">
        <f t="shared" si="4"/>
        <v>2012</v>
      </c>
      <c r="Q53" t="b">
        <v>0</v>
      </c>
      <c r="R53" t="b">
        <v>1</v>
      </c>
      <c r="S53" t="s">
        <v>65</v>
      </c>
      <c r="T53" t="s">
        <v>2037</v>
      </c>
      <c r="U53" t="s">
        <v>2046</v>
      </c>
    </row>
    <row r="54" spans="1:21" ht="35" customHeight="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5"/>
        <v>34.152777777777779</v>
      </c>
      <c r="G54" s="9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si="2"/>
        <v>40440.208333333336</v>
      </c>
      <c r="P54" s="13" t="str">
        <f t="shared" si="4"/>
        <v>2010</v>
      </c>
      <c r="Q54" t="b">
        <v>0</v>
      </c>
      <c r="R54" t="b">
        <v>0</v>
      </c>
      <c r="S54" t="s">
        <v>33</v>
      </c>
      <c r="T54" t="s">
        <v>2039</v>
      </c>
      <c r="U54" t="s">
        <v>2040</v>
      </c>
    </row>
    <row r="55" spans="1:21" ht="35" customHeight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5"/>
        <v>140.40909090909091</v>
      </c>
      <c r="G55" s="9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si="2"/>
        <v>41818.208333333336</v>
      </c>
      <c r="P55" s="13" t="str">
        <f t="shared" si="4"/>
        <v>2014</v>
      </c>
      <c r="Q55" t="b">
        <v>0</v>
      </c>
      <c r="R55" t="b">
        <v>0</v>
      </c>
      <c r="S55" t="s">
        <v>53</v>
      </c>
      <c r="T55" t="s">
        <v>2041</v>
      </c>
      <c r="U55" t="s">
        <v>2044</v>
      </c>
    </row>
    <row r="56" spans="1:21" ht="35" customHeight="1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5"/>
        <v>89.86666666666666</v>
      </c>
      <c r="G56" s="9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si="2"/>
        <v>43176.208333333328</v>
      </c>
      <c r="P56" s="13" t="str">
        <f t="shared" si="4"/>
        <v>2018</v>
      </c>
      <c r="Q56" t="b">
        <v>0</v>
      </c>
      <c r="R56" t="b">
        <v>0</v>
      </c>
      <c r="S56" t="s">
        <v>65</v>
      </c>
      <c r="T56" t="s">
        <v>2037</v>
      </c>
      <c r="U56" t="s">
        <v>2046</v>
      </c>
    </row>
    <row r="57" spans="1:21" ht="35" customHeight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5"/>
        <v>177.96969696969697</v>
      </c>
      <c r="G57" s="9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si="2"/>
        <v>43316.208333333328</v>
      </c>
      <c r="P57" s="13" t="str">
        <f t="shared" si="4"/>
        <v>2018</v>
      </c>
      <c r="Q57" t="b">
        <v>0</v>
      </c>
      <c r="R57" t="b">
        <v>0</v>
      </c>
      <c r="S57" t="s">
        <v>159</v>
      </c>
      <c r="T57" t="s">
        <v>2035</v>
      </c>
      <c r="U57" t="s">
        <v>2058</v>
      </c>
    </row>
    <row r="58" spans="1:21" ht="35" customHeight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5"/>
        <v>143.66249999999999</v>
      </c>
      <c r="G58" s="9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si="2"/>
        <v>42021.25</v>
      </c>
      <c r="P58" s="13" t="str">
        <f t="shared" si="4"/>
        <v>2015</v>
      </c>
      <c r="Q58" t="b">
        <v>0</v>
      </c>
      <c r="R58" t="b">
        <v>0</v>
      </c>
      <c r="S58" t="s">
        <v>65</v>
      </c>
      <c r="T58" t="s">
        <v>2037</v>
      </c>
      <c r="U58" t="s">
        <v>2046</v>
      </c>
    </row>
    <row r="59" spans="1:21" ht="35" customHeight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5"/>
        <v>215.27586206896552</v>
      </c>
      <c r="G59" s="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si="2"/>
        <v>42991.208333333328</v>
      </c>
      <c r="P59" s="13" t="str">
        <f t="shared" si="4"/>
        <v>2017</v>
      </c>
      <c r="Q59" t="b">
        <v>0</v>
      </c>
      <c r="R59" t="b">
        <v>0</v>
      </c>
      <c r="S59" t="s">
        <v>89</v>
      </c>
      <c r="T59" t="s">
        <v>2050</v>
      </c>
      <c r="U59" t="s">
        <v>2051</v>
      </c>
    </row>
    <row r="60" spans="1:21" ht="35" customHeight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5"/>
        <v>227.11111111111114</v>
      </c>
      <c r="G60" s="9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si="2"/>
        <v>42281.208333333328</v>
      </c>
      <c r="P60" s="13" t="str">
        <f t="shared" si="4"/>
        <v>2015</v>
      </c>
      <c r="Q60" t="b">
        <v>0</v>
      </c>
      <c r="R60" t="b">
        <v>0</v>
      </c>
      <c r="S60" t="s">
        <v>33</v>
      </c>
      <c r="T60" t="s">
        <v>2039</v>
      </c>
      <c r="U60" t="s">
        <v>2040</v>
      </c>
    </row>
    <row r="61" spans="1:21" ht="35" customHeight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5"/>
        <v>275.07142857142861</v>
      </c>
      <c r="G61" s="9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si="2"/>
        <v>42913.208333333328</v>
      </c>
      <c r="P61" s="13" t="str">
        <f t="shared" si="4"/>
        <v>2017</v>
      </c>
      <c r="Q61" t="b">
        <v>0</v>
      </c>
      <c r="R61" t="b">
        <v>1</v>
      </c>
      <c r="S61" t="s">
        <v>33</v>
      </c>
      <c r="T61" t="s">
        <v>2039</v>
      </c>
      <c r="U61" t="s">
        <v>2040</v>
      </c>
    </row>
    <row r="62" spans="1:21" ht="35" customHeight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5"/>
        <v>144.37048832271762</v>
      </c>
      <c r="G62" s="9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2"/>
        <v>41110.208333333336</v>
      </c>
      <c r="P62" s="13" t="str">
        <f t="shared" si="4"/>
        <v>2012</v>
      </c>
      <c r="Q62" t="b">
        <v>0</v>
      </c>
      <c r="R62" t="b">
        <v>0</v>
      </c>
      <c r="S62" t="s">
        <v>33</v>
      </c>
      <c r="T62" t="s">
        <v>2039</v>
      </c>
      <c r="U62" t="s">
        <v>2040</v>
      </c>
    </row>
    <row r="63" spans="1:21" ht="35" customHeight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5"/>
        <v>92.74598393574297</v>
      </c>
      <c r="G63" s="9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2"/>
        <v>40635.208333333336</v>
      </c>
      <c r="P63" s="13" t="str">
        <f t="shared" si="4"/>
        <v>2011</v>
      </c>
      <c r="Q63" t="b">
        <v>0</v>
      </c>
      <c r="R63" t="b">
        <v>0</v>
      </c>
      <c r="S63" t="s">
        <v>33</v>
      </c>
      <c r="T63" t="s">
        <v>2039</v>
      </c>
      <c r="U63" t="s">
        <v>2040</v>
      </c>
    </row>
    <row r="64" spans="1:21" ht="35" customHeight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5"/>
        <v>722.6</v>
      </c>
      <c r="G64" s="9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si="2"/>
        <v>42161.208333333328</v>
      </c>
      <c r="P64" s="13" t="str">
        <f t="shared" si="4"/>
        <v>2015</v>
      </c>
      <c r="Q64" t="b">
        <v>0</v>
      </c>
      <c r="R64" t="b">
        <v>0</v>
      </c>
      <c r="S64" t="s">
        <v>28</v>
      </c>
      <c r="T64" t="s">
        <v>2037</v>
      </c>
      <c r="U64" t="s">
        <v>2038</v>
      </c>
    </row>
    <row r="65" spans="1:21" ht="35" customHeight="1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5"/>
        <v>11.851063829787234</v>
      </c>
      <c r="G65" s="9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si="2"/>
        <v>42859.208333333328</v>
      </c>
      <c r="P65" s="13" t="str">
        <f t="shared" si="4"/>
        <v>2017</v>
      </c>
      <c r="Q65" t="b">
        <v>0</v>
      </c>
      <c r="R65" t="b">
        <v>0</v>
      </c>
      <c r="S65" t="s">
        <v>33</v>
      </c>
      <c r="T65" t="s">
        <v>2039</v>
      </c>
      <c r="U65" t="s">
        <v>2040</v>
      </c>
    </row>
    <row r="66" spans="1:21" ht="35" customHeight="1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5"/>
        <v>97.642857142857139</v>
      </c>
      <c r="G66" s="9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11">
        <f t="shared" si="1"/>
        <v>43283.208333333328</v>
      </c>
      <c r="N66">
        <v>1531803600</v>
      </c>
      <c r="O66" s="11">
        <f t="shared" si="2"/>
        <v>43298.208333333328</v>
      </c>
      <c r="P66" s="13" t="str">
        <f t="shared" si="4"/>
        <v>2018</v>
      </c>
      <c r="Q66" t="b">
        <v>0</v>
      </c>
      <c r="R66" t="b">
        <v>1</v>
      </c>
      <c r="S66" t="s">
        <v>28</v>
      </c>
      <c r="T66" t="s">
        <v>2037</v>
      </c>
      <c r="U66" t="s">
        <v>2038</v>
      </c>
    </row>
    <row r="67" spans="1:21" ht="35" customHeight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6">$E67/$D67*100</f>
        <v>236.14754098360655</v>
      </c>
      <c r="G67" s="9" t="s">
        <v>20</v>
      </c>
      <c r="H67">
        <v>236</v>
      </c>
      <c r="I67" s="5">
        <f t="shared" ref="I67:I130" si="7">IFERROR($E67/$H67,0)</f>
        <v>61.038135593220339</v>
      </c>
      <c r="J67" t="s">
        <v>21</v>
      </c>
      <c r="K67" t="s">
        <v>22</v>
      </c>
      <c r="L67">
        <v>1296108000</v>
      </c>
      <c r="M67" s="11">
        <f t="shared" ref="M67:M130" si="8">((($L67/60)/60)/24)+DATE(1970,1,1)</f>
        <v>40570.25</v>
      </c>
      <c r="N67">
        <v>1296712800</v>
      </c>
      <c r="O67" s="11">
        <f t="shared" ref="O67:O130" si="9">((($N67/60)/60)/24)+DATE(1970,1,1)</f>
        <v>40577.25</v>
      </c>
      <c r="P67" s="13" t="str">
        <f t="shared" si="4"/>
        <v>2011</v>
      </c>
      <c r="Q67" t="b">
        <v>0</v>
      </c>
      <c r="R67" t="b">
        <v>0</v>
      </c>
      <c r="S67" t="s">
        <v>33</v>
      </c>
      <c r="T67" t="s">
        <v>2039</v>
      </c>
      <c r="U67" t="s">
        <v>2040</v>
      </c>
    </row>
    <row r="68" spans="1:21" ht="35" customHeight="1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6"/>
        <v>45.068965517241381</v>
      </c>
      <c r="G68" s="9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 s="11">
        <f t="shared" si="8"/>
        <v>42102.208333333328</v>
      </c>
      <c r="N68">
        <v>1428901200</v>
      </c>
      <c r="O68" s="11">
        <f t="shared" si="9"/>
        <v>42107.208333333328</v>
      </c>
      <c r="P68" s="13" t="str">
        <f t="shared" ref="P68:P131" si="10">TEXT($O68,"yyyy")</f>
        <v>2015</v>
      </c>
      <c r="Q68" t="b">
        <v>0</v>
      </c>
      <c r="R68" t="b">
        <v>1</v>
      </c>
      <c r="S68" t="s">
        <v>33</v>
      </c>
      <c r="T68" t="s">
        <v>2039</v>
      </c>
      <c r="U68" t="s">
        <v>2040</v>
      </c>
    </row>
    <row r="69" spans="1:21" ht="35" customHeight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s="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11">
        <f t="shared" si="8"/>
        <v>40203.25</v>
      </c>
      <c r="N69">
        <v>1264831200</v>
      </c>
      <c r="O69" s="11">
        <f t="shared" si="9"/>
        <v>40208.25</v>
      </c>
      <c r="P69" s="13" t="str">
        <f t="shared" si="10"/>
        <v>2010</v>
      </c>
      <c r="Q69" t="b">
        <v>0</v>
      </c>
      <c r="R69" t="b">
        <v>1</v>
      </c>
      <c r="S69" t="s">
        <v>65</v>
      </c>
      <c r="T69" t="s">
        <v>2037</v>
      </c>
      <c r="U69" t="s">
        <v>2046</v>
      </c>
    </row>
    <row r="70" spans="1:21" ht="35" customHeight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s="9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11">
        <f t="shared" si="8"/>
        <v>42943.208333333328</v>
      </c>
      <c r="N70">
        <v>1505192400</v>
      </c>
      <c r="O70" s="11">
        <f t="shared" si="9"/>
        <v>42990.208333333328</v>
      </c>
      <c r="P70" s="13" t="str">
        <f t="shared" si="10"/>
        <v>2017</v>
      </c>
      <c r="Q70" t="b">
        <v>0</v>
      </c>
      <c r="R70" t="b">
        <v>1</v>
      </c>
      <c r="S70" t="s">
        <v>33</v>
      </c>
      <c r="T70" t="s">
        <v>2039</v>
      </c>
      <c r="U70" t="s">
        <v>2040</v>
      </c>
    </row>
    <row r="71" spans="1:21" ht="35" customHeight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s="9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11">
        <f t="shared" si="8"/>
        <v>40531.25</v>
      </c>
      <c r="N71">
        <v>1295676000</v>
      </c>
      <c r="O71" s="11">
        <f t="shared" si="9"/>
        <v>40565.25</v>
      </c>
      <c r="P71" s="13" t="str">
        <f t="shared" si="10"/>
        <v>2011</v>
      </c>
      <c r="Q71" t="b">
        <v>0</v>
      </c>
      <c r="R71" t="b">
        <v>0</v>
      </c>
      <c r="S71" t="s">
        <v>33</v>
      </c>
      <c r="T71" t="s">
        <v>2039</v>
      </c>
      <c r="U71" t="s">
        <v>2040</v>
      </c>
    </row>
    <row r="72" spans="1:21" ht="35" customHeight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s="9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11">
        <f t="shared" si="8"/>
        <v>40484.208333333336</v>
      </c>
      <c r="N72">
        <v>1292911200</v>
      </c>
      <c r="O72" s="11">
        <f t="shared" si="9"/>
        <v>40533.25</v>
      </c>
      <c r="P72" s="13" t="str">
        <f t="shared" si="10"/>
        <v>2010</v>
      </c>
      <c r="Q72" t="b">
        <v>0</v>
      </c>
      <c r="R72" t="b">
        <v>1</v>
      </c>
      <c r="S72" t="s">
        <v>33</v>
      </c>
      <c r="T72" t="s">
        <v>2039</v>
      </c>
      <c r="U72" t="s">
        <v>2040</v>
      </c>
    </row>
    <row r="73" spans="1:21" ht="35" customHeight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s="9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11">
        <f t="shared" si="8"/>
        <v>43799.25</v>
      </c>
      <c r="N73">
        <v>1575439200</v>
      </c>
      <c r="O73" s="11">
        <f t="shared" si="9"/>
        <v>43803.25</v>
      </c>
      <c r="P73" s="13" t="str">
        <f t="shared" si="10"/>
        <v>2019</v>
      </c>
      <c r="Q73" t="b">
        <v>0</v>
      </c>
      <c r="R73" t="b">
        <v>0</v>
      </c>
      <c r="S73" t="s">
        <v>33</v>
      </c>
      <c r="T73" t="s">
        <v>2039</v>
      </c>
      <c r="U73" t="s">
        <v>2040</v>
      </c>
    </row>
    <row r="74" spans="1:21" ht="35" customHeight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s="9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11">
        <f t="shared" si="8"/>
        <v>42186.208333333328</v>
      </c>
      <c r="N74">
        <v>1438837200</v>
      </c>
      <c r="O74" s="11">
        <f t="shared" si="9"/>
        <v>42222.208333333328</v>
      </c>
      <c r="P74" s="13" t="str">
        <f t="shared" si="10"/>
        <v>2015</v>
      </c>
      <c r="Q74" t="b">
        <v>0</v>
      </c>
      <c r="R74" t="b">
        <v>0</v>
      </c>
      <c r="S74" t="s">
        <v>71</v>
      </c>
      <c r="T74" t="s">
        <v>2041</v>
      </c>
      <c r="U74" t="s">
        <v>2049</v>
      </c>
    </row>
    <row r="75" spans="1:21" ht="35" customHeight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s="9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11">
        <f t="shared" si="8"/>
        <v>42701.25</v>
      </c>
      <c r="N75">
        <v>1480485600</v>
      </c>
      <c r="O75" s="11">
        <f t="shared" si="9"/>
        <v>42704.25</v>
      </c>
      <c r="P75" s="13" t="str">
        <f t="shared" si="10"/>
        <v>2016</v>
      </c>
      <c r="Q75" t="b">
        <v>0</v>
      </c>
      <c r="R75" t="b">
        <v>0</v>
      </c>
      <c r="S75" t="s">
        <v>159</v>
      </c>
      <c r="T75" t="s">
        <v>2035</v>
      </c>
      <c r="U75" t="s">
        <v>2058</v>
      </c>
    </row>
    <row r="76" spans="1:21" ht="35" customHeight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s="9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11">
        <f t="shared" si="8"/>
        <v>42456.208333333328</v>
      </c>
      <c r="N76">
        <v>1459141200</v>
      </c>
      <c r="O76" s="11">
        <f t="shared" si="9"/>
        <v>42457.208333333328</v>
      </c>
      <c r="P76" s="13" t="str">
        <f t="shared" si="10"/>
        <v>2016</v>
      </c>
      <c r="Q76" t="b">
        <v>0</v>
      </c>
      <c r="R76" t="b">
        <v>0</v>
      </c>
      <c r="S76" t="s">
        <v>148</v>
      </c>
      <c r="T76" t="s">
        <v>2035</v>
      </c>
      <c r="U76" t="s">
        <v>2057</v>
      </c>
    </row>
    <row r="77" spans="1:21" ht="35" customHeight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s="9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11">
        <f t="shared" si="8"/>
        <v>43296.208333333328</v>
      </c>
      <c r="N77">
        <v>1532322000</v>
      </c>
      <c r="O77" s="11">
        <f t="shared" si="9"/>
        <v>43304.208333333328</v>
      </c>
      <c r="P77" s="13" t="str">
        <f t="shared" si="10"/>
        <v>2018</v>
      </c>
      <c r="Q77" t="b">
        <v>0</v>
      </c>
      <c r="R77" t="b">
        <v>0</v>
      </c>
      <c r="S77" t="s">
        <v>122</v>
      </c>
      <c r="T77" t="s">
        <v>2054</v>
      </c>
      <c r="U77" t="s">
        <v>2055</v>
      </c>
    </row>
    <row r="78" spans="1:21" ht="35" customHeight="1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s="9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11">
        <f t="shared" si="8"/>
        <v>42027.25</v>
      </c>
      <c r="N78">
        <v>1426222800</v>
      </c>
      <c r="O78" s="11">
        <f t="shared" si="9"/>
        <v>42076.208333333328</v>
      </c>
      <c r="P78" s="13" t="str">
        <f t="shared" si="10"/>
        <v>2015</v>
      </c>
      <c r="Q78" t="b">
        <v>1</v>
      </c>
      <c r="R78" t="b">
        <v>1</v>
      </c>
      <c r="S78" t="s">
        <v>33</v>
      </c>
      <c r="T78" t="s">
        <v>2039</v>
      </c>
      <c r="U78" t="s">
        <v>2040</v>
      </c>
    </row>
    <row r="79" spans="1:21" ht="35" customHeight="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s="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11">
        <f t="shared" si="8"/>
        <v>40448.208333333336</v>
      </c>
      <c r="N79">
        <v>1286773200</v>
      </c>
      <c r="O79" s="11">
        <f t="shared" si="9"/>
        <v>40462.208333333336</v>
      </c>
      <c r="P79" s="13" t="str">
        <f t="shared" si="10"/>
        <v>2010</v>
      </c>
      <c r="Q79" t="b">
        <v>0</v>
      </c>
      <c r="R79" t="b">
        <v>1</v>
      </c>
      <c r="S79" t="s">
        <v>71</v>
      </c>
      <c r="T79" t="s">
        <v>2041</v>
      </c>
      <c r="U79" t="s">
        <v>2049</v>
      </c>
    </row>
    <row r="80" spans="1:21" ht="35" customHeight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s="9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11">
        <f t="shared" si="8"/>
        <v>43206.208333333328</v>
      </c>
      <c r="N80">
        <v>1523941200</v>
      </c>
      <c r="O80" s="11">
        <f t="shared" si="9"/>
        <v>43207.208333333328</v>
      </c>
      <c r="P80" s="13" t="str">
        <f t="shared" si="10"/>
        <v>2018</v>
      </c>
      <c r="Q80" t="b">
        <v>0</v>
      </c>
      <c r="R80" t="b">
        <v>0</v>
      </c>
      <c r="S80" t="s">
        <v>206</v>
      </c>
      <c r="T80" t="s">
        <v>2047</v>
      </c>
      <c r="U80" t="s">
        <v>2059</v>
      </c>
    </row>
    <row r="81" spans="1:21" ht="35" customHeight="1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s="9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11">
        <f t="shared" si="8"/>
        <v>43267.208333333328</v>
      </c>
      <c r="N81">
        <v>1529557200</v>
      </c>
      <c r="O81" s="11">
        <f t="shared" si="9"/>
        <v>43272.208333333328</v>
      </c>
      <c r="P81" s="13" t="str">
        <f t="shared" si="10"/>
        <v>2018</v>
      </c>
      <c r="Q81" t="b">
        <v>0</v>
      </c>
      <c r="R81" t="b">
        <v>0</v>
      </c>
      <c r="S81" t="s">
        <v>33</v>
      </c>
      <c r="T81" t="s">
        <v>2039</v>
      </c>
      <c r="U81" t="s">
        <v>2040</v>
      </c>
    </row>
    <row r="82" spans="1:21" ht="35" customHeight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s="9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11">
        <f t="shared" si="8"/>
        <v>42976.208333333328</v>
      </c>
      <c r="N82">
        <v>1506574800</v>
      </c>
      <c r="O82" s="11">
        <f t="shared" si="9"/>
        <v>43006.208333333328</v>
      </c>
      <c r="P82" s="13" t="str">
        <f t="shared" si="10"/>
        <v>2017</v>
      </c>
      <c r="Q82" t="b">
        <v>0</v>
      </c>
      <c r="R82" t="b">
        <v>0</v>
      </c>
      <c r="S82" t="s">
        <v>89</v>
      </c>
      <c r="T82" t="s">
        <v>2050</v>
      </c>
      <c r="U82" t="s">
        <v>2051</v>
      </c>
    </row>
    <row r="83" spans="1:21" ht="35" customHeight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s="9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11">
        <f t="shared" si="8"/>
        <v>43062.25</v>
      </c>
      <c r="N83">
        <v>1513576800</v>
      </c>
      <c r="O83" s="11">
        <f t="shared" si="9"/>
        <v>43087.25</v>
      </c>
      <c r="P83" s="13" t="str">
        <f t="shared" si="10"/>
        <v>2017</v>
      </c>
      <c r="Q83" t="b">
        <v>0</v>
      </c>
      <c r="R83" t="b">
        <v>0</v>
      </c>
      <c r="S83" t="s">
        <v>23</v>
      </c>
      <c r="T83" t="s">
        <v>2035</v>
      </c>
      <c r="U83" t="s">
        <v>2036</v>
      </c>
    </row>
    <row r="84" spans="1:21" ht="35" customHeight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s="9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11">
        <f t="shared" si="8"/>
        <v>43482.25</v>
      </c>
      <c r="N84">
        <v>1548309600</v>
      </c>
      <c r="O84" s="11">
        <f t="shared" si="9"/>
        <v>43489.25</v>
      </c>
      <c r="P84" s="13" t="str">
        <f t="shared" si="10"/>
        <v>2019</v>
      </c>
      <c r="Q84" t="b">
        <v>0</v>
      </c>
      <c r="R84" t="b">
        <v>1</v>
      </c>
      <c r="S84" t="s">
        <v>89</v>
      </c>
      <c r="T84" t="s">
        <v>2050</v>
      </c>
      <c r="U84" t="s">
        <v>2051</v>
      </c>
    </row>
    <row r="85" spans="1:21" ht="35" customHeight="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s="9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11">
        <f t="shared" si="8"/>
        <v>42579.208333333328</v>
      </c>
      <c r="N85">
        <v>1471582800</v>
      </c>
      <c r="O85" s="11">
        <f t="shared" si="9"/>
        <v>42601.208333333328</v>
      </c>
      <c r="P85" s="13" t="str">
        <f t="shared" si="10"/>
        <v>2016</v>
      </c>
      <c r="Q85" t="b">
        <v>0</v>
      </c>
      <c r="R85" t="b">
        <v>0</v>
      </c>
      <c r="S85" t="s">
        <v>50</v>
      </c>
      <c r="T85" t="s">
        <v>2035</v>
      </c>
      <c r="U85" t="s">
        <v>2043</v>
      </c>
    </row>
    <row r="86" spans="1:21" ht="35" customHeight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s="9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11">
        <f t="shared" si="8"/>
        <v>41118.208333333336</v>
      </c>
      <c r="N86">
        <v>1344315600</v>
      </c>
      <c r="O86" s="11">
        <f t="shared" si="9"/>
        <v>41128.208333333336</v>
      </c>
      <c r="P86" s="13" t="str">
        <f t="shared" si="10"/>
        <v>2012</v>
      </c>
      <c r="Q86" t="b">
        <v>0</v>
      </c>
      <c r="R86" t="b">
        <v>0</v>
      </c>
      <c r="S86" t="s">
        <v>65</v>
      </c>
      <c r="T86" t="s">
        <v>2037</v>
      </c>
      <c r="U86" t="s">
        <v>2046</v>
      </c>
    </row>
    <row r="87" spans="1:21" ht="35" customHeight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s="9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11">
        <f t="shared" si="8"/>
        <v>40797.208333333336</v>
      </c>
      <c r="N87">
        <v>1316408400</v>
      </c>
      <c r="O87" s="11">
        <f t="shared" si="9"/>
        <v>40805.208333333336</v>
      </c>
      <c r="P87" s="13" t="str">
        <f t="shared" si="10"/>
        <v>2011</v>
      </c>
      <c r="Q87" t="b">
        <v>0</v>
      </c>
      <c r="R87" t="b">
        <v>0</v>
      </c>
      <c r="S87" t="s">
        <v>60</v>
      </c>
      <c r="T87" t="s">
        <v>2035</v>
      </c>
      <c r="U87" t="s">
        <v>2045</v>
      </c>
    </row>
    <row r="88" spans="1:21" ht="35" customHeight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s="9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11">
        <f t="shared" si="8"/>
        <v>42128.208333333328</v>
      </c>
      <c r="N88">
        <v>1431838800</v>
      </c>
      <c r="O88" s="11">
        <f t="shared" si="9"/>
        <v>42141.208333333328</v>
      </c>
      <c r="P88" s="13" t="str">
        <f t="shared" si="10"/>
        <v>2015</v>
      </c>
      <c r="Q88" t="b">
        <v>1</v>
      </c>
      <c r="R88" t="b">
        <v>0</v>
      </c>
      <c r="S88" t="s">
        <v>33</v>
      </c>
      <c r="T88" t="s">
        <v>2039</v>
      </c>
      <c r="U88" t="s">
        <v>2040</v>
      </c>
    </row>
    <row r="89" spans="1:21" ht="35" customHeight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s="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11">
        <f t="shared" si="8"/>
        <v>40610.25</v>
      </c>
      <c r="N89">
        <v>1300510800</v>
      </c>
      <c r="O89" s="11">
        <f t="shared" si="9"/>
        <v>40621.208333333336</v>
      </c>
      <c r="P89" s="13" t="str">
        <f t="shared" si="10"/>
        <v>2011</v>
      </c>
      <c r="Q89" t="b">
        <v>0</v>
      </c>
      <c r="R89" t="b">
        <v>1</v>
      </c>
      <c r="S89" t="s">
        <v>23</v>
      </c>
      <c r="T89" t="s">
        <v>2035</v>
      </c>
      <c r="U89" t="s">
        <v>2036</v>
      </c>
    </row>
    <row r="90" spans="1:21" ht="35" customHeight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s="9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11">
        <f t="shared" si="8"/>
        <v>42110.208333333328</v>
      </c>
      <c r="N90">
        <v>1431061200</v>
      </c>
      <c r="O90" s="11">
        <f t="shared" si="9"/>
        <v>42132.208333333328</v>
      </c>
      <c r="P90" s="13" t="str">
        <f t="shared" si="10"/>
        <v>2015</v>
      </c>
      <c r="Q90" t="b">
        <v>0</v>
      </c>
      <c r="R90" t="b">
        <v>0</v>
      </c>
      <c r="S90" t="s">
        <v>206</v>
      </c>
      <c r="T90" t="s">
        <v>2047</v>
      </c>
      <c r="U90" t="s">
        <v>2059</v>
      </c>
    </row>
    <row r="91" spans="1:21" ht="35" customHeight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s="9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11">
        <f t="shared" si="8"/>
        <v>40283.208333333336</v>
      </c>
      <c r="N91">
        <v>1271480400</v>
      </c>
      <c r="O91" s="11">
        <f t="shared" si="9"/>
        <v>40285.208333333336</v>
      </c>
      <c r="P91" s="13" t="str">
        <f t="shared" si="10"/>
        <v>2010</v>
      </c>
      <c r="Q91" t="b">
        <v>0</v>
      </c>
      <c r="R91" t="b">
        <v>0</v>
      </c>
      <c r="S91" t="s">
        <v>33</v>
      </c>
      <c r="T91" t="s">
        <v>2039</v>
      </c>
      <c r="U91" t="s">
        <v>2040</v>
      </c>
    </row>
    <row r="92" spans="1:21" ht="35" customHeight="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s="9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11">
        <f t="shared" si="8"/>
        <v>42425.25</v>
      </c>
      <c r="N92">
        <v>1456380000</v>
      </c>
      <c r="O92" s="11">
        <f t="shared" si="9"/>
        <v>42425.25</v>
      </c>
      <c r="P92" s="13" t="str">
        <f t="shared" si="10"/>
        <v>2016</v>
      </c>
      <c r="Q92" t="b">
        <v>0</v>
      </c>
      <c r="R92" t="b">
        <v>1</v>
      </c>
      <c r="S92" t="s">
        <v>33</v>
      </c>
      <c r="T92" t="s">
        <v>2039</v>
      </c>
      <c r="U92" t="s">
        <v>2040</v>
      </c>
    </row>
    <row r="93" spans="1:21" ht="35" customHeight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s="9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11">
        <f t="shared" si="8"/>
        <v>42588.208333333328</v>
      </c>
      <c r="N93">
        <v>1472878800</v>
      </c>
      <c r="O93" s="11">
        <f t="shared" si="9"/>
        <v>42616.208333333328</v>
      </c>
      <c r="P93" s="13" t="str">
        <f t="shared" si="10"/>
        <v>2016</v>
      </c>
      <c r="Q93" t="b">
        <v>0</v>
      </c>
      <c r="R93" t="b">
        <v>0</v>
      </c>
      <c r="S93" t="s">
        <v>206</v>
      </c>
      <c r="T93" t="s">
        <v>2047</v>
      </c>
      <c r="U93" t="s">
        <v>2059</v>
      </c>
    </row>
    <row r="94" spans="1:21" ht="35" customHeight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s="9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11">
        <f t="shared" si="8"/>
        <v>40352.208333333336</v>
      </c>
      <c r="N94">
        <v>1277355600</v>
      </c>
      <c r="O94" s="11">
        <f t="shared" si="9"/>
        <v>40353.208333333336</v>
      </c>
      <c r="P94" s="13" t="str">
        <f t="shared" si="10"/>
        <v>2010</v>
      </c>
      <c r="Q94" t="b">
        <v>0</v>
      </c>
      <c r="R94" t="b">
        <v>1</v>
      </c>
      <c r="S94" t="s">
        <v>89</v>
      </c>
      <c r="T94" t="s">
        <v>2050</v>
      </c>
      <c r="U94" t="s">
        <v>2051</v>
      </c>
    </row>
    <row r="95" spans="1:21" ht="35" customHeight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s="9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11">
        <f t="shared" si="8"/>
        <v>41202.208333333336</v>
      </c>
      <c r="N95">
        <v>1351054800</v>
      </c>
      <c r="O95" s="11">
        <f t="shared" si="9"/>
        <v>41206.208333333336</v>
      </c>
      <c r="P95" s="13" t="str">
        <f t="shared" si="10"/>
        <v>2012</v>
      </c>
      <c r="Q95" t="b">
        <v>0</v>
      </c>
      <c r="R95" t="b">
        <v>1</v>
      </c>
      <c r="S95" t="s">
        <v>33</v>
      </c>
      <c r="T95" t="s">
        <v>2039</v>
      </c>
      <c r="U95" t="s">
        <v>2040</v>
      </c>
    </row>
    <row r="96" spans="1:21" ht="35" customHeight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s="9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11">
        <f t="shared" si="8"/>
        <v>43562.208333333328</v>
      </c>
      <c r="N96">
        <v>1555563600</v>
      </c>
      <c r="O96" s="11">
        <f t="shared" si="9"/>
        <v>43573.208333333328</v>
      </c>
      <c r="P96" s="13" t="str">
        <f t="shared" si="10"/>
        <v>2019</v>
      </c>
      <c r="Q96" t="b">
        <v>0</v>
      </c>
      <c r="R96" t="b">
        <v>0</v>
      </c>
      <c r="S96" t="s">
        <v>28</v>
      </c>
      <c r="T96" t="s">
        <v>2037</v>
      </c>
      <c r="U96" t="s">
        <v>2038</v>
      </c>
    </row>
    <row r="97" spans="1:21" ht="35" customHeight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s="9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11">
        <f t="shared" si="8"/>
        <v>43752.208333333328</v>
      </c>
      <c r="N97">
        <v>1571634000</v>
      </c>
      <c r="O97" s="11">
        <f t="shared" si="9"/>
        <v>43759.208333333328</v>
      </c>
      <c r="P97" s="13" t="str">
        <f t="shared" si="10"/>
        <v>2019</v>
      </c>
      <c r="Q97" t="b">
        <v>0</v>
      </c>
      <c r="R97" t="b">
        <v>0</v>
      </c>
      <c r="S97" t="s">
        <v>42</v>
      </c>
      <c r="T97" t="s">
        <v>2041</v>
      </c>
      <c r="U97" t="s">
        <v>2042</v>
      </c>
    </row>
    <row r="98" spans="1:21" ht="35" customHeight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s="9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11">
        <f t="shared" si="8"/>
        <v>40612.25</v>
      </c>
      <c r="N98">
        <v>1300856400</v>
      </c>
      <c r="O98" s="11">
        <f t="shared" si="9"/>
        <v>40625.208333333336</v>
      </c>
      <c r="P98" s="13" t="str">
        <f t="shared" si="10"/>
        <v>2011</v>
      </c>
      <c r="Q98" t="b">
        <v>0</v>
      </c>
      <c r="R98" t="b">
        <v>0</v>
      </c>
      <c r="S98" t="s">
        <v>33</v>
      </c>
      <c r="T98" t="s">
        <v>2039</v>
      </c>
      <c r="U98" t="s">
        <v>2040</v>
      </c>
    </row>
    <row r="99" spans="1:21" ht="35" customHeight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s="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11">
        <f t="shared" si="8"/>
        <v>42180.208333333328</v>
      </c>
      <c r="N99">
        <v>1439874000</v>
      </c>
      <c r="O99" s="11">
        <f t="shared" si="9"/>
        <v>42234.208333333328</v>
      </c>
      <c r="P99" s="13" t="str">
        <f t="shared" si="10"/>
        <v>2015</v>
      </c>
      <c r="Q99" t="b">
        <v>0</v>
      </c>
      <c r="R99" t="b">
        <v>0</v>
      </c>
      <c r="S99" t="s">
        <v>17</v>
      </c>
      <c r="T99" t="s">
        <v>2033</v>
      </c>
      <c r="U99" t="s">
        <v>2034</v>
      </c>
    </row>
    <row r="100" spans="1:21" ht="35" customHeight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s="9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11">
        <f t="shared" si="8"/>
        <v>42212.208333333328</v>
      </c>
      <c r="N100">
        <v>1438318800</v>
      </c>
      <c r="O100" s="11">
        <f t="shared" si="9"/>
        <v>42216.208333333328</v>
      </c>
      <c r="P100" s="13" t="str">
        <f t="shared" si="10"/>
        <v>2015</v>
      </c>
      <c r="Q100" t="b">
        <v>0</v>
      </c>
      <c r="R100" t="b">
        <v>0</v>
      </c>
      <c r="S100" t="s">
        <v>89</v>
      </c>
      <c r="T100" t="s">
        <v>2050</v>
      </c>
      <c r="U100" t="s">
        <v>2051</v>
      </c>
    </row>
    <row r="101" spans="1:21" ht="35" customHeight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s="9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11">
        <f t="shared" si="8"/>
        <v>41968.25</v>
      </c>
      <c r="N101">
        <v>1419400800</v>
      </c>
      <c r="O101" s="11">
        <f t="shared" si="9"/>
        <v>41997.25</v>
      </c>
      <c r="P101" s="13" t="str">
        <f t="shared" si="10"/>
        <v>2014</v>
      </c>
      <c r="Q101" t="b">
        <v>0</v>
      </c>
      <c r="R101" t="b">
        <v>0</v>
      </c>
      <c r="S101" t="s">
        <v>33</v>
      </c>
      <c r="T101" t="s">
        <v>2039</v>
      </c>
      <c r="U101" t="s">
        <v>2040</v>
      </c>
    </row>
    <row r="102" spans="1:21" ht="35" customHeight="1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s="9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11">
        <f t="shared" si="8"/>
        <v>40835.208333333336</v>
      </c>
      <c r="N102">
        <v>1320555600</v>
      </c>
      <c r="O102" s="11">
        <f t="shared" si="9"/>
        <v>40853.208333333336</v>
      </c>
      <c r="P102" s="13" t="str">
        <f t="shared" si="10"/>
        <v>2011</v>
      </c>
      <c r="Q102" t="b">
        <v>0</v>
      </c>
      <c r="R102" t="b">
        <v>0</v>
      </c>
      <c r="S102" t="s">
        <v>33</v>
      </c>
      <c r="T102" t="s">
        <v>2039</v>
      </c>
      <c r="U102" t="s">
        <v>2040</v>
      </c>
    </row>
    <row r="103" spans="1:21" ht="35" customHeight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s="9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11">
        <f t="shared" si="8"/>
        <v>42056.25</v>
      </c>
      <c r="N103">
        <v>1425103200</v>
      </c>
      <c r="O103" s="11">
        <f t="shared" si="9"/>
        <v>42063.25</v>
      </c>
      <c r="P103" s="13" t="str">
        <f t="shared" si="10"/>
        <v>2015</v>
      </c>
      <c r="Q103" t="b">
        <v>0</v>
      </c>
      <c r="R103" t="b">
        <v>1</v>
      </c>
      <c r="S103" t="s">
        <v>50</v>
      </c>
      <c r="T103" t="s">
        <v>2035</v>
      </c>
      <c r="U103" t="s">
        <v>2043</v>
      </c>
    </row>
    <row r="104" spans="1:21" ht="35" customHeight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s="9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11">
        <f t="shared" si="8"/>
        <v>43234.208333333328</v>
      </c>
      <c r="N104">
        <v>1526878800</v>
      </c>
      <c r="O104" s="11">
        <f t="shared" si="9"/>
        <v>43241.208333333328</v>
      </c>
      <c r="P104" s="13" t="str">
        <f t="shared" si="10"/>
        <v>2018</v>
      </c>
      <c r="Q104" t="b">
        <v>0</v>
      </c>
      <c r="R104" t="b">
        <v>1</v>
      </c>
      <c r="S104" t="s">
        <v>65</v>
      </c>
      <c r="T104" t="s">
        <v>2037</v>
      </c>
      <c r="U104" t="s">
        <v>2046</v>
      </c>
    </row>
    <row r="105" spans="1:21" ht="35" customHeight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s="9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11">
        <f t="shared" si="8"/>
        <v>40475.208333333336</v>
      </c>
      <c r="N105">
        <v>1288674000</v>
      </c>
      <c r="O105" s="11">
        <f t="shared" si="9"/>
        <v>40484.208333333336</v>
      </c>
      <c r="P105" s="13" t="str">
        <f t="shared" si="10"/>
        <v>2010</v>
      </c>
      <c r="Q105" t="b">
        <v>0</v>
      </c>
      <c r="R105" t="b">
        <v>0</v>
      </c>
      <c r="S105" t="s">
        <v>50</v>
      </c>
      <c r="T105" t="s">
        <v>2035</v>
      </c>
      <c r="U105" t="s">
        <v>2043</v>
      </c>
    </row>
    <row r="106" spans="1:21" ht="35" customHeight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s="9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11">
        <f t="shared" si="8"/>
        <v>42878.208333333328</v>
      </c>
      <c r="N106">
        <v>1495602000</v>
      </c>
      <c r="O106" s="11">
        <f t="shared" si="9"/>
        <v>42879.208333333328</v>
      </c>
      <c r="P106" s="13" t="str">
        <f t="shared" si="10"/>
        <v>2017</v>
      </c>
      <c r="Q106" t="b">
        <v>0</v>
      </c>
      <c r="R106" t="b">
        <v>0</v>
      </c>
      <c r="S106" t="s">
        <v>60</v>
      </c>
      <c r="T106" t="s">
        <v>2035</v>
      </c>
      <c r="U106" t="s">
        <v>2045</v>
      </c>
    </row>
    <row r="107" spans="1:21" ht="35" customHeight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s="9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11">
        <f t="shared" si="8"/>
        <v>41366.208333333336</v>
      </c>
      <c r="N107">
        <v>1366434000</v>
      </c>
      <c r="O107" s="11">
        <f t="shared" si="9"/>
        <v>41384.208333333336</v>
      </c>
      <c r="P107" s="13" t="str">
        <f t="shared" si="10"/>
        <v>2013</v>
      </c>
      <c r="Q107" t="b">
        <v>0</v>
      </c>
      <c r="R107" t="b">
        <v>0</v>
      </c>
      <c r="S107" t="s">
        <v>28</v>
      </c>
      <c r="T107" t="s">
        <v>2037</v>
      </c>
      <c r="U107" t="s">
        <v>2038</v>
      </c>
    </row>
    <row r="108" spans="1:21" ht="35" customHeight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s="9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11">
        <f t="shared" si="8"/>
        <v>43716.208333333328</v>
      </c>
      <c r="N108">
        <v>1568350800</v>
      </c>
      <c r="O108" s="11">
        <f t="shared" si="9"/>
        <v>43721.208333333328</v>
      </c>
      <c r="P108" s="13" t="str">
        <f t="shared" si="10"/>
        <v>2019</v>
      </c>
      <c r="Q108" t="b">
        <v>0</v>
      </c>
      <c r="R108" t="b">
        <v>0</v>
      </c>
      <c r="S108" t="s">
        <v>33</v>
      </c>
      <c r="T108" t="s">
        <v>2039</v>
      </c>
      <c r="U108" t="s">
        <v>2040</v>
      </c>
    </row>
    <row r="109" spans="1:21" ht="35" customHeight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s="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11">
        <f t="shared" si="8"/>
        <v>43213.208333333328</v>
      </c>
      <c r="N109">
        <v>1525928400</v>
      </c>
      <c r="O109" s="11">
        <f t="shared" si="9"/>
        <v>43230.208333333328</v>
      </c>
      <c r="P109" s="13" t="str">
        <f t="shared" si="10"/>
        <v>2018</v>
      </c>
      <c r="Q109" t="b">
        <v>0</v>
      </c>
      <c r="R109" t="b">
        <v>1</v>
      </c>
      <c r="S109" t="s">
        <v>33</v>
      </c>
      <c r="T109" t="s">
        <v>2039</v>
      </c>
      <c r="U109" t="s">
        <v>2040</v>
      </c>
    </row>
    <row r="110" spans="1:21" ht="35" customHeight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s="9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11">
        <f t="shared" si="8"/>
        <v>41005.208333333336</v>
      </c>
      <c r="N110">
        <v>1336885200</v>
      </c>
      <c r="O110" s="11">
        <f t="shared" si="9"/>
        <v>41042.208333333336</v>
      </c>
      <c r="P110" s="13" t="str">
        <f t="shared" si="10"/>
        <v>2012</v>
      </c>
      <c r="Q110" t="b">
        <v>0</v>
      </c>
      <c r="R110" t="b">
        <v>0</v>
      </c>
      <c r="S110" t="s">
        <v>42</v>
      </c>
      <c r="T110" t="s">
        <v>2041</v>
      </c>
      <c r="U110" t="s">
        <v>2042</v>
      </c>
    </row>
    <row r="111" spans="1:21" ht="35" customHeight="1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s="9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11">
        <f t="shared" si="8"/>
        <v>41651.25</v>
      </c>
      <c r="N111">
        <v>1389679200</v>
      </c>
      <c r="O111" s="11">
        <f t="shared" si="9"/>
        <v>41653.25</v>
      </c>
      <c r="P111" s="13" t="str">
        <f t="shared" si="10"/>
        <v>2014</v>
      </c>
      <c r="Q111" t="b">
        <v>0</v>
      </c>
      <c r="R111" t="b">
        <v>0</v>
      </c>
      <c r="S111" t="s">
        <v>269</v>
      </c>
      <c r="T111" t="s">
        <v>2041</v>
      </c>
      <c r="U111" t="s">
        <v>2060</v>
      </c>
    </row>
    <row r="112" spans="1:21" ht="35" customHeight="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s="9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11">
        <f t="shared" si="8"/>
        <v>43354.208333333328</v>
      </c>
      <c r="N112">
        <v>1538283600</v>
      </c>
      <c r="O112" s="11">
        <f t="shared" si="9"/>
        <v>43373.208333333328</v>
      </c>
      <c r="P112" s="13" t="str">
        <f t="shared" si="10"/>
        <v>2018</v>
      </c>
      <c r="Q112" t="b">
        <v>0</v>
      </c>
      <c r="R112" t="b">
        <v>0</v>
      </c>
      <c r="S112" t="s">
        <v>17</v>
      </c>
      <c r="T112" t="s">
        <v>2033</v>
      </c>
      <c r="U112" t="s">
        <v>2034</v>
      </c>
    </row>
    <row r="113" spans="1:21" ht="35" customHeight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s="9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11">
        <f t="shared" si="8"/>
        <v>41174.208333333336</v>
      </c>
      <c r="N113">
        <v>1348808400</v>
      </c>
      <c r="O113" s="11">
        <f t="shared" si="9"/>
        <v>41180.208333333336</v>
      </c>
      <c r="P113" s="13" t="str">
        <f t="shared" si="10"/>
        <v>2012</v>
      </c>
      <c r="Q113" t="b">
        <v>0</v>
      </c>
      <c r="R113" t="b">
        <v>0</v>
      </c>
      <c r="S113" t="s">
        <v>133</v>
      </c>
      <c r="T113" t="s">
        <v>2047</v>
      </c>
      <c r="U113" t="s">
        <v>2056</v>
      </c>
    </row>
    <row r="114" spans="1:21" ht="35" customHeight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s="9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11">
        <f t="shared" si="8"/>
        <v>41875.208333333336</v>
      </c>
      <c r="N114">
        <v>1410152400</v>
      </c>
      <c r="O114" s="11">
        <f t="shared" si="9"/>
        <v>41890.208333333336</v>
      </c>
      <c r="P114" s="13" t="str">
        <f t="shared" si="10"/>
        <v>2014</v>
      </c>
      <c r="Q114" t="b">
        <v>0</v>
      </c>
      <c r="R114" t="b">
        <v>0</v>
      </c>
      <c r="S114" t="s">
        <v>28</v>
      </c>
      <c r="T114" t="s">
        <v>2037</v>
      </c>
      <c r="U114" t="s">
        <v>2038</v>
      </c>
    </row>
    <row r="115" spans="1:21" ht="35" customHeight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s="9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11">
        <f t="shared" si="8"/>
        <v>42990.208333333328</v>
      </c>
      <c r="N115">
        <v>1505797200</v>
      </c>
      <c r="O115" s="11">
        <f t="shared" si="9"/>
        <v>42997.208333333328</v>
      </c>
      <c r="P115" s="13" t="str">
        <f t="shared" si="10"/>
        <v>2017</v>
      </c>
      <c r="Q115" t="b">
        <v>0</v>
      </c>
      <c r="R115" t="b">
        <v>0</v>
      </c>
      <c r="S115" t="s">
        <v>17</v>
      </c>
      <c r="T115" t="s">
        <v>2033</v>
      </c>
      <c r="U115" t="s">
        <v>2034</v>
      </c>
    </row>
    <row r="116" spans="1:21" ht="35" customHeight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s="9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11">
        <f t="shared" si="8"/>
        <v>43564.208333333328</v>
      </c>
      <c r="N116">
        <v>1554872400</v>
      </c>
      <c r="O116" s="11">
        <f t="shared" si="9"/>
        <v>43565.208333333328</v>
      </c>
      <c r="P116" s="13" t="str">
        <f t="shared" si="10"/>
        <v>2019</v>
      </c>
      <c r="Q116" t="b">
        <v>0</v>
      </c>
      <c r="R116" t="b">
        <v>1</v>
      </c>
      <c r="S116" t="s">
        <v>65</v>
      </c>
      <c r="T116" t="s">
        <v>2037</v>
      </c>
      <c r="U116" t="s">
        <v>2046</v>
      </c>
    </row>
    <row r="117" spans="1:21" ht="35" customHeight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s="9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11">
        <f t="shared" si="8"/>
        <v>43056.25</v>
      </c>
      <c r="N117">
        <v>1513922400</v>
      </c>
      <c r="O117" s="11">
        <f t="shared" si="9"/>
        <v>43091.25</v>
      </c>
      <c r="P117" s="13" t="str">
        <f t="shared" si="10"/>
        <v>2017</v>
      </c>
      <c r="Q117" t="b">
        <v>0</v>
      </c>
      <c r="R117" t="b">
        <v>0</v>
      </c>
      <c r="S117" t="s">
        <v>119</v>
      </c>
      <c r="T117" t="s">
        <v>2047</v>
      </c>
      <c r="U117" t="s">
        <v>2053</v>
      </c>
    </row>
    <row r="118" spans="1:21" ht="35" customHeight="1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s="9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11">
        <f t="shared" si="8"/>
        <v>42265.208333333328</v>
      </c>
      <c r="N118">
        <v>1442638800</v>
      </c>
      <c r="O118" s="11">
        <f t="shared" si="9"/>
        <v>42266.208333333328</v>
      </c>
      <c r="P118" s="13" t="str">
        <f t="shared" si="10"/>
        <v>2015</v>
      </c>
      <c r="Q118" t="b">
        <v>0</v>
      </c>
      <c r="R118" t="b">
        <v>0</v>
      </c>
      <c r="S118" t="s">
        <v>33</v>
      </c>
      <c r="T118" t="s">
        <v>2039</v>
      </c>
      <c r="U118" t="s">
        <v>2040</v>
      </c>
    </row>
    <row r="119" spans="1:21" ht="35" customHeight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s="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11">
        <f t="shared" si="8"/>
        <v>40808.208333333336</v>
      </c>
      <c r="N119">
        <v>1317186000</v>
      </c>
      <c r="O119" s="11">
        <f t="shared" si="9"/>
        <v>40814.208333333336</v>
      </c>
      <c r="P119" s="13" t="str">
        <f t="shared" si="10"/>
        <v>2011</v>
      </c>
      <c r="Q119" t="b">
        <v>0</v>
      </c>
      <c r="R119" t="b">
        <v>0</v>
      </c>
      <c r="S119" t="s">
        <v>269</v>
      </c>
      <c r="T119" t="s">
        <v>2041</v>
      </c>
      <c r="U119" t="s">
        <v>2060</v>
      </c>
    </row>
    <row r="120" spans="1:21" ht="35" customHeight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s="9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11">
        <f t="shared" si="8"/>
        <v>41665.25</v>
      </c>
      <c r="N120">
        <v>1391234400</v>
      </c>
      <c r="O120" s="11">
        <f t="shared" si="9"/>
        <v>41671.25</v>
      </c>
      <c r="P120" s="13" t="str">
        <f t="shared" si="10"/>
        <v>2014</v>
      </c>
      <c r="Q120" t="b">
        <v>0</v>
      </c>
      <c r="R120" t="b">
        <v>0</v>
      </c>
      <c r="S120" t="s">
        <v>122</v>
      </c>
      <c r="T120" t="s">
        <v>2054</v>
      </c>
      <c r="U120" t="s">
        <v>2055</v>
      </c>
    </row>
    <row r="121" spans="1:21" ht="35" customHeight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s="9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11">
        <f t="shared" si="8"/>
        <v>41806.208333333336</v>
      </c>
      <c r="N121">
        <v>1404363600</v>
      </c>
      <c r="O121" s="11">
        <f t="shared" si="9"/>
        <v>41823.208333333336</v>
      </c>
      <c r="P121" s="13" t="str">
        <f t="shared" si="10"/>
        <v>2014</v>
      </c>
      <c r="Q121" t="b">
        <v>0</v>
      </c>
      <c r="R121" t="b">
        <v>1</v>
      </c>
      <c r="S121" t="s">
        <v>42</v>
      </c>
      <c r="T121" t="s">
        <v>2041</v>
      </c>
      <c r="U121" t="s">
        <v>2042</v>
      </c>
    </row>
    <row r="122" spans="1:21" ht="35" customHeight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s="9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11">
        <f t="shared" si="8"/>
        <v>42111.208333333328</v>
      </c>
      <c r="N122">
        <v>1429592400</v>
      </c>
      <c r="O122" s="11">
        <f t="shared" si="9"/>
        <v>42115.208333333328</v>
      </c>
      <c r="P122" s="13" t="str">
        <f t="shared" si="10"/>
        <v>2015</v>
      </c>
      <c r="Q122" t="b">
        <v>0</v>
      </c>
      <c r="R122" t="b">
        <v>1</v>
      </c>
      <c r="S122" t="s">
        <v>292</v>
      </c>
      <c r="T122" t="s">
        <v>2050</v>
      </c>
      <c r="U122" t="s">
        <v>2061</v>
      </c>
    </row>
    <row r="123" spans="1:21" ht="35" customHeight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s="9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11">
        <f t="shared" si="8"/>
        <v>41917.208333333336</v>
      </c>
      <c r="N123">
        <v>1413608400</v>
      </c>
      <c r="O123" s="11">
        <f t="shared" si="9"/>
        <v>41930.208333333336</v>
      </c>
      <c r="P123" s="13" t="str">
        <f t="shared" si="10"/>
        <v>2014</v>
      </c>
      <c r="Q123" t="b">
        <v>0</v>
      </c>
      <c r="R123" t="b">
        <v>0</v>
      </c>
      <c r="S123" t="s">
        <v>89</v>
      </c>
      <c r="T123" t="s">
        <v>2050</v>
      </c>
      <c r="U123" t="s">
        <v>2051</v>
      </c>
    </row>
    <row r="124" spans="1:21" ht="35" customHeight="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s="9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11">
        <f t="shared" si="8"/>
        <v>41970.25</v>
      </c>
      <c r="N124">
        <v>1419400800</v>
      </c>
      <c r="O124" s="11">
        <f t="shared" si="9"/>
        <v>41997.25</v>
      </c>
      <c r="P124" s="13" t="str">
        <f t="shared" si="10"/>
        <v>2014</v>
      </c>
      <c r="Q124" t="b">
        <v>0</v>
      </c>
      <c r="R124" t="b">
        <v>0</v>
      </c>
      <c r="S124" t="s">
        <v>119</v>
      </c>
      <c r="T124" t="s">
        <v>2047</v>
      </c>
      <c r="U124" t="s">
        <v>2053</v>
      </c>
    </row>
    <row r="125" spans="1:21" ht="35" customHeight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s="9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8"/>
        <v>42332.25</v>
      </c>
      <c r="N125">
        <v>1448604000</v>
      </c>
      <c r="O125" s="11">
        <f t="shared" si="9"/>
        <v>42335.25</v>
      </c>
      <c r="P125" s="13" t="str">
        <f t="shared" si="10"/>
        <v>2015</v>
      </c>
      <c r="Q125" t="b">
        <v>1</v>
      </c>
      <c r="R125" t="b">
        <v>0</v>
      </c>
      <c r="S125" t="s">
        <v>33</v>
      </c>
      <c r="T125" t="s">
        <v>2039</v>
      </c>
      <c r="U125" t="s">
        <v>2040</v>
      </c>
    </row>
    <row r="126" spans="1:21" ht="35" customHeight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s="9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11">
        <f t="shared" si="8"/>
        <v>43598.208333333328</v>
      </c>
      <c r="N126">
        <v>1562302800</v>
      </c>
      <c r="O126" s="11">
        <f t="shared" si="9"/>
        <v>43651.208333333328</v>
      </c>
      <c r="P126" s="13" t="str">
        <f t="shared" si="10"/>
        <v>2019</v>
      </c>
      <c r="Q126" t="b">
        <v>0</v>
      </c>
      <c r="R126" t="b">
        <v>0</v>
      </c>
      <c r="S126" t="s">
        <v>122</v>
      </c>
      <c r="T126" t="s">
        <v>2054</v>
      </c>
      <c r="U126" t="s">
        <v>2055</v>
      </c>
    </row>
    <row r="127" spans="1:21" ht="35" customHeight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s="9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11">
        <f t="shared" si="8"/>
        <v>43362.208333333328</v>
      </c>
      <c r="N127">
        <v>1537678800</v>
      </c>
      <c r="O127" s="11">
        <f t="shared" si="9"/>
        <v>43366.208333333328</v>
      </c>
      <c r="P127" s="13" t="str">
        <f t="shared" si="10"/>
        <v>2018</v>
      </c>
      <c r="Q127" t="b">
        <v>0</v>
      </c>
      <c r="R127" t="b">
        <v>0</v>
      </c>
      <c r="S127" t="s">
        <v>33</v>
      </c>
      <c r="T127" t="s">
        <v>2039</v>
      </c>
      <c r="U127" t="s">
        <v>2040</v>
      </c>
    </row>
    <row r="128" spans="1:21" ht="35" customHeight="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s="9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11">
        <f t="shared" si="8"/>
        <v>42596.208333333328</v>
      </c>
      <c r="N128">
        <v>1473570000</v>
      </c>
      <c r="O128" s="11">
        <f t="shared" si="9"/>
        <v>42624.208333333328</v>
      </c>
      <c r="P128" s="13" t="str">
        <f t="shared" si="10"/>
        <v>2016</v>
      </c>
      <c r="Q128" t="b">
        <v>0</v>
      </c>
      <c r="R128" t="b">
        <v>1</v>
      </c>
      <c r="S128" t="s">
        <v>33</v>
      </c>
      <c r="T128" t="s">
        <v>2039</v>
      </c>
      <c r="U128" t="s">
        <v>2040</v>
      </c>
    </row>
    <row r="129" spans="1:21" ht="35" customHeight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s="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8"/>
        <v>40310.208333333336</v>
      </c>
      <c r="N129">
        <v>1273899600</v>
      </c>
      <c r="O129" s="11">
        <f t="shared" si="9"/>
        <v>40313.208333333336</v>
      </c>
      <c r="P129" s="13" t="str">
        <f t="shared" si="10"/>
        <v>2010</v>
      </c>
      <c r="Q129" t="b">
        <v>0</v>
      </c>
      <c r="R129" t="b">
        <v>0</v>
      </c>
      <c r="S129" t="s">
        <v>33</v>
      </c>
      <c r="T129" t="s">
        <v>2039</v>
      </c>
      <c r="U129" t="s">
        <v>2040</v>
      </c>
    </row>
    <row r="130" spans="1:21" ht="35" customHeight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s="9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11">
        <f t="shared" si="8"/>
        <v>40417.208333333336</v>
      </c>
      <c r="N130">
        <v>1284008400</v>
      </c>
      <c r="O130" s="11">
        <f t="shared" si="9"/>
        <v>40430.208333333336</v>
      </c>
      <c r="P130" s="13" t="str">
        <f t="shared" si="10"/>
        <v>2010</v>
      </c>
      <c r="Q130" t="b">
        <v>0</v>
      </c>
      <c r="R130" t="b">
        <v>0</v>
      </c>
      <c r="S130" t="s">
        <v>23</v>
      </c>
      <c r="T130" t="s">
        <v>2035</v>
      </c>
      <c r="U130" t="s">
        <v>2036</v>
      </c>
    </row>
    <row r="131" spans="1:21" ht="35" customHeight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11">$E131/$D131*100</f>
        <v>3.202693602693603</v>
      </c>
      <c r="G131" s="9" t="s">
        <v>74</v>
      </c>
      <c r="H131">
        <v>55</v>
      </c>
      <c r="I131" s="5">
        <f t="shared" ref="I131:I194" si="12">IFERROR($E131/$H131,0)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3">((($L131/60)/60)/24)+DATE(1970,1,1)</f>
        <v>42038.25</v>
      </c>
      <c r="N131">
        <v>1425103200</v>
      </c>
      <c r="O131" s="11">
        <f t="shared" ref="O131:O194" si="14">((($N131/60)/60)/24)+DATE(1970,1,1)</f>
        <v>42063.25</v>
      </c>
      <c r="P131" s="13" t="str">
        <f t="shared" si="10"/>
        <v>2015</v>
      </c>
      <c r="Q131" t="b">
        <v>0</v>
      </c>
      <c r="R131" t="b">
        <v>0</v>
      </c>
      <c r="S131" t="s">
        <v>17</v>
      </c>
      <c r="T131" t="s">
        <v>2033</v>
      </c>
      <c r="U131" t="s">
        <v>2034</v>
      </c>
    </row>
    <row r="132" spans="1:21" ht="35" customHeight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11"/>
        <v>155.46875</v>
      </c>
      <c r="G132" s="9" t="s">
        <v>20</v>
      </c>
      <c r="H132">
        <v>533</v>
      </c>
      <c r="I132" s="5">
        <f t="shared" si="12"/>
        <v>28.001876172607879</v>
      </c>
      <c r="J132" t="s">
        <v>36</v>
      </c>
      <c r="K132" t="s">
        <v>37</v>
      </c>
      <c r="L132">
        <v>1319605200</v>
      </c>
      <c r="M132" s="11">
        <f t="shared" si="13"/>
        <v>40842.208333333336</v>
      </c>
      <c r="N132">
        <v>1320991200</v>
      </c>
      <c r="O132" s="11">
        <f t="shared" si="14"/>
        <v>40858.25</v>
      </c>
      <c r="P132" s="13" t="str">
        <f t="shared" ref="P132:P195" si="15">TEXT($O132,"yyyy")</f>
        <v>2011</v>
      </c>
      <c r="Q132" t="b">
        <v>0</v>
      </c>
      <c r="R132" t="b">
        <v>0</v>
      </c>
      <c r="S132" t="s">
        <v>53</v>
      </c>
      <c r="T132" t="s">
        <v>2041</v>
      </c>
      <c r="U132" t="s">
        <v>2044</v>
      </c>
    </row>
    <row r="133" spans="1:21" ht="35" customHeight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1"/>
        <v>100.85974499089254</v>
      </c>
      <c r="G133" s="9" t="s">
        <v>20</v>
      </c>
      <c r="H133">
        <v>2443</v>
      </c>
      <c r="I133" s="5">
        <f t="shared" si="12"/>
        <v>67.996725337699544</v>
      </c>
      <c r="J133" t="s">
        <v>40</v>
      </c>
      <c r="K133" t="s">
        <v>41</v>
      </c>
      <c r="L133">
        <v>1385704800</v>
      </c>
      <c r="M133" s="11">
        <f t="shared" si="13"/>
        <v>41607.25</v>
      </c>
      <c r="N133">
        <v>1386828000</v>
      </c>
      <c r="O133" s="11">
        <f t="shared" si="14"/>
        <v>41620.25</v>
      </c>
      <c r="P133" s="13" t="str">
        <f t="shared" si="15"/>
        <v>2013</v>
      </c>
      <c r="Q133" t="b">
        <v>0</v>
      </c>
      <c r="R133" t="b">
        <v>0</v>
      </c>
      <c r="S133" t="s">
        <v>28</v>
      </c>
      <c r="T133" t="s">
        <v>2037</v>
      </c>
      <c r="U133" t="s">
        <v>2038</v>
      </c>
    </row>
    <row r="134" spans="1:21" ht="35" customHeight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1"/>
        <v>116.18181818181819</v>
      </c>
      <c r="G134" s="9" t="s">
        <v>20</v>
      </c>
      <c r="H134">
        <v>89</v>
      </c>
      <c r="I134" s="5">
        <f t="shared" si="12"/>
        <v>43.078651685393261</v>
      </c>
      <c r="J134" t="s">
        <v>21</v>
      </c>
      <c r="K134" t="s">
        <v>22</v>
      </c>
      <c r="L134">
        <v>1515736800</v>
      </c>
      <c r="M134" s="11">
        <f t="shared" si="13"/>
        <v>43112.25</v>
      </c>
      <c r="N134">
        <v>1517119200</v>
      </c>
      <c r="O134" s="11">
        <f t="shared" si="14"/>
        <v>43128.25</v>
      </c>
      <c r="P134" s="13" t="str">
        <f t="shared" si="15"/>
        <v>2018</v>
      </c>
      <c r="Q134" t="b">
        <v>0</v>
      </c>
      <c r="R134" t="b">
        <v>1</v>
      </c>
      <c r="S134" t="s">
        <v>33</v>
      </c>
      <c r="T134" t="s">
        <v>2039</v>
      </c>
      <c r="U134" t="s">
        <v>2040</v>
      </c>
    </row>
    <row r="135" spans="1:21" ht="35" customHeight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1"/>
        <v>310.77777777777777</v>
      </c>
      <c r="G135" s="9" t="s">
        <v>20</v>
      </c>
      <c r="H135">
        <v>159</v>
      </c>
      <c r="I135" s="5">
        <f t="shared" si="12"/>
        <v>87.95597484276729</v>
      </c>
      <c r="J135" t="s">
        <v>21</v>
      </c>
      <c r="K135" t="s">
        <v>22</v>
      </c>
      <c r="L135">
        <v>1313125200</v>
      </c>
      <c r="M135" s="11">
        <f t="shared" si="13"/>
        <v>40767.208333333336</v>
      </c>
      <c r="N135">
        <v>1315026000</v>
      </c>
      <c r="O135" s="11">
        <f t="shared" si="14"/>
        <v>40789.208333333336</v>
      </c>
      <c r="P135" s="13" t="str">
        <f t="shared" si="15"/>
        <v>2011</v>
      </c>
      <c r="Q135" t="b">
        <v>0</v>
      </c>
      <c r="R135" t="b">
        <v>0</v>
      </c>
      <c r="S135" t="s">
        <v>319</v>
      </c>
      <c r="T135" t="s">
        <v>2035</v>
      </c>
      <c r="U135" t="s">
        <v>2062</v>
      </c>
    </row>
    <row r="136" spans="1:21" ht="35" customHeight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1"/>
        <v>89.73668341708543</v>
      </c>
      <c r="G136" s="9" t="s">
        <v>14</v>
      </c>
      <c r="H136">
        <v>940</v>
      </c>
      <c r="I136" s="5">
        <f t="shared" si="12"/>
        <v>94.987234042553197</v>
      </c>
      <c r="J136" t="s">
        <v>98</v>
      </c>
      <c r="K136" t="s">
        <v>99</v>
      </c>
      <c r="L136">
        <v>1308459600</v>
      </c>
      <c r="M136" s="11">
        <f t="shared" si="13"/>
        <v>40713.208333333336</v>
      </c>
      <c r="N136">
        <v>1312693200</v>
      </c>
      <c r="O136" s="11">
        <f t="shared" si="14"/>
        <v>40762.208333333336</v>
      </c>
      <c r="P136" s="13" t="str">
        <f t="shared" si="15"/>
        <v>2011</v>
      </c>
      <c r="Q136" t="b">
        <v>0</v>
      </c>
      <c r="R136" t="b">
        <v>1</v>
      </c>
      <c r="S136" t="s">
        <v>42</v>
      </c>
      <c r="T136" t="s">
        <v>2041</v>
      </c>
      <c r="U136" t="s">
        <v>2042</v>
      </c>
    </row>
    <row r="137" spans="1:21" ht="35" customHeight="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1"/>
        <v>71.27272727272728</v>
      </c>
      <c r="G137" s="9" t="s">
        <v>14</v>
      </c>
      <c r="H137">
        <v>117</v>
      </c>
      <c r="I137" s="5">
        <f t="shared" si="12"/>
        <v>46.905982905982903</v>
      </c>
      <c r="J137" t="s">
        <v>21</v>
      </c>
      <c r="K137" t="s">
        <v>22</v>
      </c>
      <c r="L137">
        <v>1362636000</v>
      </c>
      <c r="M137" s="11">
        <f t="shared" si="13"/>
        <v>41340.25</v>
      </c>
      <c r="N137">
        <v>1363064400</v>
      </c>
      <c r="O137" s="11">
        <f t="shared" si="14"/>
        <v>41345.208333333336</v>
      </c>
      <c r="P137" s="13" t="str">
        <f t="shared" si="15"/>
        <v>2013</v>
      </c>
      <c r="Q137" t="b">
        <v>0</v>
      </c>
      <c r="R137" t="b">
        <v>1</v>
      </c>
      <c r="S137" t="s">
        <v>33</v>
      </c>
      <c r="T137" t="s">
        <v>2039</v>
      </c>
      <c r="U137" t="s">
        <v>2040</v>
      </c>
    </row>
    <row r="138" spans="1:21" ht="35" customHeight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1"/>
        <v>3.2862318840579712</v>
      </c>
      <c r="G138" s="9" t="s">
        <v>74</v>
      </c>
      <c r="H138">
        <v>58</v>
      </c>
      <c r="I138" s="5">
        <f t="shared" si="12"/>
        <v>46.913793103448278</v>
      </c>
      <c r="J138" t="s">
        <v>21</v>
      </c>
      <c r="K138" t="s">
        <v>22</v>
      </c>
      <c r="L138">
        <v>1402117200</v>
      </c>
      <c r="M138" s="11">
        <f t="shared" si="13"/>
        <v>41797.208333333336</v>
      </c>
      <c r="N138">
        <v>1403154000</v>
      </c>
      <c r="O138" s="11">
        <f t="shared" si="14"/>
        <v>41809.208333333336</v>
      </c>
      <c r="P138" s="13" t="str">
        <f t="shared" si="15"/>
        <v>2014</v>
      </c>
      <c r="Q138" t="b">
        <v>0</v>
      </c>
      <c r="R138" t="b">
        <v>1</v>
      </c>
      <c r="S138" t="s">
        <v>53</v>
      </c>
      <c r="T138" t="s">
        <v>2041</v>
      </c>
      <c r="U138" t="s">
        <v>2044</v>
      </c>
    </row>
    <row r="139" spans="1:21" ht="35" customHeight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1"/>
        <v>261.77777777777777</v>
      </c>
      <c r="G139" s="9" t="s">
        <v>20</v>
      </c>
      <c r="H139">
        <v>50</v>
      </c>
      <c r="I139" s="5">
        <f t="shared" si="12"/>
        <v>94.24</v>
      </c>
      <c r="J139" t="s">
        <v>21</v>
      </c>
      <c r="K139" t="s">
        <v>22</v>
      </c>
      <c r="L139">
        <v>1286341200</v>
      </c>
      <c r="M139" s="11">
        <f t="shared" si="13"/>
        <v>40457.208333333336</v>
      </c>
      <c r="N139">
        <v>1286859600</v>
      </c>
      <c r="O139" s="11">
        <f t="shared" si="14"/>
        <v>40463.208333333336</v>
      </c>
      <c r="P139" s="13" t="str">
        <f t="shared" si="15"/>
        <v>2010</v>
      </c>
      <c r="Q139" t="b">
        <v>0</v>
      </c>
      <c r="R139" t="b">
        <v>0</v>
      </c>
      <c r="S139" t="s">
        <v>68</v>
      </c>
      <c r="T139" t="s">
        <v>2047</v>
      </c>
      <c r="U139" t="s">
        <v>2048</v>
      </c>
    </row>
    <row r="140" spans="1:21" ht="35" customHeight="1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1"/>
        <v>96</v>
      </c>
      <c r="G140" s="9" t="s">
        <v>14</v>
      </c>
      <c r="H140">
        <v>115</v>
      </c>
      <c r="I140" s="5">
        <f t="shared" si="12"/>
        <v>80.139130434782615</v>
      </c>
      <c r="J140" t="s">
        <v>21</v>
      </c>
      <c r="K140" t="s">
        <v>22</v>
      </c>
      <c r="L140">
        <v>1348808400</v>
      </c>
      <c r="M140" s="11">
        <f t="shared" si="13"/>
        <v>41180.208333333336</v>
      </c>
      <c r="N140">
        <v>1349326800</v>
      </c>
      <c r="O140" s="11">
        <f t="shared" si="14"/>
        <v>41186.208333333336</v>
      </c>
      <c r="P140" s="13" t="str">
        <f t="shared" si="15"/>
        <v>2012</v>
      </c>
      <c r="Q140" t="b">
        <v>0</v>
      </c>
      <c r="R140" t="b">
        <v>0</v>
      </c>
      <c r="S140" t="s">
        <v>292</v>
      </c>
      <c r="T140" t="s">
        <v>2050</v>
      </c>
      <c r="U140" t="s">
        <v>2061</v>
      </c>
    </row>
    <row r="141" spans="1:21" ht="35" customHeight="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1"/>
        <v>20.896851248642779</v>
      </c>
      <c r="G141" s="9" t="s">
        <v>14</v>
      </c>
      <c r="H141">
        <v>326</v>
      </c>
      <c r="I141" s="5">
        <f t="shared" si="12"/>
        <v>59.036809815950917</v>
      </c>
      <c r="J141" t="s">
        <v>21</v>
      </c>
      <c r="K141" t="s">
        <v>22</v>
      </c>
      <c r="L141">
        <v>1429592400</v>
      </c>
      <c r="M141" s="11">
        <f t="shared" si="13"/>
        <v>42115.208333333328</v>
      </c>
      <c r="N141">
        <v>1430974800</v>
      </c>
      <c r="O141" s="11">
        <f t="shared" si="14"/>
        <v>42131.208333333328</v>
      </c>
      <c r="P141" s="13" t="str">
        <f t="shared" si="15"/>
        <v>2015</v>
      </c>
      <c r="Q141" t="b">
        <v>0</v>
      </c>
      <c r="R141" t="b">
        <v>1</v>
      </c>
      <c r="S141" t="s">
        <v>65</v>
      </c>
      <c r="T141" t="s">
        <v>2037</v>
      </c>
      <c r="U141" t="s">
        <v>2046</v>
      </c>
    </row>
    <row r="142" spans="1:21" ht="35" customHeight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1"/>
        <v>223.16363636363636</v>
      </c>
      <c r="G142" s="9" t="s">
        <v>20</v>
      </c>
      <c r="H142">
        <v>186</v>
      </c>
      <c r="I142" s="5">
        <f t="shared" si="12"/>
        <v>65.989247311827953</v>
      </c>
      <c r="J142" t="s">
        <v>21</v>
      </c>
      <c r="K142" t="s">
        <v>22</v>
      </c>
      <c r="L142">
        <v>1519538400</v>
      </c>
      <c r="M142" s="11">
        <f t="shared" si="13"/>
        <v>43156.25</v>
      </c>
      <c r="N142">
        <v>1519970400</v>
      </c>
      <c r="O142" s="11">
        <f t="shared" si="14"/>
        <v>43161.25</v>
      </c>
      <c r="P142" s="13" t="str">
        <f t="shared" si="15"/>
        <v>2018</v>
      </c>
      <c r="Q142" t="b">
        <v>0</v>
      </c>
      <c r="R142" t="b">
        <v>0</v>
      </c>
      <c r="S142" t="s">
        <v>42</v>
      </c>
      <c r="T142" t="s">
        <v>2041</v>
      </c>
      <c r="U142" t="s">
        <v>2042</v>
      </c>
    </row>
    <row r="143" spans="1:21" ht="35" customHeight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1"/>
        <v>101.59097978227061</v>
      </c>
      <c r="G143" s="9" t="s">
        <v>20</v>
      </c>
      <c r="H143">
        <v>1071</v>
      </c>
      <c r="I143" s="5">
        <f t="shared" si="12"/>
        <v>60.992530345471522</v>
      </c>
      <c r="J143" t="s">
        <v>21</v>
      </c>
      <c r="K143" t="s">
        <v>22</v>
      </c>
      <c r="L143">
        <v>1434085200</v>
      </c>
      <c r="M143" s="11">
        <f t="shared" si="13"/>
        <v>42167.208333333328</v>
      </c>
      <c r="N143">
        <v>1434603600</v>
      </c>
      <c r="O143" s="11">
        <f t="shared" si="14"/>
        <v>42173.208333333328</v>
      </c>
      <c r="P143" s="13" t="str">
        <f t="shared" si="15"/>
        <v>2015</v>
      </c>
      <c r="Q143" t="b">
        <v>0</v>
      </c>
      <c r="R143" t="b">
        <v>0</v>
      </c>
      <c r="S143" t="s">
        <v>28</v>
      </c>
      <c r="T143" t="s">
        <v>2037</v>
      </c>
      <c r="U143" t="s">
        <v>2038</v>
      </c>
    </row>
    <row r="144" spans="1:21" ht="35" customHeight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1"/>
        <v>230.03999999999996</v>
      </c>
      <c r="G144" s="9" t="s">
        <v>20</v>
      </c>
      <c r="H144">
        <v>117</v>
      </c>
      <c r="I144" s="5">
        <f t="shared" si="12"/>
        <v>98.307692307692307</v>
      </c>
      <c r="J144" t="s">
        <v>21</v>
      </c>
      <c r="K144" t="s">
        <v>22</v>
      </c>
      <c r="L144">
        <v>1333688400</v>
      </c>
      <c r="M144" s="11">
        <f t="shared" si="13"/>
        <v>41005.208333333336</v>
      </c>
      <c r="N144">
        <v>1337230800</v>
      </c>
      <c r="O144" s="11">
        <f t="shared" si="14"/>
        <v>41046.208333333336</v>
      </c>
      <c r="P144" s="13" t="str">
        <f t="shared" si="15"/>
        <v>2012</v>
      </c>
      <c r="Q144" t="b">
        <v>0</v>
      </c>
      <c r="R144" t="b">
        <v>0</v>
      </c>
      <c r="S144" t="s">
        <v>28</v>
      </c>
      <c r="T144" t="s">
        <v>2037</v>
      </c>
      <c r="U144" t="s">
        <v>2038</v>
      </c>
    </row>
    <row r="145" spans="1:21" ht="35" customHeight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1"/>
        <v>135.59259259259261</v>
      </c>
      <c r="G145" s="9" t="s">
        <v>20</v>
      </c>
      <c r="H145">
        <v>70</v>
      </c>
      <c r="I145" s="5">
        <f t="shared" si="12"/>
        <v>104.6</v>
      </c>
      <c r="J145" t="s">
        <v>21</v>
      </c>
      <c r="K145" t="s">
        <v>22</v>
      </c>
      <c r="L145">
        <v>1277701200</v>
      </c>
      <c r="M145" s="11">
        <f t="shared" si="13"/>
        <v>40357.208333333336</v>
      </c>
      <c r="N145">
        <v>1279429200</v>
      </c>
      <c r="O145" s="11">
        <f t="shared" si="14"/>
        <v>40377.208333333336</v>
      </c>
      <c r="P145" s="13" t="str">
        <f t="shared" si="15"/>
        <v>2010</v>
      </c>
      <c r="Q145" t="b">
        <v>0</v>
      </c>
      <c r="R145" t="b">
        <v>0</v>
      </c>
      <c r="S145" t="s">
        <v>60</v>
      </c>
      <c r="T145" t="s">
        <v>2035</v>
      </c>
      <c r="U145" t="s">
        <v>2045</v>
      </c>
    </row>
    <row r="146" spans="1:21" ht="35" customHeight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1"/>
        <v>129.1</v>
      </c>
      <c r="G146" s="9" t="s">
        <v>20</v>
      </c>
      <c r="H146">
        <v>135</v>
      </c>
      <c r="I146" s="5">
        <f t="shared" si="12"/>
        <v>86.066666666666663</v>
      </c>
      <c r="J146" t="s">
        <v>21</v>
      </c>
      <c r="K146" t="s">
        <v>22</v>
      </c>
      <c r="L146">
        <v>1560747600</v>
      </c>
      <c r="M146" s="11">
        <f t="shared" si="13"/>
        <v>43633.208333333328</v>
      </c>
      <c r="N146">
        <v>1561438800</v>
      </c>
      <c r="O146" s="11">
        <f t="shared" si="14"/>
        <v>43641.208333333328</v>
      </c>
      <c r="P146" s="13" t="str">
        <f t="shared" si="15"/>
        <v>2019</v>
      </c>
      <c r="Q146" t="b">
        <v>0</v>
      </c>
      <c r="R146" t="b">
        <v>0</v>
      </c>
      <c r="S146" t="s">
        <v>33</v>
      </c>
      <c r="T146" t="s">
        <v>2039</v>
      </c>
      <c r="U146" t="s">
        <v>2040</v>
      </c>
    </row>
    <row r="147" spans="1:21" ht="35" customHeight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1"/>
        <v>236.512</v>
      </c>
      <c r="G147" s="9" t="s">
        <v>20</v>
      </c>
      <c r="H147">
        <v>768</v>
      </c>
      <c r="I147" s="5">
        <f t="shared" si="12"/>
        <v>76.989583333333329</v>
      </c>
      <c r="J147" t="s">
        <v>98</v>
      </c>
      <c r="K147" t="s">
        <v>99</v>
      </c>
      <c r="L147">
        <v>1410066000</v>
      </c>
      <c r="M147" s="11">
        <f t="shared" si="13"/>
        <v>41889.208333333336</v>
      </c>
      <c r="N147">
        <v>1410498000</v>
      </c>
      <c r="O147" s="11">
        <f t="shared" si="14"/>
        <v>41894.208333333336</v>
      </c>
      <c r="P147" s="13" t="str">
        <f t="shared" si="15"/>
        <v>2014</v>
      </c>
      <c r="Q147" t="b">
        <v>0</v>
      </c>
      <c r="R147" t="b">
        <v>0</v>
      </c>
      <c r="S147" t="s">
        <v>65</v>
      </c>
      <c r="T147" t="s">
        <v>2037</v>
      </c>
      <c r="U147" t="s">
        <v>2046</v>
      </c>
    </row>
    <row r="148" spans="1:21" ht="35" customHeight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1"/>
        <v>17.25</v>
      </c>
      <c r="G148" s="9" t="s">
        <v>74</v>
      </c>
      <c r="H148">
        <v>51</v>
      </c>
      <c r="I148" s="5">
        <f t="shared" si="12"/>
        <v>29.764705882352942</v>
      </c>
      <c r="J148" t="s">
        <v>21</v>
      </c>
      <c r="K148" t="s">
        <v>22</v>
      </c>
      <c r="L148">
        <v>1320732000</v>
      </c>
      <c r="M148" s="11">
        <f t="shared" si="13"/>
        <v>40855.25</v>
      </c>
      <c r="N148">
        <v>1322460000</v>
      </c>
      <c r="O148" s="11">
        <f t="shared" si="14"/>
        <v>40875.25</v>
      </c>
      <c r="P148" s="13" t="str">
        <f t="shared" si="15"/>
        <v>2011</v>
      </c>
      <c r="Q148" t="b">
        <v>0</v>
      </c>
      <c r="R148" t="b">
        <v>0</v>
      </c>
      <c r="S148" t="s">
        <v>33</v>
      </c>
      <c r="T148" t="s">
        <v>2039</v>
      </c>
      <c r="U148" t="s">
        <v>2040</v>
      </c>
    </row>
    <row r="149" spans="1:21" ht="35" customHeight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1"/>
        <v>112.49397590361446</v>
      </c>
      <c r="G149" s="9" t="s">
        <v>20</v>
      </c>
      <c r="H149">
        <v>199</v>
      </c>
      <c r="I149" s="5">
        <f t="shared" si="12"/>
        <v>46.91959798994975</v>
      </c>
      <c r="J149" t="s">
        <v>21</v>
      </c>
      <c r="K149" t="s">
        <v>22</v>
      </c>
      <c r="L149">
        <v>1465794000</v>
      </c>
      <c r="M149" s="11">
        <f t="shared" si="13"/>
        <v>42534.208333333328</v>
      </c>
      <c r="N149">
        <v>1466312400</v>
      </c>
      <c r="O149" s="11">
        <f t="shared" si="14"/>
        <v>42540.208333333328</v>
      </c>
      <c r="P149" s="13" t="str">
        <f t="shared" si="15"/>
        <v>2016</v>
      </c>
      <c r="Q149" t="b">
        <v>0</v>
      </c>
      <c r="R149" t="b">
        <v>1</v>
      </c>
      <c r="S149" t="s">
        <v>33</v>
      </c>
      <c r="T149" t="s">
        <v>2039</v>
      </c>
      <c r="U149" t="s">
        <v>2040</v>
      </c>
    </row>
    <row r="150" spans="1:21" ht="35" customHeight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1"/>
        <v>121.02150537634408</v>
      </c>
      <c r="G150" s="9" t="s">
        <v>20</v>
      </c>
      <c r="H150">
        <v>107</v>
      </c>
      <c r="I150" s="5">
        <f t="shared" si="12"/>
        <v>105.18691588785046</v>
      </c>
      <c r="J150" t="s">
        <v>21</v>
      </c>
      <c r="K150" t="s">
        <v>22</v>
      </c>
      <c r="L150">
        <v>1500958800</v>
      </c>
      <c r="M150" s="11">
        <f t="shared" si="13"/>
        <v>42941.208333333328</v>
      </c>
      <c r="N150">
        <v>1501736400</v>
      </c>
      <c r="O150" s="11">
        <f t="shared" si="14"/>
        <v>42950.208333333328</v>
      </c>
      <c r="P150" s="13" t="str">
        <f t="shared" si="15"/>
        <v>2017</v>
      </c>
      <c r="Q150" t="b">
        <v>0</v>
      </c>
      <c r="R150" t="b">
        <v>0</v>
      </c>
      <c r="S150" t="s">
        <v>65</v>
      </c>
      <c r="T150" t="s">
        <v>2037</v>
      </c>
      <c r="U150" t="s">
        <v>2046</v>
      </c>
    </row>
    <row r="151" spans="1:21" ht="35" customHeight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1"/>
        <v>219.87096774193549</v>
      </c>
      <c r="G151" s="9" t="s">
        <v>20</v>
      </c>
      <c r="H151">
        <v>195</v>
      </c>
      <c r="I151" s="5">
        <f t="shared" si="12"/>
        <v>69.907692307692301</v>
      </c>
      <c r="J151" t="s">
        <v>21</v>
      </c>
      <c r="K151" t="s">
        <v>22</v>
      </c>
      <c r="L151">
        <v>1357020000</v>
      </c>
      <c r="M151" s="11">
        <f t="shared" si="13"/>
        <v>41275.25</v>
      </c>
      <c r="N151">
        <v>1361512800</v>
      </c>
      <c r="O151" s="11">
        <f t="shared" si="14"/>
        <v>41327.25</v>
      </c>
      <c r="P151" s="13" t="str">
        <f t="shared" si="15"/>
        <v>2013</v>
      </c>
      <c r="Q151" t="b">
        <v>0</v>
      </c>
      <c r="R151" t="b">
        <v>0</v>
      </c>
      <c r="S151" t="s">
        <v>60</v>
      </c>
      <c r="T151" t="s">
        <v>2035</v>
      </c>
      <c r="U151" t="s">
        <v>2045</v>
      </c>
    </row>
    <row r="152" spans="1:21" ht="35" customHeight="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1"/>
        <v>1</v>
      </c>
      <c r="G152" s="9" t="s">
        <v>14</v>
      </c>
      <c r="H152">
        <v>1</v>
      </c>
      <c r="I152" s="5">
        <f t="shared" si="12"/>
        <v>1</v>
      </c>
      <c r="J152" t="s">
        <v>21</v>
      </c>
      <c r="K152" t="s">
        <v>22</v>
      </c>
      <c r="L152">
        <v>1544940000</v>
      </c>
      <c r="M152" s="11">
        <f t="shared" si="13"/>
        <v>43450.25</v>
      </c>
      <c r="N152">
        <v>1545026400</v>
      </c>
      <c r="O152" s="11">
        <f t="shared" si="14"/>
        <v>43451.25</v>
      </c>
      <c r="P152" s="13" t="str">
        <f t="shared" si="15"/>
        <v>2018</v>
      </c>
      <c r="Q152" t="b">
        <v>0</v>
      </c>
      <c r="R152" t="b">
        <v>0</v>
      </c>
      <c r="S152" t="s">
        <v>23</v>
      </c>
      <c r="T152" t="s">
        <v>2035</v>
      </c>
      <c r="U152" t="s">
        <v>2036</v>
      </c>
    </row>
    <row r="153" spans="1:21" ht="35" customHeight="1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1"/>
        <v>64.166909620991248</v>
      </c>
      <c r="G153" s="9" t="s">
        <v>14</v>
      </c>
      <c r="H153">
        <v>1467</v>
      </c>
      <c r="I153" s="5">
        <f t="shared" si="12"/>
        <v>60.011588275391958</v>
      </c>
      <c r="J153" t="s">
        <v>21</v>
      </c>
      <c r="K153" t="s">
        <v>22</v>
      </c>
      <c r="L153">
        <v>1402290000</v>
      </c>
      <c r="M153" s="11">
        <f t="shared" si="13"/>
        <v>41799.208333333336</v>
      </c>
      <c r="N153">
        <v>1406696400</v>
      </c>
      <c r="O153" s="11">
        <f t="shared" si="14"/>
        <v>41850.208333333336</v>
      </c>
      <c r="P153" s="13" t="str">
        <f t="shared" si="15"/>
        <v>2014</v>
      </c>
      <c r="Q153" t="b">
        <v>0</v>
      </c>
      <c r="R153" t="b">
        <v>0</v>
      </c>
      <c r="S153" t="s">
        <v>50</v>
      </c>
      <c r="T153" t="s">
        <v>2035</v>
      </c>
      <c r="U153" t="s">
        <v>2043</v>
      </c>
    </row>
    <row r="154" spans="1:21" ht="35" customHeight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1"/>
        <v>423.06746987951806</v>
      </c>
      <c r="G154" s="9" t="s">
        <v>20</v>
      </c>
      <c r="H154">
        <v>3376</v>
      </c>
      <c r="I154" s="5">
        <f t="shared" si="12"/>
        <v>52.006220379146917</v>
      </c>
      <c r="J154" t="s">
        <v>21</v>
      </c>
      <c r="K154" t="s">
        <v>22</v>
      </c>
      <c r="L154">
        <v>1487311200</v>
      </c>
      <c r="M154" s="11">
        <f t="shared" si="13"/>
        <v>42783.25</v>
      </c>
      <c r="N154">
        <v>1487916000</v>
      </c>
      <c r="O154" s="11">
        <f t="shared" si="14"/>
        <v>42790.25</v>
      </c>
      <c r="P154" s="13" t="str">
        <f t="shared" si="15"/>
        <v>2017</v>
      </c>
      <c r="Q154" t="b">
        <v>0</v>
      </c>
      <c r="R154" t="b">
        <v>0</v>
      </c>
      <c r="S154" t="s">
        <v>60</v>
      </c>
      <c r="T154" t="s">
        <v>2035</v>
      </c>
      <c r="U154" t="s">
        <v>2045</v>
      </c>
    </row>
    <row r="155" spans="1:21" ht="35" customHeight="1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1"/>
        <v>92.984160506863773</v>
      </c>
      <c r="G155" s="9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 s="11">
        <f t="shared" si="13"/>
        <v>41201.208333333336</v>
      </c>
      <c r="N155">
        <v>1351141200</v>
      </c>
      <c r="O155" s="11">
        <f t="shared" si="14"/>
        <v>41207.208333333336</v>
      </c>
      <c r="P155" s="13" t="str">
        <f t="shared" si="15"/>
        <v>2012</v>
      </c>
      <c r="Q155" t="b">
        <v>0</v>
      </c>
      <c r="R155" t="b">
        <v>0</v>
      </c>
      <c r="S155" t="s">
        <v>33</v>
      </c>
      <c r="T155" t="s">
        <v>2039</v>
      </c>
      <c r="U155" t="s">
        <v>2040</v>
      </c>
    </row>
    <row r="156" spans="1:21" ht="35" customHeight="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1"/>
        <v>58.756567425569173</v>
      </c>
      <c r="G156" s="9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 s="11">
        <f t="shared" si="13"/>
        <v>42502.208333333328</v>
      </c>
      <c r="N156">
        <v>1465016400</v>
      </c>
      <c r="O156" s="11">
        <f t="shared" si="14"/>
        <v>42525.208333333328</v>
      </c>
      <c r="P156" s="13" t="str">
        <f t="shared" si="15"/>
        <v>2016</v>
      </c>
      <c r="Q156" t="b">
        <v>0</v>
      </c>
      <c r="R156" t="b">
        <v>1</v>
      </c>
      <c r="S156" t="s">
        <v>60</v>
      </c>
      <c r="T156" t="s">
        <v>2035</v>
      </c>
      <c r="U156" t="s">
        <v>2045</v>
      </c>
    </row>
    <row r="157" spans="1:21" ht="35" customHeight="1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1"/>
        <v>65.022222222222226</v>
      </c>
      <c r="G157" s="9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 s="11">
        <f t="shared" si="13"/>
        <v>40262.208333333336</v>
      </c>
      <c r="N157">
        <v>1270789200</v>
      </c>
      <c r="O157" s="11">
        <f t="shared" si="14"/>
        <v>40277.208333333336</v>
      </c>
      <c r="P157" s="13" t="str">
        <f t="shared" si="15"/>
        <v>2010</v>
      </c>
      <c r="Q157" t="b">
        <v>0</v>
      </c>
      <c r="R157" t="b">
        <v>0</v>
      </c>
      <c r="S157" t="s">
        <v>33</v>
      </c>
      <c r="T157" t="s">
        <v>2039</v>
      </c>
      <c r="U157" t="s">
        <v>2040</v>
      </c>
    </row>
    <row r="158" spans="1:21" ht="35" customHeight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1"/>
        <v>73.939560439560438</v>
      </c>
      <c r="G158" s="9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 s="11">
        <f t="shared" si="13"/>
        <v>43743.208333333328</v>
      </c>
      <c r="N158">
        <v>1572325200</v>
      </c>
      <c r="O158" s="11">
        <f t="shared" si="14"/>
        <v>43767.208333333328</v>
      </c>
      <c r="P158" s="13" t="str">
        <f t="shared" si="15"/>
        <v>2019</v>
      </c>
      <c r="Q158" t="b">
        <v>0</v>
      </c>
      <c r="R158" t="b">
        <v>0</v>
      </c>
      <c r="S158" t="s">
        <v>23</v>
      </c>
      <c r="T158" t="s">
        <v>2035</v>
      </c>
      <c r="U158" t="s">
        <v>2036</v>
      </c>
    </row>
    <row r="159" spans="1:21" ht="35" customHeight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1"/>
        <v>52.666666666666664</v>
      </c>
      <c r="G159" s="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 s="11">
        <f t="shared" si="13"/>
        <v>41638.25</v>
      </c>
      <c r="N159">
        <v>1389420000</v>
      </c>
      <c r="O159" s="11">
        <f t="shared" si="14"/>
        <v>41650.25</v>
      </c>
      <c r="P159" s="13" t="str">
        <f t="shared" si="15"/>
        <v>2014</v>
      </c>
      <c r="Q159" t="b">
        <v>0</v>
      </c>
      <c r="R159" t="b">
        <v>0</v>
      </c>
      <c r="S159" t="s">
        <v>122</v>
      </c>
      <c r="T159" t="s">
        <v>2054</v>
      </c>
      <c r="U159" t="s">
        <v>2055</v>
      </c>
    </row>
    <row r="160" spans="1:21" ht="35" customHeight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1"/>
        <v>220.95238095238096</v>
      </c>
      <c r="G160" s="9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 s="11">
        <f t="shared" si="13"/>
        <v>42346.25</v>
      </c>
      <c r="N160">
        <v>1449640800</v>
      </c>
      <c r="O160" s="11">
        <f t="shared" si="14"/>
        <v>42347.25</v>
      </c>
      <c r="P160" s="13" t="str">
        <f t="shared" si="15"/>
        <v>2015</v>
      </c>
      <c r="Q160" t="b">
        <v>0</v>
      </c>
      <c r="R160" t="b">
        <v>0</v>
      </c>
      <c r="S160" t="s">
        <v>23</v>
      </c>
      <c r="T160" t="s">
        <v>2035</v>
      </c>
      <c r="U160" t="s">
        <v>2036</v>
      </c>
    </row>
    <row r="161" spans="1:21" ht="35" customHeight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1"/>
        <v>100.01150627615063</v>
      </c>
      <c r="G161" s="9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 s="11">
        <f t="shared" si="13"/>
        <v>43551.208333333328</v>
      </c>
      <c r="N161">
        <v>1555218000</v>
      </c>
      <c r="O161" s="11">
        <f t="shared" si="14"/>
        <v>43569.208333333328</v>
      </c>
      <c r="P161" s="13" t="str">
        <f t="shared" si="15"/>
        <v>2019</v>
      </c>
      <c r="Q161" t="b">
        <v>0</v>
      </c>
      <c r="R161" t="b">
        <v>1</v>
      </c>
      <c r="S161" t="s">
        <v>33</v>
      </c>
      <c r="T161" t="s">
        <v>2039</v>
      </c>
      <c r="U161" t="s">
        <v>2040</v>
      </c>
    </row>
    <row r="162" spans="1:21" ht="35" customHeight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1"/>
        <v>162.3125</v>
      </c>
      <c r="G162" s="9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 s="11">
        <f t="shared" si="13"/>
        <v>43582.208333333328</v>
      </c>
      <c r="N162">
        <v>1557723600</v>
      </c>
      <c r="O162" s="11">
        <f t="shared" si="14"/>
        <v>43598.208333333328</v>
      </c>
      <c r="P162" s="13" t="str">
        <f t="shared" si="15"/>
        <v>2019</v>
      </c>
      <c r="Q162" t="b">
        <v>0</v>
      </c>
      <c r="R162" t="b">
        <v>0</v>
      </c>
      <c r="S162" t="s">
        <v>65</v>
      </c>
      <c r="T162" t="s">
        <v>2037</v>
      </c>
      <c r="U162" t="s">
        <v>2046</v>
      </c>
    </row>
    <row r="163" spans="1:21" ht="35" customHeight="1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1"/>
        <v>78.181818181818187</v>
      </c>
      <c r="G163" s="9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 s="11">
        <f t="shared" si="13"/>
        <v>42270.208333333328</v>
      </c>
      <c r="N163">
        <v>1443502800</v>
      </c>
      <c r="O163" s="11">
        <f t="shared" si="14"/>
        <v>42276.208333333328</v>
      </c>
      <c r="P163" s="13" t="str">
        <f t="shared" si="15"/>
        <v>2015</v>
      </c>
      <c r="Q163" t="b">
        <v>0</v>
      </c>
      <c r="R163" t="b">
        <v>1</v>
      </c>
      <c r="S163" t="s">
        <v>28</v>
      </c>
      <c r="T163" t="s">
        <v>2037</v>
      </c>
      <c r="U163" t="s">
        <v>2038</v>
      </c>
    </row>
    <row r="164" spans="1:21" ht="35" customHeight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1"/>
        <v>149.73770491803279</v>
      </c>
      <c r="G164" s="9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 s="11">
        <f t="shared" si="13"/>
        <v>43442.25</v>
      </c>
      <c r="N164">
        <v>1546840800</v>
      </c>
      <c r="O164" s="11">
        <f t="shared" si="14"/>
        <v>43472.25</v>
      </c>
      <c r="P164" s="13" t="str">
        <f t="shared" si="15"/>
        <v>2019</v>
      </c>
      <c r="Q164" t="b">
        <v>0</v>
      </c>
      <c r="R164" t="b">
        <v>0</v>
      </c>
      <c r="S164" t="s">
        <v>23</v>
      </c>
      <c r="T164" t="s">
        <v>2035</v>
      </c>
      <c r="U164" t="s">
        <v>2036</v>
      </c>
    </row>
    <row r="165" spans="1:21" ht="35" customHeight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1"/>
        <v>253.25714285714284</v>
      </c>
      <c r="G165" s="9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 s="11">
        <f t="shared" si="13"/>
        <v>43028.208333333328</v>
      </c>
      <c r="N165">
        <v>1512712800</v>
      </c>
      <c r="O165" s="11">
        <f t="shared" si="14"/>
        <v>43077.25</v>
      </c>
      <c r="P165" s="13" t="str">
        <f t="shared" si="15"/>
        <v>2017</v>
      </c>
      <c r="Q165" t="b">
        <v>0</v>
      </c>
      <c r="R165" t="b">
        <v>1</v>
      </c>
      <c r="S165" t="s">
        <v>122</v>
      </c>
      <c r="T165" t="s">
        <v>2054</v>
      </c>
      <c r="U165" t="s">
        <v>2055</v>
      </c>
    </row>
    <row r="166" spans="1:21" ht="35" customHeight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1"/>
        <v>100.16943521594683</v>
      </c>
      <c r="G166" s="9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 s="11">
        <f t="shared" si="13"/>
        <v>43016.208333333328</v>
      </c>
      <c r="N166">
        <v>1507525200</v>
      </c>
      <c r="O166" s="11">
        <f t="shared" si="14"/>
        <v>43017.208333333328</v>
      </c>
      <c r="P166" s="13" t="str">
        <f t="shared" si="15"/>
        <v>2017</v>
      </c>
      <c r="Q166" t="b">
        <v>0</v>
      </c>
      <c r="R166" t="b">
        <v>0</v>
      </c>
      <c r="S166" t="s">
        <v>33</v>
      </c>
      <c r="T166" t="s">
        <v>2039</v>
      </c>
      <c r="U166" t="s">
        <v>2040</v>
      </c>
    </row>
    <row r="167" spans="1:21" ht="35" customHeight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1"/>
        <v>121.99004424778761</v>
      </c>
      <c r="G167" s="9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 s="11">
        <f t="shared" si="13"/>
        <v>42948.208333333328</v>
      </c>
      <c r="N167">
        <v>1504328400</v>
      </c>
      <c r="O167" s="11">
        <f t="shared" si="14"/>
        <v>42980.208333333328</v>
      </c>
      <c r="P167" s="13" t="str">
        <f t="shared" si="15"/>
        <v>2017</v>
      </c>
      <c r="Q167" t="b">
        <v>0</v>
      </c>
      <c r="R167" t="b">
        <v>0</v>
      </c>
      <c r="S167" t="s">
        <v>28</v>
      </c>
      <c r="T167" t="s">
        <v>2037</v>
      </c>
      <c r="U167" t="s">
        <v>2038</v>
      </c>
    </row>
    <row r="168" spans="1:21" ht="35" customHeight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1"/>
        <v>137.13265306122449</v>
      </c>
      <c r="G168" s="9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 s="11">
        <f t="shared" si="13"/>
        <v>40534.25</v>
      </c>
      <c r="N168">
        <v>1293343200</v>
      </c>
      <c r="O168" s="11">
        <f t="shared" si="14"/>
        <v>40538.25</v>
      </c>
      <c r="P168" s="13" t="str">
        <f t="shared" si="15"/>
        <v>2010</v>
      </c>
      <c r="Q168" t="b">
        <v>0</v>
      </c>
      <c r="R168" t="b">
        <v>0</v>
      </c>
      <c r="S168" t="s">
        <v>122</v>
      </c>
      <c r="T168" t="s">
        <v>2054</v>
      </c>
      <c r="U168" t="s">
        <v>2055</v>
      </c>
    </row>
    <row r="169" spans="1:21" ht="35" customHeight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1"/>
        <v>415.53846153846149</v>
      </c>
      <c r="G169" s="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 s="11">
        <f t="shared" si="13"/>
        <v>41435.208333333336</v>
      </c>
      <c r="N169">
        <v>1371704400</v>
      </c>
      <c r="O169" s="11">
        <f t="shared" si="14"/>
        <v>41445.208333333336</v>
      </c>
      <c r="P169" s="13" t="str">
        <f t="shared" si="15"/>
        <v>2013</v>
      </c>
      <c r="Q169" t="b">
        <v>0</v>
      </c>
      <c r="R169" t="b">
        <v>0</v>
      </c>
      <c r="S169" t="s">
        <v>33</v>
      </c>
      <c r="T169" t="s">
        <v>2039</v>
      </c>
      <c r="U169" t="s">
        <v>2040</v>
      </c>
    </row>
    <row r="170" spans="1:21" ht="35" customHeight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1"/>
        <v>31.30913348946136</v>
      </c>
      <c r="G170" s="9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 s="11">
        <f t="shared" si="13"/>
        <v>43518.25</v>
      </c>
      <c r="N170">
        <v>1552798800</v>
      </c>
      <c r="O170" s="11">
        <f t="shared" si="14"/>
        <v>43541.208333333328</v>
      </c>
      <c r="P170" s="13" t="str">
        <f t="shared" si="15"/>
        <v>2019</v>
      </c>
      <c r="Q170" t="b">
        <v>0</v>
      </c>
      <c r="R170" t="b">
        <v>1</v>
      </c>
      <c r="S170" t="s">
        <v>60</v>
      </c>
      <c r="T170" t="s">
        <v>2035</v>
      </c>
      <c r="U170" t="s">
        <v>2045</v>
      </c>
    </row>
    <row r="171" spans="1:21" ht="35" customHeight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1"/>
        <v>424.08154506437768</v>
      </c>
      <c r="G171" s="9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 s="11">
        <f t="shared" si="13"/>
        <v>41077.208333333336</v>
      </c>
      <c r="N171">
        <v>1342328400</v>
      </c>
      <c r="O171" s="11">
        <f t="shared" si="14"/>
        <v>41105.208333333336</v>
      </c>
      <c r="P171" s="13" t="str">
        <f t="shared" si="15"/>
        <v>2012</v>
      </c>
      <c r="Q171" t="b">
        <v>0</v>
      </c>
      <c r="R171" t="b">
        <v>1</v>
      </c>
      <c r="S171" t="s">
        <v>100</v>
      </c>
      <c r="T171" t="s">
        <v>2041</v>
      </c>
      <c r="U171" t="s">
        <v>2052</v>
      </c>
    </row>
    <row r="172" spans="1:21" ht="35" customHeight="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1"/>
        <v>2.93886230728336</v>
      </c>
      <c r="G172" s="9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 s="11">
        <f t="shared" si="13"/>
        <v>42950.208333333328</v>
      </c>
      <c r="N172">
        <v>1502341200</v>
      </c>
      <c r="O172" s="11">
        <f t="shared" si="14"/>
        <v>42957.208333333328</v>
      </c>
      <c r="P172" s="13" t="str">
        <f t="shared" si="15"/>
        <v>2017</v>
      </c>
      <c r="Q172" t="b">
        <v>0</v>
      </c>
      <c r="R172" t="b">
        <v>0</v>
      </c>
      <c r="S172" t="s">
        <v>60</v>
      </c>
      <c r="T172" t="s">
        <v>2035</v>
      </c>
      <c r="U172" t="s">
        <v>2045</v>
      </c>
    </row>
    <row r="173" spans="1:21" ht="35" customHeight="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1"/>
        <v>10.63265306122449</v>
      </c>
      <c r="G173" s="9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 s="11">
        <f t="shared" si="13"/>
        <v>41718.208333333336</v>
      </c>
      <c r="N173">
        <v>1397192400</v>
      </c>
      <c r="O173" s="11">
        <f t="shared" si="14"/>
        <v>41740.208333333336</v>
      </c>
      <c r="P173" s="13" t="str">
        <f t="shared" si="15"/>
        <v>2014</v>
      </c>
      <c r="Q173" t="b">
        <v>0</v>
      </c>
      <c r="R173" t="b">
        <v>0</v>
      </c>
      <c r="S173" t="s">
        <v>206</v>
      </c>
      <c r="T173" t="s">
        <v>2047</v>
      </c>
      <c r="U173" t="s">
        <v>2059</v>
      </c>
    </row>
    <row r="174" spans="1:21" ht="35" customHeight="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1"/>
        <v>82.875</v>
      </c>
      <c r="G174" s="9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 s="11">
        <f t="shared" si="13"/>
        <v>41839.208333333336</v>
      </c>
      <c r="N174">
        <v>1407042000</v>
      </c>
      <c r="O174" s="11">
        <f t="shared" si="14"/>
        <v>41854.208333333336</v>
      </c>
      <c r="P174" s="13" t="str">
        <f t="shared" si="15"/>
        <v>2014</v>
      </c>
      <c r="Q174" t="b">
        <v>0</v>
      </c>
      <c r="R174" t="b">
        <v>1</v>
      </c>
      <c r="S174" t="s">
        <v>42</v>
      </c>
      <c r="T174" t="s">
        <v>2041</v>
      </c>
      <c r="U174" t="s">
        <v>2042</v>
      </c>
    </row>
    <row r="175" spans="1:21" ht="35" customHeight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1"/>
        <v>163.01447776628748</v>
      </c>
      <c r="G175" s="9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 s="11">
        <f t="shared" si="13"/>
        <v>41412.208333333336</v>
      </c>
      <c r="N175">
        <v>1369371600</v>
      </c>
      <c r="O175" s="11">
        <f t="shared" si="14"/>
        <v>41418.208333333336</v>
      </c>
      <c r="P175" s="13" t="str">
        <f t="shared" si="15"/>
        <v>2013</v>
      </c>
      <c r="Q175" t="b">
        <v>0</v>
      </c>
      <c r="R175" t="b">
        <v>0</v>
      </c>
      <c r="S175" t="s">
        <v>33</v>
      </c>
      <c r="T175" t="s">
        <v>2039</v>
      </c>
      <c r="U175" t="s">
        <v>2040</v>
      </c>
    </row>
    <row r="176" spans="1:21" ht="35" customHeight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1"/>
        <v>894.66666666666674</v>
      </c>
      <c r="G176" s="9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 s="11">
        <f t="shared" si="13"/>
        <v>42282.208333333328</v>
      </c>
      <c r="N176">
        <v>1444107600</v>
      </c>
      <c r="O176" s="11">
        <f t="shared" si="14"/>
        <v>42283.208333333328</v>
      </c>
      <c r="P176" s="13" t="str">
        <f t="shared" si="15"/>
        <v>2015</v>
      </c>
      <c r="Q176" t="b">
        <v>0</v>
      </c>
      <c r="R176" t="b">
        <v>1</v>
      </c>
      <c r="S176" t="s">
        <v>65</v>
      </c>
      <c r="T176" t="s">
        <v>2037</v>
      </c>
      <c r="U176" t="s">
        <v>2046</v>
      </c>
    </row>
    <row r="177" spans="1:21" ht="35" customHeight="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1"/>
        <v>26.191501103752756</v>
      </c>
      <c r="G177" s="9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 s="11">
        <f t="shared" si="13"/>
        <v>42613.208333333328</v>
      </c>
      <c r="N177">
        <v>1474261200</v>
      </c>
      <c r="O177" s="11">
        <f t="shared" si="14"/>
        <v>42632.208333333328</v>
      </c>
      <c r="P177" s="13" t="str">
        <f t="shared" si="15"/>
        <v>2016</v>
      </c>
      <c r="Q177" t="b">
        <v>0</v>
      </c>
      <c r="R177" t="b">
        <v>0</v>
      </c>
      <c r="S177" t="s">
        <v>33</v>
      </c>
      <c r="T177" t="s">
        <v>2039</v>
      </c>
      <c r="U177" t="s">
        <v>2040</v>
      </c>
    </row>
    <row r="178" spans="1:21" ht="35" customHeight="1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1"/>
        <v>74.834782608695647</v>
      </c>
      <c r="G178" s="9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 s="11">
        <f t="shared" si="13"/>
        <v>42616.208333333328</v>
      </c>
      <c r="N178">
        <v>1473656400</v>
      </c>
      <c r="O178" s="11">
        <f t="shared" si="14"/>
        <v>42625.208333333328</v>
      </c>
      <c r="P178" s="13" t="str">
        <f t="shared" si="15"/>
        <v>2016</v>
      </c>
      <c r="Q178" t="b">
        <v>0</v>
      </c>
      <c r="R178" t="b">
        <v>0</v>
      </c>
      <c r="S178" t="s">
        <v>33</v>
      </c>
      <c r="T178" t="s">
        <v>2039</v>
      </c>
      <c r="U178" t="s">
        <v>2040</v>
      </c>
    </row>
    <row r="179" spans="1:21" ht="35" customHeight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1"/>
        <v>416.47680412371136</v>
      </c>
      <c r="G179" s="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 s="11">
        <f t="shared" si="13"/>
        <v>40497.25</v>
      </c>
      <c r="N179">
        <v>1291960800</v>
      </c>
      <c r="O179" s="11">
        <f t="shared" si="14"/>
        <v>40522.25</v>
      </c>
      <c r="P179" s="13" t="str">
        <f t="shared" si="15"/>
        <v>2010</v>
      </c>
      <c r="Q179" t="b">
        <v>0</v>
      </c>
      <c r="R179" t="b">
        <v>0</v>
      </c>
      <c r="S179" t="s">
        <v>33</v>
      </c>
      <c r="T179" t="s">
        <v>2039</v>
      </c>
      <c r="U179" t="s">
        <v>2040</v>
      </c>
    </row>
    <row r="180" spans="1:21" ht="35" customHeight="1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1"/>
        <v>96.208333333333329</v>
      </c>
      <c r="G180" s="9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 s="11">
        <f t="shared" si="13"/>
        <v>42999.208333333328</v>
      </c>
      <c r="N180">
        <v>1506747600</v>
      </c>
      <c r="O180" s="11">
        <f t="shared" si="14"/>
        <v>43008.208333333328</v>
      </c>
      <c r="P180" s="13" t="str">
        <f t="shared" si="15"/>
        <v>2017</v>
      </c>
      <c r="Q180" t="b">
        <v>0</v>
      </c>
      <c r="R180" t="b">
        <v>0</v>
      </c>
      <c r="S180" t="s">
        <v>17</v>
      </c>
      <c r="T180" t="s">
        <v>2033</v>
      </c>
      <c r="U180" t="s">
        <v>2034</v>
      </c>
    </row>
    <row r="181" spans="1:21" ht="35" customHeight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1"/>
        <v>357.71910112359546</v>
      </c>
      <c r="G181" s="9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 s="11">
        <f t="shared" si="13"/>
        <v>41350.208333333336</v>
      </c>
      <c r="N181">
        <v>1363582800</v>
      </c>
      <c r="O181" s="11">
        <f t="shared" si="14"/>
        <v>41351.208333333336</v>
      </c>
      <c r="P181" s="13" t="str">
        <f t="shared" si="15"/>
        <v>2013</v>
      </c>
      <c r="Q181" t="b">
        <v>0</v>
      </c>
      <c r="R181" t="b">
        <v>1</v>
      </c>
      <c r="S181" t="s">
        <v>33</v>
      </c>
      <c r="T181" t="s">
        <v>2039</v>
      </c>
      <c r="U181" t="s">
        <v>2040</v>
      </c>
    </row>
    <row r="182" spans="1:21" ht="35" customHeight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1"/>
        <v>308.45714285714286</v>
      </c>
      <c r="G182" s="9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 s="11">
        <f t="shared" si="13"/>
        <v>40259.208333333336</v>
      </c>
      <c r="N182">
        <v>1269666000</v>
      </c>
      <c r="O182" s="11">
        <f t="shared" si="14"/>
        <v>40264.208333333336</v>
      </c>
      <c r="P182" s="13" t="str">
        <f t="shared" si="15"/>
        <v>2010</v>
      </c>
      <c r="Q182" t="b">
        <v>0</v>
      </c>
      <c r="R182" t="b">
        <v>0</v>
      </c>
      <c r="S182" t="s">
        <v>65</v>
      </c>
      <c r="T182" t="s">
        <v>2037</v>
      </c>
      <c r="U182" t="s">
        <v>2046</v>
      </c>
    </row>
    <row r="183" spans="1:21" ht="35" customHeight="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1"/>
        <v>61.802325581395344</v>
      </c>
      <c r="G183" s="9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 s="11">
        <f t="shared" si="13"/>
        <v>43012.208333333328</v>
      </c>
      <c r="N183">
        <v>1508648400</v>
      </c>
      <c r="O183" s="11">
        <f t="shared" si="14"/>
        <v>43030.208333333328</v>
      </c>
      <c r="P183" s="13" t="str">
        <f t="shared" si="15"/>
        <v>2017</v>
      </c>
      <c r="Q183" t="b">
        <v>0</v>
      </c>
      <c r="R183" t="b">
        <v>0</v>
      </c>
      <c r="S183" t="s">
        <v>28</v>
      </c>
      <c r="T183" t="s">
        <v>2037</v>
      </c>
      <c r="U183" t="s">
        <v>2038</v>
      </c>
    </row>
    <row r="184" spans="1:21" ht="35" customHeight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1"/>
        <v>722.32472324723244</v>
      </c>
      <c r="G184" s="9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 s="11">
        <f t="shared" si="13"/>
        <v>43631.208333333328</v>
      </c>
      <c r="N184">
        <v>1561957200</v>
      </c>
      <c r="O184" s="11">
        <f t="shared" si="14"/>
        <v>43647.208333333328</v>
      </c>
      <c r="P184" s="13" t="str">
        <f t="shared" si="15"/>
        <v>2019</v>
      </c>
      <c r="Q184" t="b">
        <v>0</v>
      </c>
      <c r="R184" t="b">
        <v>0</v>
      </c>
      <c r="S184" t="s">
        <v>33</v>
      </c>
      <c r="T184" t="s">
        <v>2039</v>
      </c>
      <c r="U184" t="s">
        <v>2040</v>
      </c>
    </row>
    <row r="185" spans="1:21" ht="35" customHeight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1"/>
        <v>69.117647058823522</v>
      </c>
      <c r="G185" s="9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 s="11">
        <f t="shared" si="13"/>
        <v>40430.208333333336</v>
      </c>
      <c r="N185">
        <v>1285131600</v>
      </c>
      <c r="O185" s="11">
        <f t="shared" si="14"/>
        <v>40443.208333333336</v>
      </c>
      <c r="P185" s="13" t="str">
        <f t="shared" si="15"/>
        <v>2010</v>
      </c>
      <c r="Q185" t="b">
        <v>0</v>
      </c>
      <c r="R185" t="b">
        <v>0</v>
      </c>
      <c r="S185" t="s">
        <v>23</v>
      </c>
      <c r="T185" t="s">
        <v>2035</v>
      </c>
      <c r="U185" t="s">
        <v>2036</v>
      </c>
    </row>
    <row r="186" spans="1:21" ht="35" customHeight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1"/>
        <v>293.05555555555554</v>
      </c>
      <c r="G186" s="9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 s="11">
        <f t="shared" si="13"/>
        <v>43588.208333333328</v>
      </c>
      <c r="N186">
        <v>1556946000</v>
      </c>
      <c r="O186" s="11">
        <f t="shared" si="14"/>
        <v>43589.208333333328</v>
      </c>
      <c r="P186" s="13" t="str">
        <f t="shared" si="15"/>
        <v>2019</v>
      </c>
      <c r="Q186" t="b">
        <v>0</v>
      </c>
      <c r="R186" t="b">
        <v>0</v>
      </c>
      <c r="S186" t="s">
        <v>33</v>
      </c>
      <c r="T186" t="s">
        <v>2039</v>
      </c>
      <c r="U186" t="s">
        <v>2040</v>
      </c>
    </row>
    <row r="187" spans="1:21" ht="35" customHeight="1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1"/>
        <v>71.8</v>
      </c>
      <c r="G187" s="9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 s="11">
        <f t="shared" si="13"/>
        <v>43233.208333333328</v>
      </c>
      <c r="N187">
        <v>1527138000</v>
      </c>
      <c r="O187" s="11">
        <f t="shared" si="14"/>
        <v>43244.208333333328</v>
      </c>
      <c r="P187" s="13" t="str">
        <f t="shared" si="15"/>
        <v>2018</v>
      </c>
      <c r="Q187" t="b">
        <v>0</v>
      </c>
      <c r="R187" t="b">
        <v>0</v>
      </c>
      <c r="S187" t="s">
        <v>269</v>
      </c>
      <c r="T187" t="s">
        <v>2041</v>
      </c>
      <c r="U187" t="s">
        <v>2060</v>
      </c>
    </row>
    <row r="188" spans="1:21" ht="35" customHeight="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1"/>
        <v>31.934684684684683</v>
      </c>
      <c r="G188" s="9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 s="11">
        <f t="shared" si="13"/>
        <v>41782.208333333336</v>
      </c>
      <c r="N188">
        <v>1402117200</v>
      </c>
      <c r="O188" s="11">
        <f t="shared" si="14"/>
        <v>41797.208333333336</v>
      </c>
      <c r="P188" s="13" t="str">
        <f t="shared" si="15"/>
        <v>2014</v>
      </c>
      <c r="Q188" t="b">
        <v>0</v>
      </c>
      <c r="R188" t="b">
        <v>0</v>
      </c>
      <c r="S188" t="s">
        <v>33</v>
      </c>
      <c r="T188" t="s">
        <v>2039</v>
      </c>
      <c r="U188" t="s">
        <v>2040</v>
      </c>
    </row>
    <row r="189" spans="1:21" ht="35" customHeight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1"/>
        <v>229.87375415282392</v>
      </c>
      <c r="G189" s="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 s="11">
        <f t="shared" si="13"/>
        <v>41328.25</v>
      </c>
      <c r="N189">
        <v>1364014800</v>
      </c>
      <c r="O189" s="11">
        <f t="shared" si="14"/>
        <v>41356.208333333336</v>
      </c>
      <c r="P189" s="13" t="str">
        <f t="shared" si="15"/>
        <v>2013</v>
      </c>
      <c r="Q189" t="b">
        <v>0</v>
      </c>
      <c r="R189" t="b">
        <v>1</v>
      </c>
      <c r="S189" t="s">
        <v>100</v>
      </c>
      <c r="T189" t="s">
        <v>2041</v>
      </c>
      <c r="U189" t="s">
        <v>2052</v>
      </c>
    </row>
    <row r="190" spans="1:21" ht="35" customHeight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1"/>
        <v>32.012195121951223</v>
      </c>
      <c r="G190" s="9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 s="11">
        <f t="shared" si="13"/>
        <v>41975.25</v>
      </c>
      <c r="N190">
        <v>1417586400</v>
      </c>
      <c r="O190" s="11">
        <f t="shared" si="14"/>
        <v>41976.25</v>
      </c>
      <c r="P190" s="13" t="str">
        <f t="shared" si="15"/>
        <v>2014</v>
      </c>
      <c r="Q190" t="b">
        <v>0</v>
      </c>
      <c r="R190" t="b">
        <v>0</v>
      </c>
      <c r="S190" t="s">
        <v>33</v>
      </c>
      <c r="T190" t="s">
        <v>2039</v>
      </c>
      <c r="U190" t="s">
        <v>2040</v>
      </c>
    </row>
    <row r="191" spans="1:21" ht="35" customHeight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1"/>
        <v>23.525352848928385</v>
      </c>
      <c r="G191" s="9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 s="11">
        <f t="shared" si="13"/>
        <v>42433.25</v>
      </c>
      <c r="N191">
        <v>1457071200</v>
      </c>
      <c r="O191" s="11">
        <f t="shared" si="14"/>
        <v>42433.25</v>
      </c>
      <c r="P191" s="13" t="str">
        <f t="shared" si="15"/>
        <v>2016</v>
      </c>
      <c r="Q191" t="b">
        <v>0</v>
      </c>
      <c r="R191" t="b">
        <v>0</v>
      </c>
      <c r="S191" t="s">
        <v>33</v>
      </c>
      <c r="T191" t="s">
        <v>2039</v>
      </c>
      <c r="U191" t="s">
        <v>2040</v>
      </c>
    </row>
    <row r="192" spans="1:21" ht="35" customHeight="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1"/>
        <v>68.594594594594597</v>
      </c>
      <c r="G192" s="9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 s="11">
        <f t="shared" si="13"/>
        <v>41429.208333333336</v>
      </c>
      <c r="N192">
        <v>1370408400</v>
      </c>
      <c r="O192" s="11">
        <f t="shared" si="14"/>
        <v>41430.208333333336</v>
      </c>
      <c r="P192" s="13" t="str">
        <f t="shared" si="15"/>
        <v>2013</v>
      </c>
      <c r="Q192" t="b">
        <v>0</v>
      </c>
      <c r="R192" t="b">
        <v>1</v>
      </c>
      <c r="S192" t="s">
        <v>33</v>
      </c>
      <c r="T192" t="s">
        <v>2039</v>
      </c>
      <c r="U192" t="s">
        <v>2040</v>
      </c>
    </row>
    <row r="193" spans="1:21" ht="35" customHeight="1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1"/>
        <v>37.952380952380956</v>
      </c>
      <c r="G193" s="9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 s="11">
        <f t="shared" si="13"/>
        <v>43536.208333333328</v>
      </c>
      <c r="N193">
        <v>1552626000</v>
      </c>
      <c r="O193" s="11">
        <f t="shared" si="14"/>
        <v>43539.208333333328</v>
      </c>
      <c r="P193" s="13" t="str">
        <f t="shared" si="15"/>
        <v>2019</v>
      </c>
      <c r="Q193" t="b">
        <v>0</v>
      </c>
      <c r="R193" t="b">
        <v>0</v>
      </c>
      <c r="S193" t="s">
        <v>33</v>
      </c>
      <c r="T193" t="s">
        <v>2039</v>
      </c>
      <c r="U193" t="s">
        <v>2040</v>
      </c>
    </row>
    <row r="194" spans="1:21" ht="35" customHeight="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1"/>
        <v>19.992957746478872</v>
      </c>
      <c r="G194" s="9" t="s">
        <v>14</v>
      </c>
      <c r="H194">
        <v>243</v>
      </c>
      <c r="I194" s="5">
        <f t="shared" si="12"/>
        <v>35.049382716049379</v>
      </c>
      <c r="J194" t="s">
        <v>21</v>
      </c>
      <c r="K194" t="s">
        <v>22</v>
      </c>
      <c r="L194">
        <v>1403845200</v>
      </c>
      <c r="M194" s="11">
        <f t="shared" si="13"/>
        <v>41817.208333333336</v>
      </c>
      <c r="N194">
        <v>1404190800</v>
      </c>
      <c r="O194" s="11">
        <f t="shared" si="14"/>
        <v>41821.208333333336</v>
      </c>
      <c r="P194" s="13" t="str">
        <f t="shared" si="15"/>
        <v>2014</v>
      </c>
      <c r="Q194" t="b">
        <v>0</v>
      </c>
      <c r="R194" t="b">
        <v>0</v>
      </c>
      <c r="S194" t="s">
        <v>23</v>
      </c>
      <c r="T194" t="s">
        <v>2035</v>
      </c>
      <c r="U194" t="s">
        <v>2036</v>
      </c>
    </row>
    <row r="195" spans="1:21" ht="35" customHeight="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6">$E195/$D195*100</f>
        <v>45.636363636363633</v>
      </c>
      <c r="G195" s="9" t="s">
        <v>14</v>
      </c>
      <c r="H195">
        <v>65</v>
      </c>
      <c r="I195" s="5">
        <f t="shared" ref="I195:I258" si="17">IFERROR($E195/$H195,0)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8">((($L195/60)/60)/24)+DATE(1970,1,1)</f>
        <v>43198.208333333328</v>
      </c>
      <c r="N195">
        <v>1523509200</v>
      </c>
      <c r="O195" s="11">
        <f t="shared" ref="O195:O258" si="19">((($N195/60)/60)/24)+DATE(1970,1,1)</f>
        <v>43202.208333333328</v>
      </c>
      <c r="P195" s="13" t="str">
        <f t="shared" si="15"/>
        <v>2018</v>
      </c>
      <c r="Q195" t="b">
        <v>1</v>
      </c>
      <c r="R195" t="b">
        <v>0</v>
      </c>
      <c r="S195" t="s">
        <v>60</v>
      </c>
      <c r="T195" t="s">
        <v>2035</v>
      </c>
      <c r="U195" t="s">
        <v>2045</v>
      </c>
    </row>
    <row r="196" spans="1:21" ht="35" customHeight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6"/>
        <v>122.7605633802817</v>
      </c>
      <c r="G196" s="9" t="s">
        <v>20</v>
      </c>
      <c r="H196">
        <v>126</v>
      </c>
      <c r="I196" s="5">
        <f t="shared" si="17"/>
        <v>69.174603174603178</v>
      </c>
      <c r="J196" t="s">
        <v>21</v>
      </c>
      <c r="K196" t="s">
        <v>22</v>
      </c>
      <c r="L196">
        <v>1442206800</v>
      </c>
      <c r="M196" s="11">
        <f t="shared" si="18"/>
        <v>42261.208333333328</v>
      </c>
      <c r="N196">
        <v>1443589200</v>
      </c>
      <c r="O196" s="11">
        <f t="shared" si="19"/>
        <v>42277.208333333328</v>
      </c>
      <c r="P196" s="13" t="str">
        <f t="shared" ref="P196:P259" si="20">TEXT($O196,"yyyy")</f>
        <v>2015</v>
      </c>
      <c r="Q196" t="b">
        <v>0</v>
      </c>
      <c r="R196" t="b">
        <v>0</v>
      </c>
      <c r="S196" t="s">
        <v>148</v>
      </c>
      <c r="T196" t="s">
        <v>2035</v>
      </c>
      <c r="U196" t="s">
        <v>2057</v>
      </c>
    </row>
    <row r="197" spans="1:21" ht="35" customHeight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6"/>
        <v>361.75316455696202</v>
      </c>
      <c r="G197" s="9" t="s">
        <v>20</v>
      </c>
      <c r="H197">
        <v>524</v>
      </c>
      <c r="I197" s="5">
        <f t="shared" si="17"/>
        <v>109.07824427480917</v>
      </c>
      <c r="J197" t="s">
        <v>21</v>
      </c>
      <c r="K197" t="s">
        <v>22</v>
      </c>
      <c r="L197">
        <v>1532840400</v>
      </c>
      <c r="M197" s="11">
        <f t="shared" si="18"/>
        <v>43310.208333333328</v>
      </c>
      <c r="N197">
        <v>1533445200</v>
      </c>
      <c r="O197" s="11">
        <f t="shared" si="19"/>
        <v>43317.208333333328</v>
      </c>
      <c r="P197" s="13" t="str">
        <f t="shared" si="20"/>
        <v>2018</v>
      </c>
      <c r="Q197" t="b">
        <v>0</v>
      </c>
      <c r="R197" t="b">
        <v>0</v>
      </c>
      <c r="S197" t="s">
        <v>50</v>
      </c>
      <c r="T197" t="s">
        <v>2035</v>
      </c>
      <c r="U197" t="s">
        <v>2043</v>
      </c>
    </row>
    <row r="198" spans="1:21" ht="35" customHeight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6"/>
        <v>63.146341463414636</v>
      </c>
      <c r="G198" s="9" t="s">
        <v>14</v>
      </c>
      <c r="H198">
        <v>100</v>
      </c>
      <c r="I198" s="5">
        <f t="shared" si="17"/>
        <v>51.78</v>
      </c>
      <c r="J198" t="s">
        <v>36</v>
      </c>
      <c r="K198" t="s">
        <v>37</v>
      </c>
      <c r="L198">
        <v>1472878800</v>
      </c>
      <c r="M198" s="11">
        <f t="shared" si="18"/>
        <v>42616.208333333328</v>
      </c>
      <c r="N198">
        <v>1474520400</v>
      </c>
      <c r="O198" s="11">
        <f t="shared" si="19"/>
        <v>42635.208333333328</v>
      </c>
      <c r="P198" s="13" t="str">
        <f t="shared" si="20"/>
        <v>2016</v>
      </c>
      <c r="Q198" t="b">
        <v>0</v>
      </c>
      <c r="R198" t="b">
        <v>0</v>
      </c>
      <c r="S198" t="s">
        <v>65</v>
      </c>
      <c r="T198" t="s">
        <v>2037</v>
      </c>
      <c r="U198" t="s">
        <v>2046</v>
      </c>
    </row>
    <row r="199" spans="1:21" ht="35" customHeight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6"/>
        <v>298.20475319926874</v>
      </c>
      <c r="G199" s="9" t="s">
        <v>20</v>
      </c>
      <c r="H199">
        <v>1989</v>
      </c>
      <c r="I199" s="5">
        <f t="shared" si="17"/>
        <v>82.010055304172951</v>
      </c>
      <c r="J199" t="s">
        <v>21</v>
      </c>
      <c r="K199" t="s">
        <v>22</v>
      </c>
      <c r="L199">
        <v>1498194000</v>
      </c>
      <c r="M199" s="11">
        <f t="shared" si="18"/>
        <v>42909.208333333328</v>
      </c>
      <c r="N199">
        <v>1499403600</v>
      </c>
      <c r="O199" s="11">
        <f t="shared" si="19"/>
        <v>42923.208333333328</v>
      </c>
      <c r="P199" s="13" t="str">
        <f t="shared" si="20"/>
        <v>2017</v>
      </c>
      <c r="Q199" t="b">
        <v>0</v>
      </c>
      <c r="R199" t="b">
        <v>0</v>
      </c>
      <c r="S199" t="s">
        <v>53</v>
      </c>
      <c r="T199" t="s">
        <v>2041</v>
      </c>
      <c r="U199" t="s">
        <v>2044</v>
      </c>
    </row>
    <row r="200" spans="1:21" ht="35" customHeight="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6"/>
        <v>9.5585443037974684</v>
      </c>
      <c r="G200" s="9" t="s">
        <v>14</v>
      </c>
      <c r="H200">
        <v>168</v>
      </c>
      <c r="I200" s="5">
        <f t="shared" si="17"/>
        <v>35.958333333333336</v>
      </c>
      <c r="J200" t="s">
        <v>21</v>
      </c>
      <c r="K200" t="s">
        <v>22</v>
      </c>
      <c r="L200">
        <v>1281070800</v>
      </c>
      <c r="M200" s="11">
        <f t="shared" si="18"/>
        <v>40396.208333333336</v>
      </c>
      <c r="N200">
        <v>1283576400</v>
      </c>
      <c r="O200" s="11">
        <f t="shared" si="19"/>
        <v>40425.208333333336</v>
      </c>
      <c r="P200" s="13" t="str">
        <f t="shared" si="20"/>
        <v>2010</v>
      </c>
      <c r="Q200" t="b">
        <v>0</v>
      </c>
      <c r="R200" t="b">
        <v>0</v>
      </c>
      <c r="S200" t="s">
        <v>50</v>
      </c>
      <c r="T200" t="s">
        <v>2035</v>
      </c>
      <c r="U200" t="s">
        <v>2043</v>
      </c>
    </row>
    <row r="201" spans="1:21" ht="35" customHeight="1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6"/>
        <v>53.777777777777779</v>
      </c>
      <c r="G201" s="9" t="s">
        <v>14</v>
      </c>
      <c r="H201">
        <v>13</v>
      </c>
      <c r="I201" s="5">
        <f t="shared" si="17"/>
        <v>74.461538461538467</v>
      </c>
      <c r="J201" t="s">
        <v>21</v>
      </c>
      <c r="K201" t="s">
        <v>22</v>
      </c>
      <c r="L201">
        <v>1436245200</v>
      </c>
      <c r="M201" s="11">
        <f t="shared" si="18"/>
        <v>42192.208333333328</v>
      </c>
      <c r="N201">
        <v>1436590800</v>
      </c>
      <c r="O201" s="11">
        <f t="shared" si="19"/>
        <v>42196.208333333328</v>
      </c>
      <c r="P201" s="13" t="str">
        <f t="shared" si="20"/>
        <v>2015</v>
      </c>
      <c r="Q201" t="b">
        <v>0</v>
      </c>
      <c r="R201" t="b">
        <v>0</v>
      </c>
      <c r="S201" t="s">
        <v>23</v>
      </c>
      <c r="T201" t="s">
        <v>2035</v>
      </c>
      <c r="U201" t="s">
        <v>2036</v>
      </c>
    </row>
    <row r="202" spans="1:21" ht="35" customHeight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6"/>
        <v>2</v>
      </c>
      <c r="G202" s="9" t="s">
        <v>14</v>
      </c>
      <c r="H202">
        <v>1</v>
      </c>
      <c r="I202" s="5">
        <f t="shared" si="17"/>
        <v>2</v>
      </c>
      <c r="J202" t="s">
        <v>15</v>
      </c>
      <c r="K202" t="s">
        <v>16</v>
      </c>
      <c r="L202">
        <v>1269493200</v>
      </c>
      <c r="M202" s="11">
        <f t="shared" si="18"/>
        <v>40262.208333333336</v>
      </c>
      <c r="N202">
        <v>1270443600</v>
      </c>
      <c r="O202" s="11">
        <f t="shared" si="19"/>
        <v>40273.208333333336</v>
      </c>
      <c r="P202" s="13" t="str">
        <f t="shared" si="20"/>
        <v>2010</v>
      </c>
      <c r="Q202" t="b">
        <v>0</v>
      </c>
      <c r="R202" t="b">
        <v>0</v>
      </c>
      <c r="S202" t="s">
        <v>33</v>
      </c>
      <c r="T202" t="s">
        <v>2039</v>
      </c>
      <c r="U202" t="s">
        <v>2040</v>
      </c>
    </row>
    <row r="203" spans="1:21" ht="35" customHeight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6"/>
        <v>681.19047619047615</v>
      </c>
      <c r="G203" s="9" t="s">
        <v>20</v>
      </c>
      <c r="H203">
        <v>157</v>
      </c>
      <c r="I203" s="5">
        <f t="shared" si="17"/>
        <v>91.114649681528661</v>
      </c>
      <c r="J203" t="s">
        <v>21</v>
      </c>
      <c r="K203" t="s">
        <v>22</v>
      </c>
      <c r="L203">
        <v>1406264400</v>
      </c>
      <c r="M203" s="11">
        <f t="shared" si="18"/>
        <v>41845.208333333336</v>
      </c>
      <c r="N203">
        <v>1407819600</v>
      </c>
      <c r="O203" s="11">
        <f t="shared" si="19"/>
        <v>41863.208333333336</v>
      </c>
      <c r="P203" s="13" t="str">
        <f t="shared" si="20"/>
        <v>2014</v>
      </c>
      <c r="Q203" t="b">
        <v>0</v>
      </c>
      <c r="R203" t="b">
        <v>0</v>
      </c>
      <c r="S203" t="s">
        <v>28</v>
      </c>
      <c r="T203" t="s">
        <v>2037</v>
      </c>
      <c r="U203" t="s">
        <v>2038</v>
      </c>
    </row>
    <row r="204" spans="1:21" ht="35" customHeight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6"/>
        <v>78.831325301204828</v>
      </c>
      <c r="G204" s="9" t="s">
        <v>74</v>
      </c>
      <c r="H204">
        <v>82</v>
      </c>
      <c r="I204" s="5">
        <f t="shared" si="17"/>
        <v>79.792682926829272</v>
      </c>
      <c r="J204" t="s">
        <v>21</v>
      </c>
      <c r="K204" t="s">
        <v>22</v>
      </c>
      <c r="L204">
        <v>1317531600</v>
      </c>
      <c r="M204" s="11">
        <f t="shared" si="18"/>
        <v>40818.208333333336</v>
      </c>
      <c r="N204">
        <v>1317877200</v>
      </c>
      <c r="O204" s="11">
        <f t="shared" si="19"/>
        <v>40822.208333333336</v>
      </c>
      <c r="P204" s="13" t="str">
        <f t="shared" si="20"/>
        <v>2011</v>
      </c>
      <c r="Q204" t="b">
        <v>0</v>
      </c>
      <c r="R204" t="b">
        <v>0</v>
      </c>
      <c r="S204" t="s">
        <v>17</v>
      </c>
      <c r="T204" t="s">
        <v>2033</v>
      </c>
      <c r="U204" t="s">
        <v>2034</v>
      </c>
    </row>
    <row r="205" spans="1:21" ht="35" customHeight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6"/>
        <v>134.40792216817235</v>
      </c>
      <c r="G205" s="9" t="s">
        <v>20</v>
      </c>
      <c r="H205">
        <v>4498</v>
      </c>
      <c r="I205" s="5">
        <f t="shared" si="17"/>
        <v>42.999777678968428</v>
      </c>
      <c r="J205" t="s">
        <v>26</v>
      </c>
      <c r="K205" t="s">
        <v>27</v>
      </c>
      <c r="L205">
        <v>1484632800</v>
      </c>
      <c r="M205" s="11">
        <f t="shared" si="18"/>
        <v>42752.25</v>
      </c>
      <c r="N205">
        <v>1484805600</v>
      </c>
      <c r="O205" s="11">
        <f t="shared" si="19"/>
        <v>42754.25</v>
      </c>
      <c r="P205" s="13" t="str">
        <f t="shared" si="20"/>
        <v>2017</v>
      </c>
      <c r="Q205" t="b">
        <v>0</v>
      </c>
      <c r="R205" t="b">
        <v>0</v>
      </c>
      <c r="S205" t="s">
        <v>33</v>
      </c>
      <c r="T205" t="s">
        <v>2039</v>
      </c>
      <c r="U205" t="s">
        <v>2040</v>
      </c>
    </row>
    <row r="206" spans="1:21" ht="35" customHeight="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6"/>
        <v>3.3719999999999999</v>
      </c>
      <c r="G206" s="9" t="s">
        <v>14</v>
      </c>
      <c r="H206">
        <v>40</v>
      </c>
      <c r="I206" s="5">
        <f t="shared" si="17"/>
        <v>63.225000000000001</v>
      </c>
      <c r="J206" t="s">
        <v>21</v>
      </c>
      <c r="K206" t="s">
        <v>22</v>
      </c>
      <c r="L206">
        <v>1301806800</v>
      </c>
      <c r="M206" s="11">
        <f t="shared" si="18"/>
        <v>40636.208333333336</v>
      </c>
      <c r="N206">
        <v>1302670800</v>
      </c>
      <c r="O206" s="11">
        <f t="shared" si="19"/>
        <v>40646.208333333336</v>
      </c>
      <c r="P206" s="13" t="str">
        <f t="shared" si="20"/>
        <v>2011</v>
      </c>
      <c r="Q206" t="b">
        <v>0</v>
      </c>
      <c r="R206" t="b">
        <v>0</v>
      </c>
      <c r="S206" t="s">
        <v>159</v>
      </c>
      <c r="T206" t="s">
        <v>2035</v>
      </c>
      <c r="U206" t="s">
        <v>2058</v>
      </c>
    </row>
    <row r="207" spans="1:21" ht="35" customHeight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6"/>
        <v>431.84615384615387</v>
      </c>
      <c r="G207" s="9" t="s">
        <v>20</v>
      </c>
      <c r="H207">
        <v>80</v>
      </c>
      <c r="I207" s="5">
        <f t="shared" si="17"/>
        <v>70.174999999999997</v>
      </c>
      <c r="J207" t="s">
        <v>21</v>
      </c>
      <c r="K207" t="s">
        <v>22</v>
      </c>
      <c r="L207">
        <v>1539752400</v>
      </c>
      <c r="M207" s="11">
        <f t="shared" si="18"/>
        <v>43390.208333333328</v>
      </c>
      <c r="N207">
        <v>1540789200</v>
      </c>
      <c r="O207" s="11">
        <f t="shared" si="19"/>
        <v>43402.208333333328</v>
      </c>
      <c r="P207" s="13" t="str">
        <f t="shared" si="20"/>
        <v>2018</v>
      </c>
      <c r="Q207" t="b">
        <v>1</v>
      </c>
      <c r="R207" t="b">
        <v>0</v>
      </c>
      <c r="S207" t="s">
        <v>33</v>
      </c>
      <c r="T207" t="s">
        <v>2039</v>
      </c>
      <c r="U207" t="s">
        <v>2040</v>
      </c>
    </row>
    <row r="208" spans="1:21" ht="35" customHeight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6"/>
        <v>38.844444444444441</v>
      </c>
      <c r="G208" s="9" t="s">
        <v>74</v>
      </c>
      <c r="H208">
        <v>57</v>
      </c>
      <c r="I208" s="5">
        <f t="shared" si="17"/>
        <v>61.333333333333336</v>
      </c>
      <c r="J208" t="s">
        <v>21</v>
      </c>
      <c r="K208" t="s">
        <v>22</v>
      </c>
      <c r="L208">
        <v>1267250400</v>
      </c>
      <c r="M208" s="11">
        <f t="shared" si="18"/>
        <v>40236.25</v>
      </c>
      <c r="N208">
        <v>1268028000</v>
      </c>
      <c r="O208" s="11">
        <f t="shared" si="19"/>
        <v>40245.25</v>
      </c>
      <c r="P208" s="13" t="str">
        <f t="shared" si="20"/>
        <v>2010</v>
      </c>
      <c r="Q208" t="b">
        <v>0</v>
      </c>
      <c r="R208" t="b">
        <v>0</v>
      </c>
      <c r="S208" t="s">
        <v>119</v>
      </c>
      <c r="T208" t="s">
        <v>2047</v>
      </c>
      <c r="U208" t="s">
        <v>2053</v>
      </c>
    </row>
    <row r="209" spans="1:21" ht="35" customHeight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6"/>
        <v>425.7</v>
      </c>
      <c r="G209" s="9" t="s">
        <v>20</v>
      </c>
      <c r="H209">
        <v>43</v>
      </c>
      <c r="I209" s="5">
        <f t="shared" si="17"/>
        <v>99</v>
      </c>
      <c r="J209" t="s">
        <v>21</v>
      </c>
      <c r="K209" t="s">
        <v>22</v>
      </c>
      <c r="L209">
        <v>1535432400</v>
      </c>
      <c r="M209" s="11">
        <f t="shared" si="18"/>
        <v>43340.208333333328</v>
      </c>
      <c r="N209">
        <v>1537160400</v>
      </c>
      <c r="O209" s="11">
        <f t="shared" si="19"/>
        <v>43360.208333333328</v>
      </c>
      <c r="P209" s="13" t="str">
        <f t="shared" si="20"/>
        <v>2018</v>
      </c>
      <c r="Q209" t="b">
        <v>0</v>
      </c>
      <c r="R209" t="b">
        <v>1</v>
      </c>
      <c r="S209" t="s">
        <v>23</v>
      </c>
      <c r="T209" t="s">
        <v>2035</v>
      </c>
      <c r="U209" t="s">
        <v>2036</v>
      </c>
    </row>
    <row r="210" spans="1:21" ht="35" customHeight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6"/>
        <v>101.12239715591672</v>
      </c>
      <c r="G210" s="9" t="s">
        <v>20</v>
      </c>
      <c r="H210">
        <v>2053</v>
      </c>
      <c r="I210" s="5">
        <f t="shared" si="17"/>
        <v>96.984900146127615</v>
      </c>
      <c r="J210" t="s">
        <v>21</v>
      </c>
      <c r="K210" t="s">
        <v>22</v>
      </c>
      <c r="L210">
        <v>1510207200</v>
      </c>
      <c r="M210" s="11">
        <f t="shared" si="18"/>
        <v>43048.25</v>
      </c>
      <c r="N210">
        <v>1512280800</v>
      </c>
      <c r="O210" s="11">
        <f t="shared" si="19"/>
        <v>43072.25</v>
      </c>
      <c r="P210" s="13" t="str">
        <f t="shared" si="20"/>
        <v>2017</v>
      </c>
      <c r="Q210" t="b">
        <v>0</v>
      </c>
      <c r="R210" t="b">
        <v>0</v>
      </c>
      <c r="S210" t="s">
        <v>42</v>
      </c>
      <c r="T210" t="s">
        <v>2041</v>
      </c>
      <c r="U210" t="s">
        <v>2042</v>
      </c>
    </row>
    <row r="211" spans="1:21" ht="35" customHeight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6"/>
        <v>21.188688946015425</v>
      </c>
      <c r="G211" s="9" t="s">
        <v>47</v>
      </c>
      <c r="H211">
        <v>808</v>
      </c>
      <c r="I211" s="5">
        <f t="shared" si="17"/>
        <v>51.004950495049506</v>
      </c>
      <c r="J211" t="s">
        <v>26</v>
      </c>
      <c r="K211" t="s">
        <v>27</v>
      </c>
      <c r="L211">
        <v>1462510800</v>
      </c>
      <c r="M211" s="11">
        <f t="shared" si="18"/>
        <v>42496.208333333328</v>
      </c>
      <c r="N211">
        <v>1463115600</v>
      </c>
      <c r="O211" s="11">
        <f t="shared" si="19"/>
        <v>42503.208333333328</v>
      </c>
      <c r="P211" s="13" t="str">
        <f t="shared" si="20"/>
        <v>2016</v>
      </c>
      <c r="Q211" t="b">
        <v>0</v>
      </c>
      <c r="R211" t="b">
        <v>0</v>
      </c>
      <c r="S211" t="s">
        <v>42</v>
      </c>
      <c r="T211" t="s">
        <v>2041</v>
      </c>
      <c r="U211" t="s">
        <v>2042</v>
      </c>
    </row>
    <row r="212" spans="1:21" ht="35" customHeight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6"/>
        <v>67.425531914893625</v>
      </c>
      <c r="G212" s="9" t="s">
        <v>14</v>
      </c>
      <c r="H212">
        <v>226</v>
      </c>
      <c r="I212" s="5">
        <f t="shared" si="17"/>
        <v>28.044247787610619</v>
      </c>
      <c r="J212" t="s">
        <v>36</v>
      </c>
      <c r="K212" t="s">
        <v>37</v>
      </c>
      <c r="L212">
        <v>1488520800</v>
      </c>
      <c r="M212" s="11">
        <f t="shared" si="18"/>
        <v>42797.25</v>
      </c>
      <c r="N212">
        <v>1490850000</v>
      </c>
      <c r="O212" s="11">
        <f t="shared" si="19"/>
        <v>42824.208333333328</v>
      </c>
      <c r="P212" s="13" t="str">
        <f t="shared" si="20"/>
        <v>2017</v>
      </c>
      <c r="Q212" t="b">
        <v>0</v>
      </c>
      <c r="R212" t="b">
        <v>0</v>
      </c>
      <c r="S212" t="s">
        <v>474</v>
      </c>
      <c r="T212" t="s">
        <v>2041</v>
      </c>
      <c r="U212" t="s">
        <v>2063</v>
      </c>
    </row>
    <row r="213" spans="1:21" ht="35" customHeight="1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6"/>
        <v>94.923371647509583</v>
      </c>
      <c r="G213" s="9" t="s">
        <v>14</v>
      </c>
      <c r="H213">
        <v>1625</v>
      </c>
      <c r="I213" s="5">
        <f t="shared" si="17"/>
        <v>60.984615384615381</v>
      </c>
      <c r="J213" t="s">
        <v>21</v>
      </c>
      <c r="K213" t="s">
        <v>22</v>
      </c>
      <c r="L213">
        <v>1377579600</v>
      </c>
      <c r="M213" s="11">
        <f t="shared" si="18"/>
        <v>41513.208333333336</v>
      </c>
      <c r="N213">
        <v>1379653200</v>
      </c>
      <c r="O213" s="11">
        <f t="shared" si="19"/>
        <v>41537.208333333336</v>
      </c>
      <c r="P213" s="13" t="str">
        <f t="shared" si="20"/>
        <v>2013</v>
      </c>
      <c r="Q213" t="b">
        <v>0</v>
      </c>
      <c r="R213" t="b">
        <v>0</v>
      </c>
      <c r="S213" t="s">
        <v>33</v>
      </c>
      <c r="T213" t="s">
        <v>2039</v>
      </c>
      <c r="U213" t="s">
        <v>2040</v>
      </c>
    </row>
    <row r="214" spans="1:21" ht="35" customHeight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6"/>
        <v>151.85185185185185</v>
      </c>
      <c r="G214" s="9" t="s">
        <v>20</v>
      </c>
      <c r="H214">
        <v>168</v>
      </c>
      <c r="I214" s="5">
        <f t="shared" si="17"/>
        <v>73.214285714285708</v>
      </c>
      <c r="J214" t="s">
        <v>21</v>
      </c>
      <c r="K214" t="s">
        <v>22</v>
      </c>
      <c r="L214">
        <v>1576389600</v>
      </c>
      <c r="M214" s="11">
        <f t="shared" si="18"/>
        <v>43814.25</v>
      </c>
      <c r="N214">
        <v>1580364000</v>
      </c>
      <c r="O214" s="11">
        <f t="shared" si="19"/>
        <v>43860.25</v>
      </c>
      <c r="P214" s="13" t="str">
        <f t="shared" si="20"/>
        <v>2020</v>
      </c>
      <c r="Q214" t="b">
        <v>0</v>
      </c>
      <c r="R214" t="b">
        <v>0</v>
      </c>
      <c r="S214" t="s">
        <v>33</v>
      </c>
      <c r="T214" t="s">
        <v>2039</v>
      </c>
      <c r="U214" t="s">
        <v>2040</v>
      </c>
    </row>
    <row r="215" spans="1:21" ht="35" customHeight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6"/>
        <v>195.16382252559728</v>
      </c>
      <c r="G215" s="9" t="s">
        <v>20</v>
      </c>
      <c r="H215">
        <v>4289</v>
      </c>
      <c r="I215" s="5">
        <f t="shared" si="17"/>
        <v>39.997435299603637</v>
      </c>
      <c r="J215" t="s">
        <v>21</v>
      </c>
      <c r="K215" t="s">
        <v>22</v>
      </c>
      <c r="L215">
        <v>1289019600</v>
      </c>
      <c r="M215" s="11">
        <f t="shared" si="18"/>
        <v>40488.208333333336</v>
      </c>
      <c r="N215">
        <v>1289714400</v>
      </c>
      <c r="O215" s="11">
        <f t="shared" si="19"/>
        <v>40496.25</v>
      </c>
      <c r="P215" s="13" t="str">
        <f t="shared" si="20"/>
        <v>2010</v>
      </c>
      <c r="Q215" t="b">
        <v>0</v>
      </c>
      <c r="R215" t="b">
        <v>1</v>
      </c>
      <c r="S215" t="s">
        <v>60</v>
      </c>
      <c r="T215" t="s">
        <v>2035</v>
      </c>
      <c r="U215" t="s">
        <v>2045</v>
      </c>
    </row>
    <row r="216" spans="1:21" ht="35" customHeight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6"/>
        <v>1023.1428571428571</v>
      </c>
      <c r="G216" s="9" t="s">
        <v>20</v>
      </c>
      <c r="H216">
        <v>165</v>
      </c>
      <c r="I216" s="5">
        <f t="shared" si="17"/>
        <v>86.812121212121212</v>
      </c>
      <c r="J216" t="s">
        <v>21</v>
      </c>
      <c r="K216" t="s">
        <v>22</v>
      </c>
      <c r="L216">
        <v>1282194000</v>
      </c>
      <c r="M216" s="11">
        <f t="shared" si="18"/>
        <v>40409.208333333336</v>
      </c>
      <c r="N216">
        <v>1282712400</v>
      </c>
      <c r="O216" s="11">
        <f t="shared" si="19"/>
        <v>40415.208333333336</v>
      </c>
      <c r="P216" s="13" t="str">
        <f t="shared" si="20"/>
        <v>2010</v>
      </c>
      <c r="Q216" t="b">
        <v>0</v>
      </c>
      <c r="R216" t="b">
        <v>0</v>
      </c>
      <c r="S216" t="s">
        <v>23</v>
      </c>
      <c r="T216" t="s">
        <v>2035</v>
      </c>
      <c r="U216" t="s">
        <v>2036</v>
      </c>
    </row>
    <row r="217" spans="1:21" ht="35" customHeight="1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6"/>
        <v>3.841836734693878</v>
      </c>
      <c r="G217" s="9" t="s">
        <v>14</v>
      </c>
      <c r="H217">
        <v>143</v>
      </c>
      <c r="I217" s="5">
        <f t="shared" si="17"/>
        <v>42.125874125874127</v>
      </c>
      <c r="J217" t="s">
        <v>21</v>
      </c>
      <c r="K217" t="s">
        <v>22</v>
      </c>
      <c r="L217">
        <v>1550037600</v>
      </c>
      <c r="M217" s="11">
        <f t="shared" si="18"/>
        <v>43509.25</v>
      </c>
      <c r="N217">
        <v>1550210400</v>
      </c>
      <c r="O217" s="11">
        <f t="shared" si="19"/>
        <v>43511.25</v>
      </c>
      <c r="P217" s="13" t="str">
        <f t="shared" si="20"/>
        <v>2019</v>
      </c>
      <c r="Q217" t="b">
        <v>0</v>
      </c>
      <c r="R217" t="b">
        <v>0</v>
      </c>
      <c r="S217" t="s">
        <v>33</v>
      </c>
      <c r="T217" t="s">
        <v>2039</v>
      </c>
      <c r="U217" t="s">
        <v>2040</v>
      </c>
    </row>
    <row r="218" spans="1:21" ht="35" customHeight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6"/>
        <v>155.07066557107643</v>
      </c>
      <c r="G218" s="9" t="s">
        <v>20</v>
      </c>
      <c r="H218">
        <v>1815</v>
      </c>
      <c r="I218" s="5">
        <f t="shared" si="17"/>
        <v>103.97851239669421</v>
      </c>
      <c r="J218" t="s">
        <v>21</v>
      </c>
      <c r="K218" t="s">
        <v>22</v>
      </c>
      <c r="L218">
        <v>1321941600</v>
      </c>
      <c r="M218" s="11">
        <f t="shared" si="18"/>
        <v>40869.25</v>
      </c>
      <c r="N218">
        <v>1322114400</v>
      </c>
      <c r="O218" s="11">
        <f t="shared" si="19"/>
        <v>40871.25</v>
      </c>
      <c r="P218" s="13" t="str">
        <f t="shared" si="20"/>
        <v>2011</v>
      </c>
      <c r="Q218" t="b">
        <v>0</v>
      </c>
      <c r="R218" t="b">
        <v>0</v>
      </c>
      <c r="S218" t="s">
        <v>33</v>
      </c>
      <c r="T218" t="s">
        <v>2039</v>
      </c>
      <c r="U218" t="s">
        <v>2040</v>
      </c>
    </row>
    <row r="219" spans="1:21" ht="35" customHeight="1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6"/>
        <v>44.753477588871718</v>
      </c>
      <c r="G219" s="9" t="s">
        <v>14</v>
      </c>
      <c r="H219">
        <v>934</v>
      </c>
      <c r="I219" s="5">
        <f t="shared" si="17"/>
        <v>62.003211991434689</v>
      </c>
      <c r="J219" t="s">
        <v>21</v>
      </c>
      <c r="K219" t="s">
        <v>22</v>
      </c>
      <c r="L219">
        <v>1556427600</v>
      </c>
      <c r="M219" s="11">
        <f t="shared" si="18"/>
        <v>43583.208333333328</v>
      </c>
      <c r="N219">
        <v>1557205200</v>
      </c>
      <c r="O219" s="11">
        <f t="shared" si="19"/>
        <v>43592.208333333328</v>
      </c>
      <c r="P219" s="13" t="str">
        <f t="shared" si="20"/>
        <v>2019</v>
      </c>
      <c r="Q219" t="b">
        <v>0</v>
      </c>
      <c r="R219" t="b">
        <v>0</v>
      </c>
      <c r="S219" t="s">
        <v>474</v>
      </c>
      <c r="T219" t="s">
        <v>2041</v>
      </c>
      <c r="U219" t="s">
        <v>2063</v>
      </c>
    </row>
    <row r="220" spans="1:21" ht="35" customHeight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6"/>
        <v>215.94736842105263</v>
      </c>
      <c r="G220" s="9" t="s">
        <v>20</v>
      </c>
      <c r="H220">
        <v>397</v>
      </c>
      <c r="I220" s="5">
        <f t="shared" si="17"/>
        <v>31.005037783375315</v>
      </c>
      <c r="J220" t="s">
        <v>40</v>
      </c>
      <c r="K220" t="s">
        <v>41</v>
      </c>
      <c r="L220">
        <v>1320991200</v>
      </c>
      <c r="M220" s="11">
        <f t="shared" si="18"/>
        <v>40858.25</v>
      </c>
      <c r="N220">
        <v>1323928800</v>
      </c>
      <c r="O220" s="11">
        <f t="shared" si="19"/>
        <v>40892.25</v>
      </c>
      <c r="P220" s="13" t="str">
        <f t="shared" si="20"/>
        <v>2011</v>
      </c>
      <c r="Q220" t="b">
        <v>0</v>
      </c>
      <c r="R220" t="b">
        <v>1</v>
      </c>
      <c r="S220" t="s">
        <v>100</v>
      </c>
      <c r="T220" t="s">
        <v>2041</v>
      </c>
      <c r="U220" t="s">
        <v>2052</v>
      </c>
    </row>
    <row r="221" spans="1:21" ht="35" customHeight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6"/>
        <v>332.12709832134288</v>
      </c>
      <c r="G221" s="9" t="s">
        <v>20</v>
      </c>
      <c r="H221">
        <v>1539</v>
      </c>
      <c r="I221" s="5">
        <f t="shared" si="17"/>
        <v>89.991552956465242</v>
      </c>
      <c r="J221" t="s">
        <v>21</v>
      </c>
      <c r="K221" t="s">
        <v>22</v>
      </c>
      <c r="L221">
        <v>1345093200</v>
      </c>
      <c r="M221" s="11">
        <f t="shared" si="18"/>
        <v>41137.208333333336</v>
      </c>
      <c r="N221">
        <v>1346130000</v>
      </c>
      <c r="O221" s="11">
        <f t="shared" si="19"/>
        <v>41149.208333333336</v>
      </c>
      <c r="P221" s="13" t="str">
        <f t="shared" si="20"/>
        <v>2012</v>
      </c>
      <c r="Q221" t="b">
        <v>0</v>
      </c>
      <c r="R221" t="b">
        <v>0</v>
      </c>
      <c r="S221" t="s">
        <v>71</v>
      </c>
      <c r="T221" t="s">
        <v>2041</v>
      </c>
      <c r="U221" t="s">
        <v>2049</v>
      </c>
    </row>
    <row r="222" spans="1:21" ht="35" customHeight="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6"/>
        <v>8.4430379746835449</v>
      </c>
      <c r="G222" s="9" t="s">
        <v>14</v>
      </c>
      <c r="H222">
        <v>17</v>
      </c>
      <c r="I222" s="5">
        <f t="shared" si="17"/>
        <v>39.235294117647058</v>
      </c>
      <c r="J222" t="s">
        <v>21</v>
      </c>
      <c r="K222" t="s">
        <v>22</v>
      </c>
      <c r="L222">
        <v>1309496400</v>
      </c>
      <c r="M222" s="11">
        <f t="shared" si="18"/>
        <v>40725.208333333336</v>
      </c>
      <c r="N222">
        <v>1311051600</v>
      </c>
      <c r="O222" s="11">
        <f t="shared" si="19"/>
        <v>40743.208333333336</v>
      </c>
      <c r="P222" s="13" t="str">
        <f t="shared" si="20"/>
        <v>2011</v>
      </c>
      <c r="Q222" t="b">
        <v>1</v>
      </c>
      <c r="R222" t="b">
        <v>0</v>
      </c>
      <c r="S222" t="s">
        <v>33</v>
      </c>
      <c r="T222" t="s">
        <v>2039</v>
      </c>
      <c r="U222" t="s">
        <v>2040</v>
      </c>
    </row>
    <row r="223" spans="1:21" ht="35" customHeight="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6"/>
        <v>98.625514403292186</v>
      </c>
      <c r="G223" s="9" t="s">
        <v>14</v>
      </c>
      <c r="H223">
        <v>2179</v>
      </c>
      <c r="I223" s="5">
        <f t="shared" si="17"/>
        <v>54.993116108306566</v>
      </c>
      <c r="J223" t="s">
        <v>21</v>
      </c>
      <c r="K223" t="s">
        <v>22</v>
      </c>
      <c r="L223">
        <v>1340254800</v>
      </c>
      <c r="M223" s="11">
        <f t="shared" si="18"/>
        <v>41081.208333333336</v>
      </c>
      <c r="N223">
        <v>1340427600</v>
      </c>
      <c r="O223" s="11">
        <f t="shared" si="19"/>
        <v>41083.208333333336</v>
      </c>
      <c r="P223" s="13" t="str">
        <f t="shared" si="20"/>
        <v>2012</v>
      </c>
      <c r="Q223" t="b">
        <v>1</v>
      </c>
      <c r="R223" t="b">
        <v>0</v>
      </c>
      <c r="S223" t="s">
        <v>17</v>
      </c>
      <c r="T223" t="s">
        <v>2033</v>
      </c>
      <c r="U223" t="s">
        <v>2034</v>
      </c>
    </row>
    <row r="224" spans="1:21" ht="35" customHeight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6"/>
        <v>137.97916666666669</v>
      </c>
      <c r="G224" s="9" t="s">
        <v>20</v>
      </c>
      <c r="H224">
        <v>138</v>
      </c>
      <c r="I224" s="5">
        <f t="shared" si="17"/>
        <v>47.992753623188406</v>
      </c>
      <c r="J224" t="s">
        <v>21</v>
      </c>
      <c r="K224" t="s">
        <v>22</v>
      </c>
      <c r="L224">
        <v>1412226000</v>
      </c>
      <c r="M224" s="11">
        <f t="shared" si="18"/>
        <v>41914.208333333336</v>
      </c>
      <c r="N224">
        <v>1412312400</v>
      </c>
      <c r="O224" s="11">
        <f t="shared" si="19"/>
        <v>41915.208333333336</v>
      </c>
      <c r="P224" s="13" t="str">
        <f t="shared" si="20"/>
        <v>2014</v>
      </c>
      <c r="Q224" t="b">
        <v>0</v>
      </c>
      <c r="R224" t="b">
        <v>0</v>
      </c>
      <c r="S224" t="s">
        <v>122</v>
      </c>
      <c r="T224" t="s">
        <v>2054</v>
      </c>
      <c r="U224" t="s">
        <v>2055</v>
      </c>
    </row>
    <row r="225" spans="1:21" ht="35" customHeight="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6"/>
        <v>93.81099656357388</v>
      </c>
      <c r="G225" s="9" t="s">
        <v>14</v>
      </c>
      <c r="H225">
        <v>931</v>
      </c>
      <c r="I225" s="5">
        <f t="shared" si="17"/>
        <v>87.966702470461868</v>
      </c>
      <c r="J225" t="s">
        <v>21</v>
      </c>
      <c r="K225" t="s">
        <v>22</v>
      </c>
      <c r="L225">
        <v>1458104400</v>
      </c>
      <c r="M225" s="11">
        <f t="shared" si="18"/>
        <v>42445.208333333328</v>
      </c>
      <c r="N225">
        <v>1459314000</v>
      </c>
      <c r="O225" s="11">
        <f t="shared" si="19"/>
        <v>42459.208333333328</v>
      </c>
      <c r="P225" s="13" t="str">
        <f t="shared" si="20"/>
        <v>2016</v>
      </c>
      <c r="Q225" t="b">
        <v>0</v>
      </c>
      <c r="R225" t="b">
        <v>0</v>
      </c>
      <c r="S225" t="s">
        <v>33</v>
      </c>
      <c r="T225" t="s">
        <v>2039</v>
      </c>
      <c r="U225" t="s">
        <v>2040</v>
      </c>
    </row>
    <row r="226" spans="1:21" ht="35" customHeight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6"/>
        <v>403.63930885529157</v>
      </c>
      <c r="G226" s="9" t="s">
        <v>20</v>
      </c>
      <c r="H226">
        <v>3594</v>
      </c>
      <c r="I226" s="5">
        <f t="shared" si="17"/>
        <v>51.999165275459099</v>
      </c>
      <c r="J226" t="s">
        <v>21</v>
      </c>
      <c r="K226" t="s">
        <v>22</v>
      </c>
      <c r="L226">
        <v>1411534800</v>
      </c>
      <c r="M226" s="11">
        <f t="shared" si="18"/>
        <v>41906.208333333336</v>
      </c>
      <c r="N226">
        <v>1415426400</v>
      </c>
      <c r="O226" s="11">
        <f t="shared" si="19"/>
        <v>41951.25</v>
      </c>
      <c r="P226" s="13" t="str">
        <f t="shared" si="20"/>
        <v>2014</v>
      </c>
      <c r="Q226" t="b">
        <v>0</v>
      </c>
      <c r="R226" t="b">
        <v>0</v>
      </c>
      <c r="S226" t="s">
        <v>474</v>
      </c>
      <c r="T226" t="s">
        <v>2041</v>
      </c>
      <c r="U226" t="s">
        <v>2063</v>
      </c>
    </row>
    <row r="227" spans="1:21" ht="35" customHeight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6"/>
        <v>260.1740412979351</v>
      </c>
      <c r="G227" s="9" t="s">
        <v>20</v>
      </c>
      <c r="H227">
        <v>5880</v>
      </c>
      <c r="I227" s="5">
        <f t="shared" si="17"/>
        <v>29.999659863945578</v>
      </c>
      <c r="J227" t="s">
        <v>21</v>
      </c>
      <c r="K227" t="s">
        <v>22</v>
      </c>
      <c r="L227">
        <v>1399093200</v>
      </c>
      <c r="M227" s="11">
        <f t="shared" si="18"/>
        <v>41762.208333333336</v>
      </c>
      <c r="N227">
        <v>1399093200</v>
      </c>
      <c r="O227" s="11">
        <f t="shared" si="19"/>
        <v>41762.208333333336</v>
      </c>
      <c r="P227" s="13" t="str">
        <f t="shared" si="20"/>
        <v>2014</v>
      </c>
      <c r="Q227" t="b">
        <v>1</v>
      </c>
      <c r="R227" t="b">
        <v>0</v>
      </c>
      <c r="S227" t="s">
        <v>23</v>
      </c>
      <c r="T227" t="s">
        <v>2035</v>
      </c>
      <c r="U227" t="s">
        <v>2036</v>
      </c>
    </row>
    <row r="228" spans="1:21" ht="35" customHeight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6"/>
        <v>366.63333333333333</v>
      </c>
      <c r="G228" s="9" t="s">
        <v>20</v>
      </c>
      <c r="H228">
        <v>112</v>
      </c>
      <c r="I228" s="5">
        <f t="shared" si="17"/>
        <v>98.205357142857139</v>
      </c>
      <c r="J228" t="s">
        <v>21</v>
      </c>
      <c r="K228" t="s">
        <v>22</v>
      </c>
      <c r="L228">
        <v>1270702800</v>
      </c>
      <c r="M228" s="11">
        <f t="shared" si="18"/>
        <v>40276.208333333336</v>
      </c>
      <c r="N228">
        <v>1273899600</v>
      </c>
      <c r="O228" s="11">
        <f t="shared" si="19"/>
        <v>40313.208333333336</v>
      </c>
      <c r="P228" s="13" t="str">
        <f t="shared" si="20"/>
        <v>2010</v>
      </c>
      <c r="Q228" t="b">
        <v>0</v>
      </c>
      <c r="R228" t="b">
        <v>0</v>
      </c>
      <c r="S228" t="s">
        <v>122</v>
      </c>
      <c r="T228" t="s">
        <v>2054</v>
      </c>
      <c r="U228" t="s">
        <v>2055</v>
      </c>
    </row>
    <row r="229" spans="1:21" ht="35" customHeight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6"/>
        <v>168.72085385878489</v>
      </c>
      <c r="G229" s="9" t="s">
        <v>20</v>
      </c>
      <c r="H229">
        <v>943</v>
      </c>
      <c r="I229" s="5">
        <f t="shared" si="17"/>
        <v>108.96182396606575</v>
      </c>
      <c r="J229" t="s">
        <v>21</v>
      </c>
      <c r="K229" t="s">
        <v>22</v>
      </c>
      <c r="L229">
        <v>1431666000</v>
      </c>
      <c r="M229" s="11">
        <f t="shared" si="18"/>
        <v>42139.208333333328</v>
      </c>
      <c r="N229">
        <v>1432184400</v>
      </c>
      <c r="O229" s="11">
        <f t="shared" si="19"/>
        <v>42145.208333333328</v>
      </c>
      <c r="P229" s="13" t="str">
        <f t="shared" si="20"/>
        <v>2015</v>
      </c>
      <c r="Q229" t="b">
        <v>0</v>
      </c>
      <c r="R229" t="b">
        <v>0</v>
      </c>
      <c r="S229" t="s">
        <v>292</v>
      </c>
      <c r="T229" t="s">
        <v>2050</v>
      </c>
      <c r="U229" t="s">
        <v>2061</v>
      </c>
    </row>
    <row r="230" spans="1:21" ht="35" customHeight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6"/>
        <v>119.90717911530093</v>
      </c>
      <c r="G230" s="9" t="s">
        <v>20</v>
      </c>
      <c r="H230">
        <v>2468</v>
      </c>
      <c r="I230" s="5">
        <f t="shared" si="17"/>
        <v>66.998379254457049</v>
      </c>
      <c r="J230" t="s">
        <v>21</v>
      </c>
      <c r="K230" t="s">
        <v>22</v>
      </c>
      <c r="L230">
        <v>1472619600</v>
      </c>
      <c r="M230" s="11">
        <f t="shared" si="18"/>
        <v>42613.208333333328</v>
      </c>
      <c r="N230">
        <v>1474779600</v>
      </c>
      <c r="O230" s="11">
        <f t="shared" si="19"/>
        <v>42638.208333333328</v>
      </c>
      <c r="P230" s="13" t="str">
        <f t="shared" si="20"/>
        <v>2016</v>
      </c>
      <c r="Q230" t="b">
        <v>0</v>
      </c>
      <c r="R230" t="b">
        <v>0</v>
      </c>
      <c r="S230" t="s">
        <v>71</v>
      </c>
      <c r="T230" t="s">
        <v>2041</v>
      </c>
      <c r="U230" t="s">
        <v>2049</v>
      </c>
    </row>
    <row r="231" spans="1:21" ht="35" customHeight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6"/>
        <v>193.68925233644859</v>
      </c>
      <c r="G231" s="9" t="s">
        <v>20</v>
      </c>
      <c r="H231">
        <v>2551</v>
      </c>
      <c r="I231" s="5">
        <f t="shared" si="17"/>
        <v>64.99333594668758</v>
      </c>
      <c r="J231" t="s">
        <v>21</v>
      </c>
      <c r="K231" t="s">
        <v>22</v>
      </c>
      <c r="L231">
        <v>1496293200</v>
      </c>
      <c r="M231" s="11">
        <f t="shared" si="18"/>
        <v>42887.208333333328</v>
      </c>
      <c r="N231">
        <v>1500440400</v>
      </c>
      <c r="O231" s="11">
        <f t="shared" si="19"/>
        <v>42935.208333333328</v>
      </c>
      <c r="P231" s="13" t="str">
        <f t="shared" si="20"/>
        <v>2017</v>
      </c>
      <c r="Q231" t="b">
        <v>0</v>
      </c>
      <c r="R231" t="b">
        <v>1</v>
      </c>
      <c r="S231" t="s">
        <v>292</v>
      </c>
      <c r="T231" t="s">
        <v>2050</v>
      </c>
      <c r="U231" t="s">
        <v>2061</v>
      </c>
    </row>
    <row r="232" spans="1:21" ht="35" customHeight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6"/>
        <v>420.16666666666669</v>
      </c>
      <c r="G232" s="9" t="s">
        <v>20</v>
      </c>
      <c r="H232">
        <v>101</v>
      </c>
      <c r="I232" s="5">
        <f t="shared" si="17"/>
        <v>99.841584158415841</v>
      </c>
      <c r="J232" t="s">
        <v>21</v>
      </c>
      <c r="K232" t="s">
        <v>22</v>
      </c>
      <c r="L232">
        <v>1575612000</v>
      </c>
      <c r="M232" s="11">
        <f t="shared" si="18"/>
        <v>43805.25</v>
      </c>
      <c r="N232">
        <v>1575612000</v>
      </c>
      <c r="O232" s="11">
        <f t="shared" si="19"/>
        <v>43805.25</v>
      </c>
      <c r="P232" s="13" t="str">
        <f t="shared" si="20"/>
        <v>2019</v>
      </c>
      <c r="Q232" t="b">
        <v>0</v>
      </c>
      <c r="R232" t="b">
        <v>0</v>
      </c>
      <c r="S232" t="s">
        <v>89</v>
      </c>
      <c r="T232" t="s">
        <v>2050</v>
      </c>
      <c r="U232" t="s">
        <v>2051</v>
      </c>
    </row>
    <row r="233" spans="1:21" ht="35" customHeight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6"/>
        <v>76.708333333333329</v>
      </c>
      <c r="G233" s="9" t="s">
        <v>74</v>
      </c>
      <c r="H233">
        <v>67</v>
      </c>
      <c r="I233" s="5">
        <f t="shared" si="17"/>
        <v>82.432835820895519</v>
      </c>
      <c r="J233" t="s">
        <v>21</v>
      </c>
      <c r="K233" t="s">
        <v>22</v>
      </c>
      <c r="L233">
        <v>1369112400</v>
      </c>
      <c r="M233" s="11">
        <f t="shared" si="18"/>
        <v>41415.208333333336</v>
      </c>
      <c r="N233">
        <v>1374123600</v>
      </c>
      <c r="O233" s="11">
        <f t="shared" si="19"/>
        <v>41473.208333333336</v>
      </c>
      <c r="P233" s="13" t="str">
        <f t="shared" si="20"/>
        <v>2013</v>
      </c>
      <c r="Q233" t="b">
        <v>0</v>
      </c>
      <c r="R233" t="b">
        <v>0</v>
      </c>
      <c r="S233" t="s">
        <v>33</v>
      </c>
      <c r="T233" t="s">
        <v>2039</v>
      </c>
      <c r="U233" t="s">
        <v>2040</v>
      </c>
    </row>
    <row r="234" spans="1:21" ht="35" customHeight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6"/>
        <v>171.26470588235293</v>
      </c>
      <c r="G234" s="9" t="s">
        <v>20</v>
      </c>
      <c r="H234">
        <v>92</v>
      </c>
      <c r="I234" s="5">
        <f t="shared" si="17"/>
        <v>63.293478260869563</v>
      </c>
      <c r="J234" t="s">
        <v>21</v>
      </c>
      <c r="K234" t="s">
        <v>22</v>
      </c>
      <c r="L234">
        <v>1469422800</v>
      </c>
      <c r="M234" s="11">
        <f t="shared" si="18"/>
        <v>42576.208333333328</v>
      </c>
      <c r="N234">
        <v>1469509200</v>
      </c>
      <c r="O234" s="11">
        <f t="shared" si="19"/>
        <v>42577.208333333328</v>
      </c>
      <c r="P234" s="13" t="str">
        <f t="shared" si="20"/>
        <v>2016</v>
      </c>
      <c r="Q234" t="b">
        <v>0</v>
      </c>
      <c r="R234" t="b">
        <v>0</v>
      </c>
      <c r="S234" t="s">
        <v>33</v>
      </c>
      <c r="T234" t="s">
        <v>2039</v>
      </c>
      <c r="U234" t="s">
        <v>2040</v>
      </c>
    </row>
    <row r="235" spans="1:21" ht="35" customHeight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6"/>
        <v>157.89473684210526</v>
      </c>
      <c r="G235" s="9" t="s">
        <v>20</v>
      </c>
      <c r="H235">
        <v>62</v>
      </c>
      <c r="I235" s="5">
        <f t="shared" si="17"/>
        <v>96.774193548387103</v>
      </c>
      <c r="J235" t="s">
        <v>21</v>
      </c>
      <c r="K235" t="s">
        <v>22</v>
      </c>
      <c r="L235">
        <v>1307854800</v>
      </c>
      <c r="M235" s="11">
        <f t="shared" si="18"/>
        <v>40706.208333333336</v>
      </c>
      <c r="N235">
        <v>1309237200</v>
      </c>
      <c r="O235" s="11">
        <f t="shared" si="19"/>
        <v>40722.208333333336</v>
      </c>
      <c r="P235" s="13" t="str">
        <f t="shared" si="20"/>
        <v>2011</v>
      </c>
      <c r="Q235" t="b">
        <v>0</v>
      </c>
      <c r="R235" t="b">
        <v>0</v>
      </c>
      <c r="S235" t="s">
        <v>71</v>
      </c>
      <c r="T235" t="s">
        <v>2041</v>
      </c>
      <c r="U235" t="s">
        <v>2049</v>
      </c>
    </row>
    <row r="236" spans="1:21" ht="35" customHeight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6"/>
        <v>109.08</v>
      </c>
      <c r="G236" s="9" t="s">
        <v>20</v>
      </c>
      <c r="H236">
        <v>149</v>
      </c>
      <c r="I236" s="5">
        <f t="shared" si="17"/>
        <v>54.906040268456373</v>
      </c>
      <c r="J236" t="s">
        <v>107</v>
      </c>
      <c r="K236" t="s">
        <v>108</v>
      </c>
      <c r="L236">
        <v>1503378000</v>
      </c>
      <c r="M236" s="11">
        <f t="shared" si="18"/>
        <v>42969.208333333328</v>
      </c>
      <c r="N236">
        <v>1503982800</v>
      </c>
      <c r="O236" s="11">
        <f t="shared" si="19"/>
        <v>42976.208333333328</v>
      </c>
      <c r="P236" s="13" t="str">
        <f t="shared" si="20"/>
        <v>2017</v>
      </c>
      <c r="Q236" t="b">
        <v>0</v>
      </c>
      <c r="R236" t="b">
        <v>1</v>
      </c>
      <c r="S236" t="s">
        <v>89</v>
      </c>
      <c r="T236" t="s">
        <v>2050</v>
      </c>
      <c r="U236" t="s">
        <v>2051</v>
      </c>
    </row>
    <row r="237" spans="1:21" ht="35" customHeight="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6"/>
        <v>41.732558139534881</v>
      </c>
      <c r="G237" s="9" t="s">
        <v>14</v>
      </c>
      <c r="H237">
        <v>92</v>
      </c>
      <c r="I237" s="5">
        <f t="shared" si="17"/>
        <v>39.010869565217391</v>
      </c>
      <c r="J237" t="s">
        <v>21</v>
      </c>
      <c r="K237" t="s">
        <v>22</v>
      </c>
      <c r="L237">
        <v>1486965600</v>
      </c>
      <c r="M237" s="11">
        <f t="shared" si="18"/>
        <v>42779.25</v>
      </c>
      <c r="N237">
        <v>1487397600</v>
      </c>
      <c r="O237" s="11">
        <f t="shared" si="19"/>
        <v>42784.25</v>
      </c>
      <c r="P237" s="13" t="str">
        <f t="shared" si="20"/>
        <v>2017</v>
      </c>
      <c r="Q237" t="b">
        <v>0</v>
      </c>
      <c r="R237" t="b">
        <v>0</v>
      </c>
      <c r="S237" t="s">
        <v>71</v>
      </c>
      <c r="T237" t="s">
        <v>2041</v>
      </c>
      <c r="U237" t="s">
        <v>2049</v>
      </c>
    </row>
    <row r="238" spans="1:21" ht="35" customHeight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6"/>
        <v>10.944303797468354</v>
      </c>
      <c r="G238" s="9" t="s">
        <v>14</v>
      </c>
      <c r="H238">
        <v>57</v>
      </c>
      <c r="I238" s="5">
        <f t="shared" si="17"/>
        <v>75.84210526315789</v>
      </c>
      <c r="J238" t="s">
        <v>26</v>
      </c>
      <c r="K238" t="s">
        <v>27</v>
      </c>
      <c r="L238">
        <v>1561438800</v>
      </c>
      <c r="M238" s="11">
        <f t="shared" si="18"/>
        <v>43641.208333333328</v>
      </c>
      <c r="N238">
        <v>1562043600</v>
      </c>
      <c r="O238" s="11">
        <f t="shared" si="19"/>
        <v>43648.208333333328</v>
      </c>
      <c r="P238" s="13" t="str">
        <f t="shared" si="20"/>
        <v>2019</v>
      </c>
      <c r="Q238" t="b">
        <v>0</v>
      </c>
      <c r="R238" t="b">
        <v>1</v>
      </c>
      <c r="S238" t="s">
        <v>23</v>
      </c>
      <c r="T238" t="s">
        <v>2035</v>
      </c>
      <c r="U238" t="s">
        <v>2036</v>
      </c>
    </row>
    <row r="239" spans="1:21" ht="35" customHeight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6"/>
        <v>159.3763440860215</v>
      </c>
      <c r="G239" s="9" t="s">
        <v>20</v>
      </c>
      <c r="H239">
        <v>329</v>
      </c>
      <c r="I239" s="5">
        <f t="shared" si="17"/>
        <v>45.051671732522799</v>
      </c>
      <c r="J239" t="s">
        <v>21</v>
      </c>
      <c r="K239" t="s">
        <v>22</v>
      </c>
      <c r="L239">
        <v>1398402000</v>
      </c>
      <c r="M239" s="11">
        <f t="shared" si="18"/>
        <v>41754.208333333336</v>
      </c>
      <c r="N239">
        <v>1398574800</v>
      </c>
      <c r="O239" s="11">
        <f t="shared" si="19"/>
        <v>41756.208333333336</v>
      </c>
      <c r="P239" s="13" t="str">
        <f t="shared" si="20"/>
        <v>2014</v>
      </c>
      <c r="Q239" t="b">
        <v>0</v>
      </c>
      <c r="R239" t="b">
        <v>0</v>
      </c>
      <c r="S239" t="s">
        <v>71</v>
      </c>
      <c r="T239" t="s">
        <v>2041</v>
      </c>
      <c r="U239" t="s">
        <v>2049</v>
      </c>
    </row>
    <row r="240" spans="1:21" ht="35" customHeight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6"/>
        <v>422.41666666666669</v>
      </c>
      <c r="G240" s="9" t="s">
        <v>20</v>
      </c>
      <c r="H240">
        <v>97</v>
      </c>
      <c r="I240" s="5">
        <f t="shared" si="17"/>
        <v>104.51546391752578</v>
      </c>
      <c r="J240" t="s">
        <v>36</v>
      </c>
      <c r="K240" t="s">
        <v>37</v>
      </c>
      <c r="L240">
        <v>1513231200</v>
      </c>
      <c r="M240" s="11">
        <f t="shared" si="18"/>
        <v>43083.25</v>
      </c>
      <c r="N240">
        <v>1515391200</v>
      </c>
      <c r="O240" s="11">
        <f t="shared" si="19"/>
        <v>43108.25</v>
      </c>
      <c r="P240" s="13" t="str">
        <f t="shared" si="20"/>
        <v>2018</v>
      </c>
      <c r="Q240" t="b">
        <v>0</v>
      </c>
      <c r="R240" t="b">
        <v>1</v>
      </c>
      <c r="S240" t="s">
        <v>33</v>
      </c>
      <c r="T240" t="s">
        <v>2039</v>
      </c>
      <c r="U240" t="s">
        <v>2040</v>
      </c>
    </row>
    <row r="241" spans="1:21" ht="35" customHeight="1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6"/>
        <v>97.71875</v>
      </c>
      <c r="G241" s="9" t="s">
        <v>14</v>
      </c>
      <c r="H241">
        <v>41</v>
      </c>
      <c r="I241" s="5">
        <f t="shared" si="17"/>
        <v>76.268292682926827</v>
      </c>
      <c r="J241" t="s">
        <v>21</v>
      </c>
      <c r="K241" t="s">
        <v>22</v>
      </c>
      <c r="L241">
        <v>1440824400</v>
      </c>
      <c r="M241" s="11">
        <f t="shared" si="18"/>
        <v>42245.208333333328</v>
      </c>
      <c r="N241">
        <v>1441170000</v>
      </c>
      <c r="O241" s="11">
        <f t="shared" si="19"/>
        <v>42249.208333333328</v>
      </c>
      <c r="P241" s="13" t="str">
        <f t="shared" si="20"/>
        <v>2015</v>
      </c>
      <c r="Q241" t="b">
        <v>0</v>
      </c>
      <c r="R241" t="b">
        <v>0</v>
      </c>
      <c r="S241" t="s">
        <v>65</v>
      </c>
      <c r="T241" t="s">
        <v>2037</v>
      </c>
      <c r="U241" t="s">
        <v>2046</v>
      </c>
    </row>
    <row r="242" spans="1:21" ht="35" customHeight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6"/>
        <v>418.78911564625849</v>
      </c>
      <c r="G242" s="9" t="s">
        <v>20</v>
      </c>
      <c r="H242">
        <v>1784</v>
      </c>
      <c r="I242" s="5">
        <f t="shared" si="17"/>
        <v>69.015695067264573</v>
      </c>
      <c r="J242" t="s">
        <v>21</v>
      </c>
      <c r="K242" t="s">
        <v>22</v>
      </c>
      <c r="L242">
        <v>1281070800</v>
      </c>
      <c r="M242" s="11">
        <f t="shared" si="18"/>
        <v>40396.208333333336</v>
      </c>
      <c r="N242">
        <v>1281157200</v>
      </c>
      <c r="O242" s="11">
        <f t="shared" si="19"/>
        <v>40397.208333333336</v>
      </c>
      <c r="P242" s="13" t="str">
        <f t="shared" si="20"/>
        <v>2010</v>
      </c>
      <c r="Q242" t="b">
        <v>0</v>
      </c>
      <c r="R242" t="b">
        <v>0</v>
      </c>
      <c r="S242" t="s">
        <v>33</v>
      </c>
      <c r="T242" t="s">
        <v>2039</v>
      </c>
      <c r="U242" t="s">
        <v>2040</v>
      </c>
    </row>
    <row r="243" spans="1:21" ht="35" customHeight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6"/>
        <v>101.91632047477745</v>
      </c>
      <c r="G243" s="9" t="s">
        <v>20</v>
      </c>
      <c r="H243">
        <v>1684</v>
      </c>
      <c r="I243" s="5">
        <f t="shared" si="17"/>
        <v>101.97684085510689</v>
      </c>
      <c r="J243" t="s">
        <v>26</v>
      </c>
      <c r="K243" t="s">
        <v>27</v>
      </c>
      <c r="L243">
        <v>1397365200</v>
      </c>
      <c r="M243" s="11">
        <f t="shared" si="18"/>
        <v>41742.208333333336</v>
      </c>
      <c r="N243">
        <v>1398229200</v>
      </c>
      <c r="O243" s="11">
        <f t="shared" si="19"/>
        <v>41752.208333333336</v>
      </c>
      <c r="P243" s="13" t="str">
        <f t="shared" si="20"/>
        <v>2014</v>
      </c>
      <c r="Q243" t="b">
        <v>0</v>
      </c>
      <c r="R243" t="b">
        <v>1</v>
      </c>
      <c r="S243" t="s">
        <v>68</v>
      </c>
      <c r="T243" t="s">
        <v>2047</v>
      </c>
      <c r="U243" t="s">
        <v>2048</v>
      </c>
    </row>
    <row r="244" spans="1:21" ht="35" customHeight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6"/>
        <v>127.72619047619047</v>
      </c>
      <c r="G244" s="9" t="s">
        <v>20</v>
      </c>
      <c r="H244">
        <v>250</v>
      </c>
      <c r="I244" s="5">
        <f t="shared" si="17"/>
        <v>42.915999999999997</v>
      </c>
      <c r="J244" t="s">
        <v>21</v>
      </c>
      <c r="K244" t="s">
        <v>22</v>
      </c>
      <c r="L244">
        <v>1494392400</v>
      </c>
      <c r="M244" s="11">
        <f t="shared" si="18"/>
        <v>42865.208333333328</v>
      </c>
      <c r="N244">
        <v>1495256400</v>
      </c>
      <c r="O244" s="11">
        <f t="shared" si="19"/>
        <v>42875.208333333328</v>
      </c>
      <c r="P244" s="13" t="str">
        <f t="shared" si="20"/>
        <v>2017</v>
      </c>
      <c r="Q244" t="b">
        <v>0</v>
      </c>
      <c r="R244" t="b">
        <v>1</v>
      </c>
      <c r="S244" t="s">
        <v>23</v>
      </c>
      <c r="T244" t="s">
        <v>2035</v>
      </c>
      <c r="U244" t="s">
        <v>2036</v>
      </c>
    </row>
    <row r="245" spans="1:21" ht="35" customHeight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6"/>
        <v>445.21739130434781</v>
      </c>
      <c r="G245" s="9" t="s">
        <v>20</v>
      </c>
      <c r="H245">
        <v>238</v>
      </c>
      <c r="I245" s="5">
        <f t="shared" si="17"/>
        <v>43.025210084033617</v>
      </c>
      <c r="J245" t="s">
        <v>21</v>
      </c>
      <c r="K245" t="s">
        <v>22</v>
      </c>
      <c r="L245">
        <v>1520143200</v>
      </c>
      <c r="M245" s="11">
        <f t="shared" si="18"/>
        <v>43163.25</v>
      </c>
      <c r="N245">
        <v>1520402400</v>
      </c>
      <c r="O245" s="11">
        <f t="shared" si="19"/>
        <v>43166.25</v>
      </c>
      <c r="P245" s="13" t="str">
        <f t="shared" si="20"/>
        <v>2018</v>
      </c>
      <c r="Q245" t="b">
        <v>0</v>
      </c>
      <c r="R245" t="b">
        <v>0</v>
      </c>
      <c r="S245" t="s">
        <v>33</v>
      </c>
      <c r="T245" t="s">
        <v>2039</v>
      </c>
      <c r="U245" t="s">
        <v>2040</v>
      </c>
    </row>
    <row r="246" spans="1:21" ht="35" customHeight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6"/>
        <v>569.71428571428578</v>
      </c>
      <c r="G246" s="9" t="s">
        <v>20</v>
      </c>
      <c r="H246">
        <v>53</v>
      </c>
      <c r="I246" s="5">
        <f t="shared" si="17"/>
        <v>75.245283018867923</v>
      </c>
      <c r="J246" t="s">
        <v>21</v>
      </c>
      <c r="K246" t="s">
        <v>22</v>
      </c>
      <c r="L246">
        <v>1405314000</v>
      </c>
      <c r="M246" s="11">
        <f t="shared" si="18"/>
        <v>41834.208333333336</v>
      </c>
      <c r="N246">
        <v>1409806800</v>
      </c>
      <c r="O246" s="11">
        <f t="shared" si="19"/>
        <v>41886.208333333336</v>
      </c>
      <c r="P246" s="13" t="str">
        <f t="shared" si="20"/>
        <v>2014</v>
      </c>
      <c r="Q246" t="b">
        <v>0</v>
      </c>
      <c r="R246" t="b">
        <v>0</v>
      </c>
      <c r="S246" t="s">
        <v>33</v>
      </c>
      <c r="T246" t="s">
        <v>2039</v>
      </c>
      <c r="U246" t="s">
        <v>2040</v>
      </c>
    </row>
    <row r="247" spans="1:21" ht="35" customHeight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6"/>
        <v>509.34482758620686</v>
      </c>
      <c r="G247" s="9" t="s">
        <v>20</v>
      </c>
      <c r="H247">
        <v>214</v>
      </c>
      <c r="I247" s="5">
        <f t="shared" si="17"/>
        <v>69.023364485981304</v>
      </c>
      <c r="J247" t="s">
        <v>21</v>
      </c>
      <c r="K247" t="s">
        <v>22</v>
      </c>
      <c r="L247">
        <v>1396846800</v>
      </c>
      <c r="M247" s="11">
        <f t="shared" si="18"/>
        <v>41736.208333333336</v>
      </c>
      <c r="N247">
        <v>1396933200</v>
      </c>
      <c r="O247" s="11">
        <f t="shared" si="19"/>
        <v>41737.208333333336</v>
      </c>
      <c r="P247" s="13" t="str">
        <f t="shared" si="20"/>
        <v>2014</v>
      </c>
      <c r="Q247" t="b">
        <v>0</v>
      </c>
      <c r="R247" t="b">
        <v>0</v>
      </c>
      <c r="S247" t="s">
        <v>33</v>
      </c>
      <c r="T247" t="s">
        <v>2039</v>
      </c>
      <c r="U247" t="s">
        <v>2040</v>
      </c>
    </row>
    <row r="248" spans="1:21" ht="35" customHeight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6"/>
        <v>325.5333333333333</v>
      </c>
      <c r="G248" s="9" t="s">
        <v>20</v>
      </c>
      <c r="H248">
        <v>222</v>
      </c>
      <c r="I248" s="5">
        <f t="shared" si="17"/>
        <v>65.986486486486484</v>
      </c>
      <c r="J248" t="s">
        <v>21</v>
      </c>
      <c r="K248" t="s">
        <v>22</v>
      </c>
      <c r="L248">
        <v>1375678800</v>
      </c>
      <c r="M248" s="11">
        <f t="shared" si="18"/>
        <v>41491.208333333336</v>
      </c>
      <c r="N248">
        <v>1376024400</v>
      </c>
      <c r="O248" s="11">
        <f t="shared" si="19"/>
        <v>41495.208333333336</v>
      </c>
      <c r="P248" s="13" t="str">
        <f t="shared" si="20"/>
        <v>2013</v>
      </c>
      <c r="Q248" t="b">
        <v>0</v>
      </c>
      <c r="R248" t="b">
        <v>0</v>
      </c>
      <c r="S248" t="s">
        <v>28</v>
      </c>
      <c r="T248" t="s">
        <v>2037</v>
      </c>
      <c r="U248" t="s">
        <v>2038</v>
      </c>
    </row>
    <row r="249" spans="1:21" ht="35" customHeight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6"/>
        <v>932.61616161616166</v>
      </c>
      <c r="G249" s="9" t="s">
        <v>20</v>
      </c>
      <c r="H249">
        <v>1884</v>
      </c>
      <c r="I249" s="5">
        <f t="shared" si="17"/>
        <v>98.013800424628457</v>
      </c>
      <c r="J249" t="s">
        <v>21</v>
      </c>
      <c r="K249" t="s">
        <v>22</v>
      </c>
      <c r="L249">
        <v>1482386400</v>
      </c>
      <c r="M249" s="11">
        <f t="shared" si="18"/>
        <v>42726.25</v>
      </c>
      <c r="N249">
        <v>1483682400</v>
      </c>
      <c r="O249" s="11">
        <f t="shared" si="19"/>
        <v>42741.25</v>
      </c>
      <c r="P249" s="13" t="str">
        <f t="shared" si="20"/>
        <v>2017</v>
      </c>
      <c r="Q249" t="b">
        <v>0</v>
      </c>
      <c r="R249" t="b">
        <v>1</v>
      </c>
      <c r="S249" t="s">
        <v>119</v>
      </c>
      <c r="T249" t="s">
        <v>2047</v>
      </c>
      <c r="U249" t="s">
        <v>2053</v>
      </c>
    </row>
    <row r="250" spans="1:21" ht="35" customHeight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6"/>
        <v>211.33870967741933</v>
      </c>
      <c r="G250" s="9" t="s">
        <v>20</v>
      </c>
      <c r="H250">
        <v>218</v>
      </c>
      <c r="I250" s="5">
        <f t="shared" si="17"/>
        <v>60.105504587155963</v>
      </c>
      <c r="J250" t="s">
        <v>26</v>
      </c>
      <c r="K250" t="s">
        <v>27</v>
      </c>
      <c r="L250">
        <v>1420005600</v>
      </c>
      <c r="M250" s="11">
        <f t="shared" si="18"/>
        <v>42004.25</v>
      </c>
      <c r="N250">
        <v>1420437600</v>
      </c>
      <c r="O250" s="11">
        <f t="shared" si="19"/>
        <v>42009.25</v>
      </c>
      <c r="P250" s="13" t="str">
        <f t="shared" si="20"/>
        <v>2015</v>
      </c>
      <c r="Q250" t="b">
        <v>0</v>
      </c>
      <c r="R250" t="b">
        <v>0</v>
      </c>
      <c r="S250" t="s">
        <v>292</v>
      </c>
      <c r="T250" t="s">
        <v>2050</v>
      </c>
      <c r="U250" t="s">
        <v>2061</v>
      </c>
    </row>
    <row r="251" spans="1:21" ht="35" customHeight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6"/>
        <v>273.32520325203251</v>
      </c>
      <c r="G251" s="9" t="s">
        <v>20</v>
      </c>
      <c r="H251">
        <v>6465</v>
      </c>
      <c r="I251" s="5">
        <f t="shared" si="17"/>
        <v>26.000773395204948</v>
      </c>
      <c r="J251" t="s">
        <v>21</v>
      </c>
      <c r="K251" t="s">
        <v>22</v>
      </c>
      <c r="L251">
        <v>1420178400</v>
      </c>
      <c r="M251" s="11">
        <f t="shared" si="18"/>
        <v>42006.25</v>
      </c>
      <c r="N251">
        <v>1420783200</v>
      </c>
      <c r="O251" s="11">
        <f t="shared" si="19"/>
        <v>42013.25</v>
      </c>
      <c r="P251" s="13" t="str">
        <f t="shared" si="20"/>
        <v>2015</v>
      </c>
      <c r="Q251" t="b">
        <v>0</v>
      </c>
      <c r="R251" t="b">
        <v>0</v>
      </c>
      <c r="S251" t="s">
        <v>206</v>
      </c>
      <c r="T251" t="s">
        <v>2047</v>
      </c>
      <c r="U251" t="s">
        <v>2059</v>
      </c>
    </row>
    <row r="252" spans="1:21" ht="35" customHeight="1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6"/>
        <v>3</v>
      </c>
      <c r="G252" s="9" t="s">
        <v>14</v>
      </c>
      <c r="H252">
        <v>1</v>
      </c>
      <c r="I252" s="5">
        <f t="shared" si="17"/>
        <v>3</v>
      </c>
      <c r="J252" t="s">
        <v>21</v>
      </c>
      <c r="K252" t="s">
        <v>22</v>
      </c>
      <c r="L252">
        <v>1264399200</v>
      </c>
      <c r="M252" s="11">
        <f t="shared" si="18"/>
        <v>40203.25</v>
      </c>
      <c r="N252">
        <v>1267423200</v>
      </c>
      <c r="O252" s="11">
        <f t="shared" si="19"/>
        <v>40238.25</v>
      </c>
      <c r="P252" s="13" t="str">
        <f t="shared" si="20"/>
        <v>2010</v>
      </c>
      <c r="Q252" t="b">
        <v>0</v>
      </c>
      <c r="R252" t="b">
        <v>0</v>
      </c>
      <c r="S252" t="s">
        <v>23</v>
      </c>
      <c r="T252" t="s">
        <v>2035</v>
      </c>
      <c r="U252" t="s">
        <v>2036</v>
      </c>
    </row>
    <row r="253" spans="1:21" ht="35" customHeight="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6"/>
        <v>54.084507042253513</v>
      </c>
      <c r="G253" s="9" t="s">
        <v>14</v>
      </c>
      <c r="H253">
        <v>101</v>
      </c>
      <c r="I253" s="5">
        <f t="shared" si="17"/>
        <v>38.019801980198018</v>
      </c>
      <c r="J253" t="s">
        <v>21</v>
      </c>
      <c r="K253" t="s">
        <v>22</v>
      </c>
      <c r="L253">
        <v>1355032800</v>
      </c>
      <c r="M253" s="11">
        <f t="shared" si="18"/>
        <v>41252.25</v>
      </c>
      <c r="N253">
        <v>1355205600</v>
      </c>
      <c r="O253" s="11">
        <f t="shared" si="19"/>
        <v>41254.25</v>
      </c>
      <c r="P253" s="13" t="str">
        <f t="shared" si="20"/>
        <v>2012</v>
      </c>
      <c r="Q253" t="b">
        <v>0</v>
      </c>
      <c r="R253" t="b">
        <v>0</v>
      </c>
      <c r="S253" t="s">
        <v>33</v>
      </c>
      <c r="T253" t="s">
        <v>2039</v>
      </c>
      <c r="U253" t="s">
        <v>2040</v>
      </c>
    </row>
    <row r="254" spans="1:21" ht="35" customHeight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6"/>
        <v>626.29999999999995</v>
      </c>
      <c r="G254" s="9" t="s">
        <v>20</v>
      </c>
      <c r="H254">
        <v>59</v>
      </c>
      <c r="I254" s="5">
        <f t="shared" si="17"/>
        <v>106.15254237288136</v>
      </c>
      <c r="J254" t="s">
        <v>21</v>
      </c>
      <c r="K254" t="s">
        <v>22</v>
      </c>
      <c r="L254">
        <v>1382677200</v>
      </c>
      <c r="M254" s="11">
        <f t="shared" si="18"/>
        <v>41572.208333333336</v>
      </c>
      <c r="N254">
        <v>1383109200</v>
      </c>
      <c r="O254" s="11">
        <f t="shared" si="19"/>
        <v>41577.208333333336</v>
      </c>
      <c r="P254" s="13" t="str">
        <f t="shared" si="20"/>
        <v>2013</v>
      </c>
      <c r="Q254" t="b">
        <v>0</v>
      </c>
      <c r="R254" t="b">
        <v>0</v>
      </c>
      <c r="S254" t="s">
        <v>33</v>
      </c>
      <c r="T254" t="s">
        <v>2039</v>
      </c>
      <c r="U254" t="s">
        <v>2040</v>
      </c>
    </row>
    <row r="255" spans="1:21" ht="35" customHeight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6"/>
        <v>89.021399176954731</v>
      </c>
      <c r="G255" s="9" t="s">
        <v>14</v>
      </c>
      <c r="H255">
        <v>1335</v>
      </c>
      <c r="I255" s="5">
        <f t="shared" si="17"/>
        <v>81.019475655430711</v>
      </c>
      <c r="J255" t="s">
        <v>15</v>
      </c>
      <c r="K255" t="s">
        <v>16</v>
      </c>
      <c r="L255">
        <v>1302238800</v>
      </c>
      <c r="M255" s="11">
        <f t="shared" si="18"/>
        <v>40641.208333333336</v>
      </c>
      <c r="N255">
        <v>1303275600</v>
      </c>
      <c r="O255" s="11">
        <f t="shared" si="19"/>
        <v>40653.208333333336</v>
      </c>
      <c r="P255" s="13" t="str">
        <f t="shared" si="20"/>
        <v>2011</v>
      </c>
      <c r="Q255" t="b">
        <v>0</v>
      </c>
      <c r="R255" t="b">
        <v>0</v>
      </c>
      <c r="S255" t="s">
        <v>53</v>
      </c>
      <c r="T255" t="s">
        <v>2041</v>
      </c>
      <c r="U255" t="s">
        <v>2044</v>
      </c>
    </row>
    <row r="256" spans="1:21" ht="35" customHeight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6"/>
        <v>184.89130434782609</v>
      </c>
      <c r="G256" s="9" t="s">
        <v>20</v>
      </c>
      <c r="H256">
        <v>88</v>
      </c>
      <c r="I256" s="5">
        <f t="shared" si="17"/>
        <v>96.647727272727266</v>
      </c>
      <c r="J256" t="s">
        <v>21</v>
      </c>
      <c r="K256" t="s">
        <v>22</v>
      </c>
      <c r="L256">
        <v>1487656800</v>
      </c>
      <c r="M256" s="11">
        <f t="shared" si="18"/>
        <v>42787.25</v>
      </c>
      <c r="N256">
        <v>1487829600</v>
      </c>
      <c r="O256" s="11">
        <f t="shared" si="19"/>
        <v>42789.25</v>
      </c>
      <c r="P256" s="13" t="str">
        <f t="shared" si="20"/>
        <v>2017</v>
      </c>
      <c r="Q256" t="b">
        <v>0</v>
      </c>
      <c r="R256" t="b">
        <v>0</v>
      </c>
      <c r="S256" t="s">
        <v>68</v>
      </c>
      <c r="T256" t="s">
        <v>2047</v>
      </c>
      <c r="U256" t="s">
        <v>2048</v>
      </c>
    </row>
    <row r="257" spans="1:21" ht="35" customHeight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6"/>
        <v>120.16770186335404</v>
      </c>
      <c r="G257" s="9" t="s">
        <v>20</v>
      </c>
      <c r="H257">
        <v>1697</v>
      </c>
      <c r="I257" s="5">
        <f t="shared" si="17"/>
        <v>57.003535651149086</v>
      </c>
      <c r="J257" t="s">
        <v>21</v>
      </c>
      <c r="K257" t="s">
        <v>22</v>
      </c>
      <c r="L257">
        <v>1297836000</v>
      </c>
      <c r="M257" s="11">
        <f t="shared" si="18"/>
        <v>40590.25</v>
      </c>
      <c r="N257">
        <v>1298268000</v>
      </c>
      <c r="O257" s="11">
        <f t="shared" si="19"/>
        <v>40595.25</v>
      </c>
      <c r="P257" s="13" t="str">
        <f t="shared" si="20"/>
        <v>2011</v>
      </c>
      <c r="Q257" t="b">
        <v>0</v>
      </c>
      <c r="R257" t="b">
        <v>1</v>
      </c>
      <c r="S257" t="s">
        <v>23</v>
      </c>
      <c r="T257" t="s">
        <v>2035</v>
      </c>
      <c r="U257" t="s">
        <v>2036</v>
      </c>
    </row>
    <row r="258" spans="1:21" ht="35" customHeight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6"/>
        <v>23.390243902439025</v>
      </c>
      <c r="G258" s="9" t="s">
        <v>14</v>
      </c>
      <c r="H258">
        <v>15</v>
      </c>
      <c r="I258" s="5">
        <f t="shared" si="17"/>
        <v>63.93333333333333</v>
      </c>
      <c r="J258" t="s">
        <v>40</v>
      </c>
      <c r="K258" t="s">
        <v>41</v>
      </c>
      <c r="L258">
        <v>1453615200</v>
      </c>
      <c r="M258" s="11">
        <f t="shared" si="18"/>
        <v>42393.25</v>
      </c>
      <c r="N258">
        <v>1456812000</v>
      </c>
      <c r="O258" s="11">
        <f t="shared" si="19"/>
        <v>42430.25</v>
      </c>
      <c r="P258" s="13" t="str">
        <f t="shared" si="20"/>
        <v>2016</v>
      </c>
      <c r="Q258" t="b">
        <v>0</v>
      </c>
      <c r="R258" t="b">
        <v>0</v>
      </c>
      <c r="S258" t="s">
        <v>23</v>
      </c>
      <c r="T258" t="s">
        <v>2035</v>
      </c>
      <c r="U258" t="s">
        <v>2036</v>
      </c>
    </row>
    <row r="259" spans="1:21" ht="35" customHeight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21">$E259/$D259*100</f>
        <v>146</v>
      </c>
      <c r="G259" s="9" t="s">
        <v>20</v>
      </c>
      <c r="H259">
        <v>92</v>
      </c>
      <c r="I259" s="5">
        <f t="shared" ref="I259:I322" si="22">IFERROR($E259/$H259,0)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23">((($L259/60)/60)/24)+DATE(1970,1,1)</f>
        <v>41338.25</v>
      </c>
      <c r="N259">
        <v>1363669200</v>
      </c>
      <c r="O259" s="11">
        <f t="shared" ref="O259:O322" si="24">((($N259/60)/60)/24)+DATE(1970,1,1)</f>
        <v>41352.208333333336</v>
      </c>
      <c r="P259" s="13" t="str">
        <f t="shared" si="20"/>
        <v>2013</v>
      </c>
      <c r="Q259" t="b">
        <v>0</v>
      </c>
      <c r="R259" t="b">
        <v>0</v>
      </c>
      <c r="S259" t="s">
        <v>33</v>
      </c>
      <c r="T259" t="s">
        <v>2039</v>
      </c>
      <c r="U259" t="s">
        <v>2040</v>
      </c>
    </row>
    <row r="260" spans="1:21" ht="35" customHeight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21"/>
        <v>268.48</v>
      </c>
      <c r="G260" s="9" t="s">
        <v>20</v>
      </c>
      <c r="H260">
        <v>186</v>
      </c>
      <c r="I260" s="5">
        <f t="shared" si="22"/>
        <v>72.172043010752688</v>
      </c>
      <c r="J260" t="s">
        <v>21</v>
      </c>
      <c r="K260" t="s">
        <v>22</v>
      </c>
      <c r="L260">
        <v>1481176800</v>
      </c>
      <c r="M260" s="11">
        <f t="shared" si="23"/>
        <v>42712.25</v>
      </c>
      <c r="N260">
        <v>1482904800</v>
      </c>
      <c r="O260" s="11">
        <f t="shared" si="24"/>
        <v>42732.25</v>
      </c>
      <c r="P260" s="13" t="str">
        <f t="shared" ref="P260:P323" si="25">TEXT($O260,"yyyy")</f>
        <v>2016</v>
      </c>
      <c r="Q260" t="b">
        <v>0</v>
      </c>
      <c r="R260" t="b">
        <v>1</v>
      </c>
      <c r="S260" t="s">
        <v>33</v>
      </c>
      <c r="T260" t="s">
        <v>2039</v>
      </c>
      <c r="U260" t="s">
        <v>2040</v>
      </c>
    </row>
    <row r="261" spans="1:21" ht="35" customHeight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21"/>
        <v>597.5</v>
      </c>
      <c r="G261" s="9" t="s">
        <v>20</v>
      </c>
      <c r="H261">
        <v>138</v>
      </c>
      <c r="I261" s="5">
        <f t="shared" si="22"/>
        <v>77.934782608695656</v>
      </c>
      <c r="J261" t="s">
        <v>21</v>
      </c>
      <c r="K261" t="s">
        <v>22</v>
      </c>
      <c r="L261">
        <v>1354946400</v>
      </c>
      <c r="M261" s="11">
        <f t="shared" si="23"/>
        <v>41251.25</v>
      </c>
      <c r="N261">
        <v>1356588000</v>
      </c>
      <c r="O261" s="11">
        <f t="shared" si="24"/>
        <v>41270.25</v>
      </c>
      <c r="P261" s="13" t="str">
        <f t="shared" si="25"/>
        <v>2012</v>
      </c>
      <c r="Q261" t="b">
        <v>1</v>
      </c>
      <c r="R261" t="b">
        <v>0</v>
      </c>
      <c r="S261" t="s">
        <v>122</v>
      </c>
      <c r="T261" t="s">
        <v>2054</v>
      </c>
      <c r="U261" t="s">
        <v>2055</v>
      </c>
    </row>
    <row r="262" spans="1:21" ht="35" customHeight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1"/>
        <v>157.69841269841268</v>
      </c>
      <c r="G262" s="9" t="s">
        <v>20</v>
      </c>
      <c r="H262">
        <v>261</v>
      </c>
      <c r="I262" s="5">
        <f t="shared" si="22"/>
        <v>38.065134099616856</v>
      </c>
      <c r="J262" t="s">
        <v>21</v>
      </c>
      <c r="K262" t="s">
        <v>22</v>
      </c>
      <c r="L262">
        <v>1348808400</v>
      </c>
      <c r="M262" s="11">
        <f t="shared" si="23"/>
        <v>41180.208333333336</v>
      </c>
      <c r="N262">
        <v>1349845200</v>
      </c>
      <c r="O262" s="11">
        <f t="shared" si="24"/>
        <v>41192.208333333336</v>
      </c>
      <c r="P262" s="13" t="str">
        <f t="shared" si="25"/>
        <v>2012</v>
      </c>
      <c r="Q262" t="b">
        <v>0</v>
      </c>
      <c r="R262" t="b">
        <v>0</v>
      </c>
      <c r="S262" t="s">
        <v>23</v>
      </c>
      <c r="T262" t="s">
        <v>2035</v>
      </c>
      <c r="U262" t="s">
        <v>2036</v>
      </c>
    </row>
    <row r="263" spans="1:21" ht="35" customHeight="1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1"/>
        <v>31.201660735468568</v>
      </c>
      <c r="G263" s="9" t="s">
        <v>14</v>
      </c>
      <c r="H263">
        <v>454</v>
      </c>
      <c r="I263" s="5">
        <f t="shared" si="22"/>
        <v>57.936123348017624</v>
      </c>
      <c r="J263" t="s">
        <v>21</v>
      </c>
      <c r="K263" t="s">
        <v>22</v>
      </c>
      <c r="L263">
        <v>1282712400</v>
      </c>
      <c r="M263" s="11">
        <f t="shared" si="23"/>
        <v>40415.208333333336</v>
      </c>
      <c r="N263">
        <v>1283058000</v>
      </c>
      <c r="O263" s="11">
        <f t="shared" si="24"/>
        <v>40419.208333333336</v>
      </c>
      <c r="P263" s="13" t="str">
        <f t="shared" si="25"/>
        <v>2010</v>
      </c>
      <c r="Q263" t="b">
        <v>0</v>
      </c>
      <c r="R263" t="b">
        <v>1</v>
      </c>
      <c r="S263" t="s">
        <v>23</v>
      </c>
      <c r="T263" t="s">
        <v>2035</v>
      </c>
      <c r="U263" t="s">
        <v>2036</v>
      </c>
    </row>
    <row r="264" spans="1:21" ht="35" customHeight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1"/>
        <v>313.41176470588238</v>
      </c>
      <c r="G264" s="9" t="s">
        <v>20</v>
      </c>
      <c r="H264">
        <v>107</v>
      </c>
      <c r="I264" s="5">
        <f t="shared" si="22"/>
        <v>49.794392523364486</v>
      </c>
      <c r="J264" t="s">
        <v>21</v>
      </c>
      <c r="K264" t="s">
        <v>22</v>
      </c>
      <c r="L264">
        <v>1301979600</v>
      </c>
      <c r="M264" s="11">
        <f t="shared" si="23"/>
        <v>40638.208333333336</v>
      </c>
      <c r="N264">
        <v>1304226000</v>
      </c>
      <c r="O264" s="11">
        <f t="shared" si="24"/>
        <v>40664.208333333336</v>
      </c>
      <c r="P264" s="13" t="str">
        <f t="shared" si="25"/>
        <v>2011</v>
      </c>
      <c r="Q264" t="b">
        <v>0</v>
      </c>
      <c r="R264" t="b">
        <v>1</v>
      </c>
      <c r="S264" t="s">
        <v>60</v>
      </c>
      <c r="T264" t="s">
        <v>2035</v>
      </c>
      <c r="U264" t="s">
        <v>2045</v>
      </c>
    </row>
    <row r="265" spans="1:21" ht="35" customHeight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1"/>
        <v>370.89655172413791</v>
      </c>
      <c r="G265" s="9" t="s">
        <v>20</v>
      </c>
      <c r="H265">
        <v>199</v>
      </c>
      <c r="I265" s="5">
        <f t="shared" si="22"/>
        <v>54.050251256281406</v>
      </c>
      <c r="J265" t="s">
        <v>21</v>
      </c>
      <c r="K265" t="s">
        <v>22</v>
      </c>
      <c r="L265">
        <v>1263016800</v>
      </c>
      <c r="M265" s="11">
        <f t="shared" si="23"/>
        <v>40187.25</v>
      </c>
      <c r="N265">
        <v>1263016800</v>
      </c>
      <c r="O265" s="11">
        <f t="shared" si="24"/>
        <v>40187.25</v>
      </c>
      <c r="P265" s="13" t="str">
        <f t="shared" si="25"/>
        <v>2010</v>
      </c>
      <c r="Q265" t="b">
        <v>0</v>
      </c>
      <c r="R265" t="b">
        <v>0</v>
      </c>
      <c r="S265" t="s">
        <v>122</v>
      </c>
      <c r="T265" t="s">
        <v>2054</v>
      </c>
      <c r="U265" t="s">
        <v>2055</v>
      </c>
    </row>
    <row r="266" spans="1:21" ht="35" customHeight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1"/>
        <v>362.66447368421052</v>
      </c>
      <c r="G266" s="9" t="s">
        <v>20</v>
      </c>
      <c r="H266">
        <v>5512</v>
      </c>
      <c r="I266" s="5">
        <f t="shared" si="22"/>
        <v>30.002721335268504</v>
      </c>
      <c r="J266" t="s">
        <v>21</v>
      </c>
      <c r="K266" t="s">
        <v>22</v>
      </c>
      <c r="L266">
        <v>1360648800</v>
      </c>
      <c r="M266" s="11">
        <f t="shared" si="23"/>
        <v>41317.25</v>
      </c>
      <c r="N266">
        <v>1362031200</v>
      </c>
      <c r="O266" s="11">
        <f t="shared" si="24"/>
        <v>41333.25</v>
      </c>
      <c r="P266" s="13" t="str">
        <f t="shared" si="25"/>
        <v>2013</v>
      </c>
      <c r="Q266" t="b">
        <v>0</v>
      </c>
      <c r="R266" t="b">
        <v>0</v>
      </c>
      <c r="S266" t="s">
        <v>33</v>
      </c>
      <c r="T266" t="s">
        <v>2039</v>
      </c>
      <c r="U266" t="s">
        <v>2040</v>
      </c>
    </row>
    <row r="267" spans="1:21" ht="35" customHeight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1"/>
        <v>123.08163265306122</v>
      </c>
      <c r="G267" s="9" t="s">
        <v>20</v>
      </c>
      <c r="H267">
        <v>86</v>
      </c>
      <c r="I267" s="5">
        <f t="shared" si="22"/>
        <v>70.127906976744185</v>
      </c>
      <c r="J267" t="s">
        <v>21</v>
      </c>
      <c r="K267" t="s">
        <v>22</v>
      </c>
      <c r="L267">
        <v>1451800800</v>
      </c>
      <c r="M267" s="11">
        <f t="shared" si="23"/>
        <v>42372.25</v>
      </c>
      <c r="N267">
        <v>1455602400</v>
      </c>
      <c r="O267" s="11">
        <f t="shared" si="24"/>
        <v>42416.25</v>
      </c>
      <c r="P267" s="13" t="str">
        <f t="shared" si="25"/>
        <v>2016</v>
      </c>
      <c r="Q267" t="b">
        <v>0</v>
      </c>
      <c r="R267" t="b">
        <v>0</v>
      </c>
      <c r="S267" t="s">
        <v>33</v>
      </c>
      <c r="T267" t="s">
        <v>2039</v>
      </c>
      <c r="U267" t="s">
        <v>2040</v>
      </c>
    </row>
    <row r="268" spans="1:21" ht="35" customHeight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1"/>
        <v>76.766756032171585</v>
      </c>
      <c r="G268" s="9" t="s">
        <v>14</v>
      </c>
      <c r="H268">
        <v>3182</v>
      </c>
      <c r="I268" s="5">
        <f t="shared" si="22"/>
        <v>26.996228786926462</v>
      </c>
      <c r="J268" t="s">
        <v>107</v>
      </c>
      <c r="K268" t="s">
        <v>108</v>
      </c>
      <c r="L268">
        <v>1415340000</v>
      </c>
      <c r="M268" s="11">
        <f t="shared" si="23"/>
        <v>41950.25</v>
      </c>
      <c r="N268">
        <v>1418191200</v>
      </c>
      <c r="O268" s="11">
        <f t="shared" si="24"/>
        <v>41983.25</v>
      </c>
      <c r="P268" s="13" t="str">
        <f t="shared" si="25"/>
        <v>2014</v>
      </c>
      <c r="Q268" t="b">
        <v>0</v>
      </c>
      <c r="R268" t="b">
        <v>1</v>
      </c>
      <c r="S268" t="s">
        <v>159</v>
      </c>
      <c r="T268" t="s">
        <v>2035</v>
      </c>
      <c r="U268" t="s">
        <v>2058</v>
      </c>
    </row>
    <row r="269" spans="1:21" ht="35" customHeight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1"/>
        <v>233.62012987012989</v>
      </c>
      <c r="G269" s="9" t="s">
        <v>20</v>
      </c>
      <c r="H269">
        <v>2768</v>
      </c>
      <c r="I269" s="5">
        <f t="shared" si="22"/>
        <v>51.990606936416185</v>
      </c>
      <c r="J269" t="s">
        <v>26</v>
      </c>
      <c r="K269" t="s">
        <v>27</v>
      </c>
      <c r="L269">
        <v>1351054800</v>
      </c>
      <c r="M269" s="11">
        <f t="shared" si="23"/>
        <v>41206.208333333336</v>
      </c>
      <c r="N269">
        <v>1352440800</v>
      </c>
      <c r="O269" s="11">
        <f t="shared" si="24"/>
        <v>41222.25</v>
      </c>
      <c r="P269" s="13" t="str">
        <f t="shared" si="25"/>
        <v>2012</v>
      </c>
      <c r="Q269" t="b">
        <v>0</v>
      </c>
      <c r="R269" t="b">
        <v>0</v>
      </c>
      <c r="S269" t="s">
        <v>33</v>
      </c>
      <c r="T269" t="s">
        <v>2039</v>
      </c>
      <c r="U269" t="s">
        <v>2040</v>
      </c>
    </row>
    <row r="270" spans="1:21" ht="35" customHeight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1"/>
        <v>180.53333333333333</v>
      </c>
      <c r="G270" s="9" t="s">
        <v>20</v>
      </c>
      <c r="H270">
        <v>48</v>
      </c>
      <c r="I270" s="5">
        <f t="shared" si="22"/>
        <v>56.416666666666664</v>
      </c>
      <c r="J270" t="s">
        <v>21</v>
      </c>
      <c r="K270" t="s">
        <v>22</v>
      </c>
      <c r="L270">
        <v>1349326800</v>
      </c>
      <c r="M270" s="11">
        <f t="shared" si="23"/>
        <v>41186.208333333336</v>
      </c>
      <c r="N270">
        <v>1353304800</v>
      </c>
      <c r="O270" s="11">
        <f t="shared" si="24"/>
        <v>41232.25</v>
      </c>
      <c r="P270" s="13" t="str">
        <f t="shared" si="25"/>
        <v>2012</v>
      </c>
      <c r="Q270" t="b">
        <v>0</v>
      </c>
      <c r="R270" t="b">
        <v>0</v>
      </c>
      <c r="S270" t="s">
        <v>42</v>
      </c>
      <c r="T270" t="s">
        <v>2041</v>
      </c>
      <c r="U270" t="s">
        <v>2042</v>
      </c>
    </row>
    <row r="271" spans="1:21" ht="35" customHeight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1"/>
        <v>252.62857142857143</v>
      </c>
      <c r="G271" s="9" t="s">
        <v>20</v>
      </c>
      <c r="H271">
        <v>87</v>
      </c>
      <c r="I271" s="5">
        <f t="shared" si="22"/>
        <v>101.63218390804597</v>
      </c>
      <c r="J271" t="s">
        <v>21</v>
      </c>
      <c r="K271" t="s">
        <v>22</v>
      </c>
      <c r="L271">
        <v>1548914400</v>
      </c>
      <c r="M271" s="11">
        <f t="shared" si="23"/>
        <v>43496.25</v>
      </c>
      <c r="N271">
        <v>1550728800</v>
      </c>
      <c r="O271" s="11">
        <f t="shared" si="24"/>
        <v>43517.25</v>
      </c>
      <c r="P271" s="13" t="str">
        <f t="shared" si="25"/>
        <v>2019</v>
      </c>
      <c r="Q271" t="b">
        <v>0</v>
      </c>
      <c r="R271" t="b">
        <v>0</v>
      </c>
      <c r="S271" t="s">
        <v>269</v>
      </c>
      <c r="T271" t="s">
        <v>2041</v>
      </c>
      <c r="U271" t="s">
        <v>2060</v>
      </c>
    </row>
    <row r="272" spans="1:21" ht="35" customHeight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1"/>
        <v>27.176538240368025</v>
      </c>
      <c r="G272" s="9" t="s">
        <v>74</v>
      </c>
      <c r="H272">
        <v>1890</v>
      </c>
      <c r="I272" s="5">
        <f t="shared" si="22"/>
        <v>25.005291005291006</v>
      </c>
      <c r="J272" t="s">
        <v>21</v>
      </c>
      <c r="K272" t="s">
        <v>22</v>
      </c>
      <c r="L272">
        <v>1291269600</v>
      </c>
      <c r="M272" s="11">
        <f t="shared" si="23"/>
        <v>40514.25</v>
      </c>
      <c r="N272">
        <v>1291442400</v>
      </c>
      <c r="O272" s="11">
        <f t="shared" si="24"/>
        <v>40516.25</v>
      </c>
      <c r="P272" s="13" t="str">
        <f t="shared" si="25"/>
        <v>2010</v>
      </c>
      <c r="Q272" t="b">
        <v>0</v>
      </c>
      <c r="R272" t="b">
        <v>0</v>
      </c>
      <c r="S272" t="s">
        <v>89</v>
      </c>
      <c r="T272" t="s">
        <v>2050</v>
      </c>
      <c r="U272" t="s">
        <v>2051</v>
      </c>
    </row>
    <row r="273" spans="1:21" ht="35" customHeight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1"/>
        <v>1.2706571242680547</v>
      </c>
      <c r="G273" s="9" t="s">
        <v>47</v>
      </c>
      <c r="H273">
        <v>61</v>
      </c>
      <c r="I273" s="5">
        <f t="shared" si="22"/>
        <v>32.016393442622949</v>
      </c>
      <c r="J273" t="s">
        <v>21</v>
      </c>
      <c r="K273" t="s">
        <v>22</v>
      </c>
      <c r="L273">
        <v>1449468000</v>
      </c>
      <c r="M273" s="11">
        <f t="shared" si="23"/>
        <v>42345.25</v>
      </c>
      <c r="N273">
        <v>1452146400</v>
      </c>
      <c r="O273" s="11">
        <f t="shared" si="24"/>
        <v>42376.25</v>
      </c>
      <c r="P273" s="13" t="str">
        <f t="shared" si="25"/>
        <v>2016</v>
      </c>
      <c r="Q273" t="b">
        <v>0</v>
      </c>
      <c r="R273" t="b">
        <v>0</v>
      </c>
      <c r="S273" t="s">
        <v>122</v>
      </c>
      <c r="T273" t="s">
        <v>2054</v>
      </c>
      <c r="U273" t="s">
        <v>2055</v>
      </c>
    </row>
    <row r="274" spans="1:21" ht="35" customHeight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1"/>
        <v>304.0097847358121</v>
      </c>
      <c r="G274" s="9" t="s">
        <v>20</v>
      </c>
      <c r="H274">
        <v>1894</v>
      </c>
      <c r="I274" s="5">
        <f t="shared" si="22"/>
        <v>82.021647307286173</v>
      </c>
      <c r="J274" t="s">
        <v>21</v>
      </c>
      <c r="K274" t="s">
        <v>22</v>
      </c>
      <c r="L274">
        <v>1562734800</v>
      </c>
      <c r="M274" s="11">
        <f t="shared" si="23"/>
        <v>43656.208333333328</v>
      </c>
      <c r="N274">
        <v>1564894800</v>
      </c>
      <c r="O274" s="11">
        <f t="shared" si="24"/>
        <v>43681.208333333328</v>
      </c>
      <c r="P274" s="13" t="str">
        <f t="shared" si="25"/>
        <v>2019</v>
      </c>
      <c r="Q274" t="b">
        <v>0</v>
      </c>
      <c r="R274" t="b">
        <v>1</v>
      </c>
      <c r="S274" t="s">
        <v>33</v>
      </c>
      <c r="T274" t="s">
        <v>2039</v>
      </c>
      <c r="U274" t="s">
        <v>2040</v>
      </c>
    </row>
    <row r="275" spans="1:21" ht="35" customHeight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1"/>
        <v>137.23076923076923</v>
      </c>
      <c r="G275" s="9" t="s">
        <v>20</v>
      </c>
      <c r="H275">
        <v>282</v>
      </c>
      <c r="I275" s="5">
        <f t="shared" si="22"/>
        <v>37.957446808510639</v>
      </c>
      <c r="J275" t="s">
        <v>15</v>
      </c>
      <c r="K275" t="s">
        <v>16</v>
      </c>
      <c r="L275">
        <v>1505624400</v>
      </c>
      <c r="M275" s="11">
        <f t="shared" si="23"/>
        <v>42995.208333333328</v>
      </c>
      <c r="N275">
        <v>1505883600</v>
      </c>
      <c r="O275" s="11">
        <f t="shared" si="24"/>
        <v>42998.208333333328</v>
      </c>
      <c r="P275" s="13" t="str">
        <f t="shared" si="25"/>
        <v>2017</v>
      </c>
      <c r="Q275" t="b">
        <v>0</v>
      </c>
      <c r="R275" t="b">
        <v>0</v>
      </c>
      <c r="S275" t="s">
        <v>33</v>
      </c>
      <c r="T275" t="s">
        <v>2039</v>
      </c>
      <c r="U275" t="s">
        <v>2040</v>
      </c>
    </row>
    <row r="276" spans="1:21" ht="35" customHeight="1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1"/>
        <v>32.208333333333336</v>
      </c>
      <c r="G276" s="9" t="s">
        <v>14</v>
      </c>
      <c r="H276">
        <v>15</v>
      </c>
      <c r="I276" s="5">
        <f t="shared" si="22"/>
        <v>51.533333333333331</v>
      </c>
      <c r="J276" t="s">
        <v>21</v>
      </c>
      <c r="K276" t="s">
        <v>22</v>
      </c>
      <c r="L276">
        <v>1509948000</v>
      </c>
      <c r="M276" s="11">
        <f t="shared" si="23"/>
        <v>43045.25</v>
      </c>
      <c r="N276">
        <v>1510380000</v>
      </c>
      <c r="O276" s="11">
        <f t="shared" si="24"/>
        <v>43050.25</v>
      </c>
      <c r="P276" s="13" t="str">
        <f t="shared" si="25"/>
        <v>2017</v>
      </c>
      <c r="Q276" t="b">
        <v>0</v>
      </c>
      <c r="R276" t="b">
        <v>0</v>
      </c>
      <c r="S276" t="s">
        <v>33</v>
      </c>
      <c r="T276" t="s">
        <v>2039</v>
      </c>
      <c r="U276" t="s">
        <v>2040</v>
      </c>
    </row>
    <row r="277" spans="1:21" ht="35" customHeight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1"/>
        <v>241.51282051282053</v>
      </c>
      <c r="G277" s="9" t="s">
        <v>20</v>
      </c>
      <c r="H277">
        <v>116</v>
      </c>
      <c r="I277" s="5">
        <f t="shared" si="22"/>
        <v>81.198275862068968</v>
      </c>
      <c r="J277" t="s">
        <v>21</v>
      </c>
      <c r="K277" t="s">
        <v>22</v>
      </c>
      <c r="L277">
        <v>1554526800</v>
      </c>
      <c r="M277" s="11">
        <f t="shared" si="23"/>
        <v>43561.208333333328</v>
      </c>
      <c r="N277">
        <v>1555218000</v>
      </c>
      <c r="O277" s="11">
        <f t="shared" si="24"/>
        <v>43569.208333333328</v>
      </c>
      <c r="P277" s="13" t="str">
        <f t="shared" si="25"/>
        <v>2019</v>
      </c>
      <c r="Q277" t="b">
        <v>0</v>
      </c>
      <c r="R277" t="b">
        <v>0</v>
      </c>
      <c r="S277" t="s">
        <v>206</v>
      </c>
      <c r="T277" t="s">
        <v>2047</v>
      </c>
      <c r="U277" t="s">
        <v>2059</v>
      </c>
    </row>
    <row r="278" spans="1:21" ht="35" customHeight="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1"/>
        <v>96.8</v>
      </c>
      <c r="G278" s="9" t="s">
        <v>14</v>
      </c>
      <c r="H278">
        <v>133</v>
      </c>
      <c r="I278" s="5">
        <f t="shared" si="22"/>
        <v>40.030075187969928</v>
      </c>
      <c r="J278" t="s">
        <v>21</v>
      </c>
      <c r="K278" t="s">
        <v>22</v>
      </c>
      <c r="L278">
        <v>1334811600</v>
      </c>
      <c r="M278" s="11">
        <f t="shared" si="23"/>
        <v>41018.208333333336</v>
      </c>
      <c r="N278">
        <v>1335243600</v>
      </c>
      <c r="O278" s="11">
        <f t="shared" si="24"/>
        <v>41023.208333333336</v>
      </c>
      <c r="P278" s="13" t="str">
        <f t="shared" si="25"/>
        <v>2012</v>
      </c>
      <c r="Q278" t="b">
        <v>0</v>
      </c>
      <c r="R278" t="b">
        <v>1</v>
      </c>
      <c r="S278" t="s">
        <v>89</v>
      </c>
      <c r="T278" t="s">
        <v>2050</v>
      </c>
      <c r="U278" t="s">
        <v>2051</v>
      </c>
    </row>
    <row r="279" spans="1:21" ht="35" customHeight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1"/>
        <v>1066.4285714285716</v>
      </c>
      <c r="G279" s="9" t="s">
        <v>20</v>
      </c>
      <c r="H279">
        <v>83</v>
      </c>
      <c r="I279" s="5">
        <f t="shared" si="22"/>
        <v>89.939759036144579</v>
      </c>
      <c r="J279" t="s">
        <v>21</v>
      </c>
      <c r="K279" t="s">
        <v>22</v>
      </c>
      <c r="L279">
        <v>1279515600</v>
      </c>
      <c r="M279" s="11">
        <f t="shared" si="23"/>
        <v>40378.208333333336</v>
      </c>
      <c r="N279">
        <v>1279688400</v>
      </c>
      <c r="O279" s="11">
        <f t="shared" si="24"/>
        <v>40380.208333333336</v>
      </c>
      <c r="P279" s="13" t="str">
        <f t="shared" si="25"/>
        <v>2010</v>
      </c>
      <c r="Q279" t="b">
        <v>0</v>
      </c>
      <c r="R279" t="b">
        <v>0</v>
      </c>
      <c r="S279" t="s">
        <v>33</v>
      </c>
      <c r="T279" t="s">
        <v>2039</v>
      </c>
      <c r="U279" t="s">
        <v>2040</v>
      </c>
    </row>
    <row r="280" spans="1:21" ht="35" customHeight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1"/>
        <v>325.88888888888891</v>
      </c>
      <c r="G280" s="9" t="s">
        <v>20</v>
      </c>
      <c r="H280">
        <v>91</v>
      </c>
      <c r="I280" s="5">
        <f t="shared" si="22"/>
        <v>96.692307692307693</v>
      </c>
      <c r="J280" t="s">
        <v>21</v>
      </c>
      <c r="K280" t="s">
        <v>22</v>
      </c>
      <c r="L280">
        <v>1353909600</v>
      </c>
      <c r="M280" s="11">
        <f t="shared" si="23"/>
        <v>41239.25</v>
      </c>
      <c r="N280">
        <v>1356069600</v>
      </c>
      <c r="O280" s="11">
        <f t="shared" si="24"/>
        <v>41264.25</v>
      </c>
      <c r="P280" s="13" t="str">
        <f t="shared" si="25"/>
        <v>2012</v>
      </c>
      <c r="Q280" t="b">
        <v>0</v>
      </c>
      <c r="R280" t="b">
        <v>0</v>
      </c>
      <c r="S280" t="s">
        <v>28</v>
      </c>
      <c r="T280" t="s">
        <v>2037</v>
      </c>
      <c r="U280" t="s">
        <v>2038</v>
      </c>
    </row>
    <row r="281" spans="1:21" ht="35" customHeight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1"/>
        <v>170.70000000000002</v>
      </c>
      <c r="G281" s="9" t="s">
        <v>20</v>
      </c>
      <c r="H281">
        <v>546</v>
      </c>
      <c r="I281" s="5">
        <f t="shared" si="22"/>
        <v>25.010989010989011</v>
      </c>
      <c r="J281" t="s">
        <v>21</v>
      </c>
      <c r="K281" t="s">
        <v>22</v>
      </c>
      <c r="L281">
        <v>1535950800</v>
      </c>
      <c r="M281" s="11">
        <f t="shared" si="23"/>
        <v>43346.208333333328</v>
      </c>
      <c r="N281">
        <v>1536210000</v>
      </c>
      <c r="O281" s="11">
        <f t="shared" si="24"/>
        <v>43349.208333333328</v>
      </c>
      <c r="P281" s="13" t="str">
        <f t="shared" si="25"/>
        <v>2018</v>
      </c>
      <c r="Q281" t="b">
        <v>0</v>
      </c>
      <c r="R281" t="b">
        <v>0</v>
      </c>
      <c r="S281" t="s">
        <v>33</v>
      </c>
      <c r="T281" t="s">
        <v>2039</v>
      </c>
      <c r="U281" t="s">
        <v>2040</v>
      </c>
    </row>
    <row r="282" spans="1:21" ht="35" customHeight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1"/>
        <v>581.44000000000005</v>
      </c>
      <c r="G282" s="9" t="s">
        <v>20</v>
      </c>
      <c r="H282">
        <v>393</v>
      </c>
      <c r="I282" s="5">
        <f t="shared" si="22"/>
        <v>36.987277353689571</v>
      </c>
      <c r="J282" t="s">
        <v>21</v>
      </c>
      <c r="K282" t="s">
        <v>22</v>
      </c>
      <c r="L282">
        <v>1511244000</v>
      </c>
      <c r="M282" s="11">
        <f t="shared" si="23"/>
        <v>43060.25</v>
      </c>
      <c r="N282">
        <v>1511762400</v>
      </c>
      <c r="O282" s="11">
        <f t="shared" si="24"/>
        <v>43066.25</v>
      </c>
      <c r="P282" s="13" t="str">
        <f t="shared" si="25"/>
        <v>2017</v>
      </c>
      <c r="Q282" t="b">
        <v>0</v>
      </c>
      <c r="R282" t="b">
        <v>0</v>
      </c>
      <c r="S282" t="s">
        <v>71</v>
      </c>
      <c r="T282" t="s">
        <v>2041</v>
      </c>
      <c r="U282" t="s">
        <v>2049</v>
      </c>
    </row>
    <row r="283" spans="1:21" ht="35" customHeight="1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1"/>
        <v>91.520972644376897</v>
      </c>
      <c r="G283" s="9" t="s">
        <v>14</v>
      </c>
      <c r="H283">
        <v>2062</v>
      </c>
      <c r="I283" s="5">
        <f t="shared" si="22"/>
        <v>73.012609117361791</v>
      </c>
      <c r="J283" t="s">
        <v>21</v>
      </c>
      <c r="K283" t="s">
        <v>22</v>
      </c>
      <c r="L283">
        <v>1331445600</v>
      </c>
      <c r="M283" s="11">
        <f t="shared" si="23"/>
        <v>40979.25</v>
      </c>
      <c r="N283">
        <v>1333256400</v>
      </c>
      <c r="O283" s="11">
        <f t="shared" si="24"/>
        <v>41000.208333333336</v>
      </c>
      <c r="P283" s="13" t="str">
        <f t="shared" si="25"/>
        <v>2012</v>
      </c>
      <c r="Q283" t="b">
        <v>0</v>
      </c>
      <c r="R283" t="b">
        <v>1</v>
      </c>
      <c r="S283" t="s">
        <v>33</v>
      </c>
      <c r="T283" t="s">
        <v>2039</v>
      </c>
      <c r="U283" t="s">
        <v>2040</v>
      </c>
    </row>
    <row r="284" spans="1:21" ht="35" customHeight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1"/>
        <v>108.04761904761904</v>
      </c>
      <c r="G284" s="9" t="s">
        <v>20</v>
      </c>
      <c r="H284">
        <v>133</v>
      </c>
      <c r="I284" s="5">
        <f t="shared" si="22"/>
        <v>68.240601503759393</v>
      </c>
      <c r="J284" t="s">
        <v>21</v>
      </c>
      <c r="K284" t="s">
        <v>22</v>
      </c>
      <c r="L284">
        <v>1480226400</v>
      </c>
      <c r="M284" s="11">
        <f t="shared" si="23"/>
        <v>42701.25</v>
      </c>
      <c r="N284">
        <v>1480744800</v>
      </c>
      <c r="O284" s="11">
        <f t="shared" si="24"/>
        <v>42707.25</v>
      </c>
      <c r="P284" s="13" t="str">
        <f t="shared" si="25"/>
        <v>2016</v>
      </c>
      <c r="Q284" t="b">
        <v>0</v>
      </c>
      <c r="R284" t="b">
        <v>1</v>
      </c>
      <c r="S284" t="s">
        <v>269</v>
      </c>
      <c r="T284" t="s">
        <v>2041</v>
      </c>
      <c r="U284" t="s">
        <v>2060</v>
      </c>
    </row>
    <row r="285" spans="1:21" ht="35" customHeight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1"/>
        <v>18.728395061728396</v>
      </c>
      <c r="G285" s="9" t="s">
        <v>14</v>
      </c>
      <c r="H285">
        <v>29</v>
      </c>
      <c r="I285" s="5">
        <f t="shared" si="22"/>
        <v>52.310344827586206</v>
      </c>
      <c r="J285" t="s">
        <v>36</v>
      </c>
      <c r="K285" t="s">
        <v>37</v>
      </c>
      <c r="L285">
        <v>1464584400</v>
      </c>
      <c r="M285" s="11">
        <f t="shared" si="23"/>
        <v>42520.208333333328</v>
      </c>
      <c r="N285">
        <v>1465016400</v>
      </c>
      <c r="O285" s="11">
        <f t="shared" si="24"/>
        <v>42525.208333333328</v>
      </c>
      <c r="P285" s="13" t="str">
        <f t="shared" si="25"/>
        <v>2016</v>
      </c>
      <c r="Q285" t="b">
        <v>0</v>
      </c>
      <c r="R285" t="b">
        <v>0</v>
      </c>
      <c r="S285" t="s">
        <v>23</v>
      </c>
      <c r="T285" t="s">
        <v>2035</v>
      </c>
      <c r="U285" t="s">
        <v>2036</v>
      </c>
    </row>
    <row r="286" spans="1:21" ht="35" customHeight="1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1"/>
        <v>83.193877551020407</v>
      </c>
      <c r="G286" s="9" t="s">
        <v>14</v>
      </c>
      <c r="H286">
        <v>132</v>
      </c>
      <c r="I286" s="5">
        <f t="shared" si="22"/>
        <v>61.765151515151516</v>
      </c>
      <c r="J286" t="s">
        <v>21</v>
      </c>
      <c r="K286" t="s">
        <v>22</v>
      </c>
      <c r="L286">
        <v>1335848400</v>
      </c>
      <c r="M286" s="11">
        <f t="shared" si="23"/>
        <v>41030.208333333336</v>
      </c>
      <c r="N286">
        <v>1336280400</v>
      </c>
      <c r="O286" s="11">
        <f t="shared" si="24"/>
        <v>41035.208333333336</v>
      </c>
      <c r="P286" s="13" t="str">
        <f t="shared" si="25"/>
        <v>2012</v>
      </c>
      <c r="Q286" t="b">
        <v>0</v>
      </c>
      <c r="R286" t="b">
        <v>0</v>
      </c>
      <c r="S286" t="s">
        <v>28</v>
      </c>
      <c r="T286" t="s">
        <v>2037</v>
      </c>
      <c r="U286" t="s">
        <v>2038</v>
      </c>
    </row>
    <row r="287" spans="1:21" ht="35" customHeight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1"/>
        <v>706.33333333333337</v>
      </c>
      <c r="G287" s="9" t="s">
        <v>20</v>
      </c>
      <c r="H287">
        <v>254</v>
      </c>
      <c r="I287" s="5">
        <f t="shared" si="22"/>
        <v>25.027559055118111</v>
      </c>
      <c r="J287" t="s">
        <v>21</v>
      </c>
      <c r="K287" t="s">
        <v>22</v>
      </c>
      <c r="L287">
        <v>1473483600</v>
      </c>
      <c r="M287" s="11">
        <f t="shared" si="23"/>
        <v>42623.208333333328</v>
      </c>
      <c r="N287">
        <v>1476766800</v>
      </c>
      <c r="O287" s="11">
        <f t="shared" si="24"/>
        <v>42661.208333333328</v>
      </c>
      <c r="P287" s="13" t="str">
        <f t="shared" si="25"/>
        <v>2016</v>
      </c>
      <c r="Q287" t="b">
        <v>0</v>
      </c>
      <c r="R287" t="b">
        <v>0</v>
      </c>
      <c r="S287" t="s">
        <v>33</v>
      </c>
      <c r="T287" t="s">
        <v>2039</v>
      </c>
      <c r="U287" t="s">
        <v>2040</v>
      </c>
    </row>
    <row r="288" spans="1:21" ht="35" customHeight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1"/>
        <v>17.446030330062445</v>
      </c>
      <c r="G288" s="9" t="s">
        <v>74</v>
      </c>
      <c r="H288">
        <v>184</v>
      </c>
      <c r="I288" s="5">
        <f t="shared" si="22"/>
        <v>106.28804347826087</v>
      </c>
      <c r="J288" t="s">
        <v>21</v>
      </c>
      <c r="K288" t="s">
        <v>22</v>
      </c>
      <c r="L288">
        <v>1479880800</v>
      </c>
      <c r="M288" s="11">
        <f t="shared" si="23"/>
        <v>42697.25</v>
      </c>
      <c r="N288">
        <v>1480485600</v>
      </c>
      <c r="O288" s="11">
        <f t="shared" si="24"/>
        <v>42704.25</v>
      </c>
      <c r="P288" s="13" t="str">
        <f t="shared" si="25"/>
        <v>2016</v>
      </c>
      <c r="Q288" t="b">
        <v>0</v>
      </c>
      <c r="R288" t="b">
        <v>0</v>
      </c>
      <c r="S288" t="s">
        <v>33</v>
      </c>
      <c r="T288" t="s">
        <v>2039</v>
      </c>
      <c r="U288" t="s">
        <v>2040</v>
      </c>
    </row>
    <row r="289" spans="1:21" ht="35" customHeight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1"/>
        <v>209.73015873015873</v>
      </c>
      <c r="G289" s="9" t="s">
        <v>20</v>
      </c>
      <c r="H289">
        <v>176</v>
      </c>
      <c r="I289" s="5">
        <f t="shared" si="22"/>
        <v>75.07386363636364</v>
      </c>
      <c r="J289" t="s">
        <v>21</v>
      </c>
      <c r="K289" t="s">
        <v>22</v>
      </c>
      <c r="L289">
        <v>1430197200</v>
      </c>
      <c r="M289" s="11">
        <f t="shared" si="23"/>
        <v>42122.208333333328</v>
      </c>
      <c r="N289">
        <v>1430197200</v>
      </c>
      <c r="O289" s="11">
        <f t="shared" si="24"/>
        <v>42122.208333333328</v>
      </c>
      <c r="P289" s="13" t="str">
        <f t="shared" si="25"/>
        <v>2015</v>
      </c>
      <c r="Q289" t="b">
        <v>0</v>
      </c>
      <c r="R289" t="b">
        <v>0</v>
      </c>
      <c r="S289" t="s">
        <v>50</v>
      </c>
      <c r="T289" t="s">
        <v>2035</v>
      </c>
      <c r="U289" t="s">
        <v>2043</v>
      </c>
    </row>
    <row r="290" spans="1:21" ht="35" customHeight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1"/>
        <v>97.785714285714292</v>
      </c>
      <c r="G290" s="9" t="s">
        <v>14</v>
      </c>
      <c r="H290">
        <v>137</v>
      </c>
      <c r="I290" s="5">
        <f t="shared" si="22"/>
        <v>39.970802919708028</v>
      </c>
      <c r="J290" t="s">
        <v>36</v>
      </c>
      <c r="K290" t="s">
        <v>37</v>
      </c>
      <c r="L290">
        <v>1331701200</v>
      </c>
      <c r="M290" s="11">
        <f t="shared" si="23"/>
        <v>40982.208333333336</v>
      </c>
      <c r="N290">
        <v>1331787600</v>
      </c>
      <c r="O290" s="11">
        <f t="shared" si="24"/>
        <v>40983.208333333336</v>
      </c>
      <c r="P290" s="13" t="str">
        <f t="shared" si="25"/>
        <v>2012</v>
      </c>
      <c r="Q290" t="b">
        <v>0</v>
      </c>
      <c r="R290" t="b">
        <v>1</v>
      </c>
      <c r="S290" t="s">
        <v>148</v>
      </c>
      <c r="T290" t="s">
        <v>2035</v>
      </c>
      <c r="U290" t="s">
        <v>2057</v>
      </c>
    </row>
    <row r="291" spans="1:21" ht="35" customHeight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1"/>
        <v>1684.25</v>
      </c>
      <c r="G291" s="9" t="s">
        <v>20</v>
      </c>
      <c r="H291">
        <v>337</v>
      </c>
      <c r="I291" s="5">
        <f t="shared" si="22"/>
        <v>39.982195845697326</v>
      </c>
      <c r="J291" t="s">
        <v>15</v>
      </c>
      <c r="K291" t="s">
        <v>16</v>
      </c>
      <c r="L291">
        <v>1438578000</v>
      </c>
      <c r="M291" s="11">
        <f t="shared" si="23"/>
        <v>42219.208333333328</v>
      </c>
      <c r="N291">
        <v>1438837200</v>
      </c>
      <c r="O291" s="11">
        <f t="shared" si="24"/>
        <v>42222.208333333328</v>
      </c>
      <c r="P291" s="13" t="str">
        <f t="shared" si="25"/>
        <v>2015</v>
      </c>
      <c r="Q291" t="b">
        <v>0</v>
      </c>
      <c r="R291" t="b">
        <v>0</v>
      </c>
      <c r="S291" t="s">
        <v>33</v>
      </c>
      <c r="T291" t="s">
        <v>2039</v>
      </c>
      <c r="U291" t="s">
        <v>2040</v>
      </c>
    </row>
    <row r="292" spans="1:21" ht="35" customHeight="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1"/>
        <v>54.402135231316727</v>
      </c>
      <c r="G292" s="9" t="s">
        <v>14</v>
      </c>
      <c r="H292">
        <v>908</v>
      </c>
      <c r="I292" s="5">
        <f t="shared" si="22"/>
        <v>101.01541850220265</v>
      </c>
      <c r="J292" t="s">
        <v>21</v>
      </c>
      <c r="K292" t="s">
        <v>22</v>
      </c>
      <c r="L292">
        <v>1368162000</v>
      </c>
      <c r="M292" s="11">
        <f t="shared" si="23"/>
        <v>41404.208333333336</v>
      </c>
      <c r="N292">
        <v>1370926800</v>
      </c>
      <c r="O292" s="11">
        <f t="shared" si="24"/>
        <v>41436.208333333336</v>
      </c>
      <c r="P292" s="13" t="str">
        <f t="shared" si="25"/>
        <v>2013</v>
      </c>
      <c r="Q292" t="b">
        <v>0</v>
      </c>
      <c r="R292" t="b">
        <v>1</v>
      </c>
      <c r="S292" t="s">
        <v>42</v>
      </c>
      <c r="T292" t="s">
        <v>2041</v>
      </c>
      <c r="U292" t="s">
        <v>2042</v>
      </c>
    </row>
    <row r="293" spans="1:21" ht="35" customHeight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1"/>
        <v>456.61111111111109</v>
      </c>
      <c r="G293" s="9" t="s">
        <v>20</v>
      </c>
      <c r="H293">
        <v>107</v>
      </c>
      <c r="I293" s="5">
        <f t="shared" si="22"/>
        <v>76.813084112149539</v>
      </c>
      <c r="J293" t="s">
        <v>21</v>
      </c>
      <c r="K293" t="s">
        <v>22</v>
      </c>
      <c r="L293">
        <v>1318654800</v>
      </c>
      <c r="M293" s="11">
        <f t="shared" si="23"/>
        <v>40831.208333333336</v>
      </c>
      <c r="N293">
        <v>1319000400</v>
      </c>
      <c r="O293" s="11">
        <f t="shared" si="24"/>
        <v>40835.208333333336</v>
      </c>
      <c r="P293" s="13" t="str">
        <f t="shared" si="25"/>
        <v>2011</v>
      </c>
      <c r="Q293" t="b">
        <v>1</v>
      </c>
      <c r="R293" t="b">
        <v>0</v>
      </c>
      <c r="S293" t="s">
        <v>28</v>
      </c>
      <c r="T293" t="s">
        <v>2037</v>
      </c>
      <c r="U293" t="s">
        <v>2038</v>
      </c>
    </row>
    <row r="294" spans="1:21" ht="35" customHeight="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1"/>
        <v>9.8219178082191778</v>
      </c>
      <c r="G294" s="9" t="s">
        <v>14</v>
      </c>
      <c r="H294">
        <v>10</v>
      </c>
      <c r="I294" s="5">
        <f t="shared" si="22"/>
        <v>71.7</v>
      </c>
      <c r="J294" t="s">
        <v>21</v>
      </c>
      <c r="K294" t="s">
        <v>22</v>
      </c>
      <c r="L294">
        <v>1331874000</v>
      </c>
      <c r="M294" s="11">
        <f t="shared" si="23"/>
        <v>40984.208333333336</v>
      </c>
      <c r="N294">
        <v>1333429200</v>
      </c>
      <c r="O294" s="11">
        <f t="shared" si="24"/>
        <v>41002.208333333336</v>
      </c>
      <c r="P294" s="13" t="str">
        <f t="shared" si="25"/>
        <v>2012</v>
      </c>
      <c r="Q294" t="b">
        <v>0</v>
      </c>
      <c r="R294" t="b">
        <v>0</v>
      </c>
      <c r="S294" t="s">
        <v>17</v>
      </c>
      <c r="T294" t="s">
        <v>2033</v>
      </c>
      <c r="U294" t="s">
        <v>2034</v>
      </c>
    </row>
    <row r="295" spans="1:21" ht="35" customHeight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1"/>
        <v>16.384615384615383</v>
      </c>
      <c r="G295" s="9" t="s">
        <v>74</v>
      </c>
      <c r="H295">
        <v>32</v>
      </c>
      <c r="I295" s="5">
        <f t="shared" si="22"/>
        <v>33.28125</v>
      </c>
      <c r="J295" t="s">
        <v>107</v>
      </c>
      <c r="K295" t="s">
        <v>108</v>
      </c>
      <c r="L295">
        <v>1286254800</v>
      </c>
      <c r="M295" s="11">
        <f t="shared" si="23"/>
        <v>40456.208333333336</v>
      </c>
      <c r="N295">
        <v>1287032400</v>
      </c>
      <c r="O295" s="11">
        <f t="shared" si="24"/>
        <v>40465.208333333336</v>
      </c>
      <c r="P295" s="13" t="str">
        <f t="shared" si="25"/>
        <v>2010</v>
      </c>
      <c r="Q295" t="b">
        <v>0</v>
      </c>
      <c r="R295" t="b">
        <v>0</v>
      </c>
      <c r="S295" t="s">
        <v>33</v>
      </c>
      <c r="T295" t="s">
        <v>2039</v>
      </c>
      <c r="U295" t="s">
        <v>2040</v>
      </c>
    </row>
    <row r="296" spans="1:21" ht="35" customHeight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1"/>
        <v>1339.6666666666667</v>
      </c>
      <c r="G296" s="9" t="s">
        <v>20</v>
      </c>
      <c r="H296">
        <v>183</v>
      </c>
      <c r="I296" s="5">
        <f t="shared" si="22"/>
        <v>43.923497267759565</v>
      </c>
      <c r="J296" t="s">
        <v>21</v>
      </c>
      <c r="K296" t="s">
        <v>22</v>
      </c>
      <c r="L296">
        <v>1540530000</v>
      </c>
      <c r="M296" s="11">
        <f t="shared" si="23"/>
        <v>43399.208333333328</v>
      </c>
      <c r="N296">
        <v>1541570400</v>
      </c>
      <c r="O296" s="11">
        <f t="shared" si="24"/>
        <v>43411.25</v>
      </c>
      <c r="P296" s="13" t="str">
        <f t="shared" si="25"/>
        <v>2018</v>
      </c>
      <c r="Q296" t="b">
        <v>0</v>
      </c>
      <c r="R296" t="b">
        <v>0</v>
      </c>
      <c r="S296" t="s">
        <v>33</v>
      </c>
      <c r="T296" t="s">
        <v>2039</v>
      </c>
      <c r="U296" t="s">
        <v>2040</v>
      </c>
    </row>
    <row r="297" spans="1:21" ht="35" customHeight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1"/>
        <v>35.650077760497666</v>
      </c>
      <c r="G297" s="9" t="s">
        <v>14</v>
      </c>
      <c r="H297">
        <v>1910</v>
      </c>
      <c r="I297" s="5">
        <f t="shared" si="22"/>
        <v>36.004712041884815</v>
      </c>
      <c r="J297" t="s">
        <v>98</v>
      </c>
      <c r="K297" t="s">
        <v>99</v>
      </c>
      <c r="L297">
        <v>1381813200</v>
      </c>
      <c r="M297" s="11">
        <f t="shared" si="23"/>
        <v>41562.208333333336</v>
      </c>
      <c r="N297">
        <v>1383976800</v>
      </c>
      <c r="O297" s="11">
        <f t="shared" si="24"/>
        <v>41587.25</v>
      </c>
      <c r="P297" s="13" t="str">
        <f t="shared" si="25"/>
        <v>2013</v>
      </c>
      <c r="Q297" t="b">
        <v>0</v>
      </c>
      <c r="R297" t="b">
        <v>0</v>
      </c>
      <c r="S297" t="s">
        <v>33</v>
      </c>
      <c r="T297" t="s">
        <v>2039</v>
      </c>
      <c r="U297" t="s">
        <v>2040</v>
      </c>
    </row>
    <row r="298" spans="1:21" ht="35" customHeight="1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1"/>
        <v>54.950819672131146</v>
      </c>
      <c r="G298" s="9" t="s">
        <v>14</v>
      </c>
      <c r="H298">
        <v>38</v>
      </c>
      <c r="I298" s="5">
        <f t="shared" si="22"/>
        <v>88.21052631578948</v>
      </c>
      <c r="J298" t="s">
        <v>26</v>
      </c>
      <c r="K298" t="s">
        <v>27</v>
      </c>
      <c r="L298">
        <v>1548655200</v>
      </c>
      <c r="M298" s="11">
        <f t="shared" si="23"/>
        <v>43493.25</v>
      </c>
      <c r="N298">
        <v>1550556000</v>
      </c>
      <c r="O298" s="11">
        <f t="shared" si="24"/>
        <v>43515.25</v>
      </c>
      <c r="P298" s="13" t="str">
        <f t="shared" si="25"/>
        <v>2019</v>
      </c>
      <c r="Q298" t="b">
        <v>0</v>
      </c>
      <c r="R298" t="b">
        <v>0</v>
      </c>
      <c r="S298" t="s">
        <v>33</v>
      </c>
      <c r="T298" t="s">
        <v>2039</v>
      </c>
      <c r="U298" t="s">
        <v>2040</v>
      </c>
    </row>
    <row r="299" spans="1:21" ht="35" customHeight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1"/>
        <v>94.236111111111114</v>
      </c>
      <c r="G299" s="9" t="s">
        <v>14</v>
      </c>
      <c r="H299">
        <v>104</v>
      </c>
      <c r="I299" s="5">
        <f t="shared" si="22"/>
        <v>65.240384615384613</v>
      </c>
      <c r="J299" t="s">
        <v>26</v>
      </c>
      <c r="K299" t="s">
        <v>27</v>
      </c>
      <c r="L299">
        <v>1389679200</v>
      </c>
      <c r="M299" s="11">
        <f t="shared" si="23"/>
        <v>41653.25</v>
      </c>
      <c r="N299">
        <v>1390456800</v>
      </c>
      <c r="O299" s="11">
        <f t="shared" si="24"/>
        <v>41662.25</v>
      </c>
      <c r="P299" s="13" t="str">
        <f t="shared" si="25"/>
        <v>2014</v>
      </c>
      <c r="Q299" t="b">
        <v>0</v>
      </c>
      <c r="R299" t="b">
        <v>1</v>
      </c>
      <c r="S299" t="s">
        <v>33</v>
      </c>
      <c r="T299" t="s">
        <v>2039</v>
      </c>
      <c r="U299" t="s">
        <v>2040</v>
      </c>
    </row>
    <row r="300" spans="1:21" ht="35" customHeight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1"/>
        <v>143.91428571428571</v>
      </c>
      <c r="G300" s="9" t="s">
        <v>20</v>
      </c>
      <c r="H300">
        <v>72</v>
      </c>
      <c r="I300" s="5">
        <f t="shared" si="22"/>
        <v>69.958333333333329</v>
      </c>
      <c r="J300" t="s">
        <v>21</v>
      </c>
      <c r="K300" t="s">
        <v>22</v>
      </c>
      <c r="L300">
        <v>1456466400</v>
      </c>
      <c r="M300" s="11">
        <f t="shared" si="23"/>
        <v>42426.25</v>
      </c>
      <c r="N300">
        <v>1458018000</v>
      </c>
      <c r="O300" s="11">
        <f t="shared" si="24"/>
        <v>42444.208333333328</v>
      </c>
      <c r="P300" s="13" t="str">
        <f t="shared" si="25"/>
        <v>2016</v>
      </c>
      <c r="Q300" t="b">
        <v>0</v>
      </c>
      <c r="R300" t="b">
        <v>1</v>
      </c>
      <c r="S300" t="s">
        <v>23</v>
      </c>
      <c r="T300" t="s">
        <v>2035</v>
      </c>
      <c r="U300" t="s">
        <v>2036</v>
      </c>
    </row>
    <row r="301" spans="1:21" ht="35" customHeight="1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1"/>
        <v>51.421052631578945</v>
      </c>
      <c r="G301" s="9" t="s">
        <v>14</v>
      </c>
      <c r="H301">
        <v>49</v>
      </c>
      <c r="I301" s="5">
        <f t="shared" si="22"/>
        <v>39.877551020408163</v>
      </c>
      <c r="J301" t="s">
        <v>21</v>
      </c>
      <c r="K301" t="s">
        <v>22</v>
      </c>
      <c r="L301">
        <v>1456984800</v>
      </c>
      <c r="M301" s="11">
        <f t="shared" si="23"/>
        <v>42432.25</v>
      </c>
      <c r="N301">
        <v>1461819600</v>
      </c>
      <c r="O301" s="11">
        <f t="shared" si="24"/>
        <v>42488.208333333328</v>
      </c>
      <c r="P301" s="13" t="str">
        <f t="shared" si="25"/>
        <v>2016</v>
      </c>
      <c r="Q301" t="b">
        <v>0</v>
      </c>
      <c r="R301" t="b">
        <v>0</v>
      </c>
      <c r="S301" t="s">
        <v>17</v>
      </c>
      <c r="T301" t="s">
        <v>2033</v>
      </c>
      <c r="U301" t="s">
        <v>2034</v>
      </c>
    </row>
    <row r="302" spans="1:21" ht="35" customHeight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1"/>
        <v>5</v>
      </c>
      <c r="G302" s="9" t="s">
        <v>14</v>
      </c>
      <c r="H302">
        <v>1</v>
      </c>
      <c r="I302" s="5">
        <f t="shared" si="22"/>
        <v>5</v>
      </c>
      <c r="J302" t="s">
        <v>36</v>
      </c>
      <c r="K302" t="s">
        <v>37</v>
      </c>
      <c r="L302">
        <v>1504069200</v>
      </c>
      <c r="M302" s="11">
        <f t="shared" si="23"/>
        <v>42977.208333333328</v>
      </c>
      <c r="N302">
        <v>1504155600</v>
      </c>
      <c r="O302" s="11">
        <f t="shared" si="24"/>
        <v>42978.208333333328</v>
      </c>
      <c r="P302" s="13" t="str">
        <f t="shared" si="25"/>
        <v>2017</v>
      </c>
      <c r="Q302" t="b">
        <v>0</v>
      </c>
      <c r="R302" t="b">
        <v>1</v>
      </c>
      <c r="S302" t="s">
        <v>68</v>
      </c>
      <c r="T302" t="s">
        <v>2047</v>
      </c>
      <c r="U302" t="s">
        <v>2048</v>
      </c>
    </row>
    <row r="303" spans="1:21" ht="35" customHeight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1"/>
        <v>1344.6666666666667</v>
      </c>
      <c r="G303" s="9" t="s">
        <v>20</v>
      </c>
      <c r="H303">
        <v>295</v>
      </c>
      <c r="I303" s="5">
        <f t="shared" si="22"/>
        <v>41.023728813559323</v>
      </c>
      <c r="J303" t="s">
        <v>21</v>
      </c>
      <c r="K303" t="s">
        <v>22</v>
      </c>
      <c r="L303">
        <v>1424930400</v>
      </c>
      <c r="M303" s="11">
        <f t="shared" si="23"/>
        <v>42061.25</v>
      </c>
      <c r="N303">
        <v>1426395600</v>
      </c>
      <c r="O303" s="11">
        <f t="shared" si="24"/>
        <v>42078.208333333328</v>
      </c>
      <c r="P303" s="13" t="str">
        <f t="shared" si="25"/>
        <v>2015</v>
      </c>
      <c r="Q303" t="b">
        <v>0</v>
      </c>
      <c r="R303" t="b">
        <v>0</v>
      </c>
      <c r="S303" t="s">
        <v>42</v>
      </c>
      <c r="T303" t="s">
        <v>2041</v>
      </c>
      <c r="U303" t="s">
        <v>2042</v>
      </c>
    </row>
    <row r="304" spans="1:21" ht="35" customHeight="1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1"/>
        <v>31.844940867279899</v>
      </c>
      <c r="G304" s="9" t="s">
        <v>14</v>
      </c>
      <c r="H304">
        <v>245</v>
      </c>
      <c r="I304" s="5">
        <f t="shared" si="22"/>
        <v>98.914285714285711</v>
      </c>
      <c r="J304" t="s">
        <v>21</v>
      </c>
      <c r="K304" t="s">
        <v>22</v>
      </c>
      <c r="L304">
        <v>1535864400</v>
      </c>
      <c r="M304" s="11">
        <f t="shared" si="23"/>
        <v>43345.208333333328</v>
      </c>
      <c r="N304">
        <v>1537074000</v>
      </c>
      <c r="O304" s="11">
        <f t="shared" si="24"/>
        <v>43359.208333333328</v>
      </c>
      <c r="P304" s="13" t="str">
        <f t="shared" si="25"/>
        <v>2018</v>
      </c>
      <c r="Q304" t="b">
        <v>0</v>
      </c>
      <c r="R304" t="b">
        <v>0</v>
      </c>
      <c r="S304" t="s">
        <v>33</v>
      </c>
      <c r="T304" t="s">
        <v>2039</v>
      </c>
      <c r="U304" t="s">
        <v>2040</v>
      </c>
    </row>
    <row r="305" spans="1:21" ht="35" customHeight="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1"/>
        <v>82.617647058823536</v>
      </c>
      <c r="G305" s="9" t="s">
        <v>14</v>
      </c>
      <c r="H305">
        <v>32</v>
      </c>
      <c r="I305" s="5">
        <f t="shared" si="22"/>
        <v>87.78125</v>
      </c>
      <c r="J305" t="s">
        <v>21</v>
      </c>
      <c r="K305" t="s">
        <v>22</v>
      </c>
      <c r="L305">
        <v>1452146400</v>
      </c>
      <c r="M305" s="11">
        <f t="shared" si="23"/>
        <v>42376.25</v>
      </c>
      <c r="N305">
        <v>1452578400</v>
      </c>
      <c r="O305" s="11">
        <f t="shared" si="24"/>
        <v>42381.25</v>
      </c>
      <c r="P305" s="13" t="str">
        <f t="shared" si="25"/>
        <v>2016</v>
      </c>
      <c r="Q305" t="b">
        <v>0</v>
      </c>
      <c r="R305" t="b">
        <v>0</v>
      </c>
      <c r="S305" t="s">
        <v>60</v>
      </c>
      <c r="T305" t="s">
        <v>2035</v>
      </c>
      <c r="U305" t="s">
        <v>2045</v>
      </c>
    </row>
    <row r="306" spans="1:21" ht="35" customHeight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1"/>
        <v>546.14285714285722</v>
      </c>
      <c r="G306" s="9" t="s">
        <v>20</v>
      </c>
      <c r="H306">
        <v>142</v>
      </c>
      <c r="I306" s="5">
        <f t="shared" si="22"/>
        <v>80.767605633802816</v>
      </c>
      <c r="J306" t="s">
        <v>21</v>
      </c>
      <c r="K306" t="s">
        <v>22</v>
      </c>
      <c r="L306">
        <v>1470546000</v>
      </c>
      <c r="M306" s="11">
        <f t="shared" si="23"/>
        <v>42589.208333333328</v>
      </c>
      <c r="N306">
        <v>1474088400</v>
      </c>
      <c r="O306" s="11">
        <f t="shared" si="24"/>
        <v>42630.208333333328</v>
      </c>
      <c r="P306" s="13" t="str">
        <f t="shared" si="25"/>
        <v>2016</v>
      </c>
      <c r="Q306" t="b">
        <v>0</v>
      </c>
      <c r="R306" t="b">
        <v>0</v>
      </c>
      <c r="S306" t="s">
        <v>42</v>
      </c>
      <c r="T306" t="s">
        <v>2041</v>
      </c>
      <c r="U306" t="s">
        <v>2042</v>
      </c>
    </row>
    <row r="307" spans="1:21" ht="35" customHeight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1"/>
        <v>286.21428571428572</v>
      </c>
      <c r="G307" s="9" t="s">
        <v>20</v>
      </c>
      <c r="H307">
        <v>85</v>
      </c>
      <c r="I307" s="5">
        <f t="shared" si="22"/>
        <v>94.28235294117647</v>
      </c>
      <c r="J307" t="s">
        <v>21</v>
      </c>
      <c r="K307" t="s">
        <v>22</v>
      </c>
      <c r="L307">
        <v>1458363600</v>
      </c>
      <c r="M307" s="11">
        <f t="shared" si="23"/>
        <v>42448.208333333328</v>
      </c>
      <c r="N307">
        <v>1461906000</v>
      </c>
      <c r="O307" s="11">
        <f t="shared" si="24"/>
        <v>42489.208333333328</v>
      </c>
      <c r="P307" s="13" t="str">
        <f t="shared" si="25"/>
        <v>2016</v>
      </c>
      <c r="Q307" t="b">
        <v>0</v>
      </c>
      <c r="R307" t="b">
        <v>0</v>
      </c>
      <c r="S307" t="s">
        <v>33</v>
      </c>
      <c r="T307" t="s">
        <v>2039</v>
      </c>
      <c r="U307" t="s">
        <v>2040</v>
      </c>
    </row>
    <row r="308" spans="1:21" ht="35" customHeight="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1"/>
        <v>7.9076923076923071</v>
      </c>
      <c r="G308" s="9" t="s">
        <v>14</v>
      </c>
      <c r="H308">
        <v>7</v>
      </c>
      <c r="I308" s="5">
        <f t="shared" si="22"/>
        <v>73.428571428571431</v>
      </c>
      <c r="J308" t="s">
        <v>21</v>
      </c>
      <c r="K308" t="s">
        <v>22</v>
      </c>
      <c r="L308">
        <v>1500008400</v>
      </c>
      <c r="M308" s="11">
        <f t="shared" si="23"/>
        <v>42930.208333333328</v>
      </c>
      <c r="N308">
        <v>1500267600</v>
      </c>
      <c r="O308" s="11">
        <f t="shared" si="24"/>
        <v>42933.208333333328</v>
      </c>
      <c r="P308" s="13" t="str">
        <f t="shared" si="25"/>
        <v>2017</v>
      </c>
      <c r="Q308" t="b">
        <v>0</v>
      </c>
      <c r="R308" t="b">
        <v>1</v>
      </c>
      <c r="S308" t="s">
        <v>33</v>
      </c>
      <c r="T308" t="s">
        <v>2039</v>
      </c>
      <c r="U308" t="s">
        <v>2040</v>
      </c>
    </row>
    <row r="309" spans="1:21" ht="35" customHeight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1"/>
        <v>132.13677811550153</v>
      </c>
      <c r="G309" s="9" t="s">
        <v>20</v>
      </c>
      <c r="H309">
        <v>659</v>
      </c>
      <c r="I309" s="5">
        <f t="shared" si="22"/>
        <v>65.968133535660087</v>
      </c>
      <c r="J309" t="s">
        <v>36</v>
      </c>
      <c r="K309" t="s">
        <v>37</v>
      </c>
      <c r="L309">
        <v>1338958800</v>
      </c>
      <c r="M309" s="11">
        <f t="shared" si="23"/>
        <v>41066.208333333336</v>
      </c>
      <c r="N309">
        <v>1340686800</v>
      </c>
      <c r="O309" s="11">
        <f t="shared" si="24"/>
        <v>41086.208333333336</v>
      </c>
      <c r="P309" s="13" t="str">
        <f t="shared" si="25"/>
        <v>2012</v>
      </c>
      <c r="Q309" t="b">
        <v>0</v>
      </c>
      <c r="R309" t="b">
        <v>1</v>
      </c>
      <c r="S309" t="s">
        <v>119</v>
      </c>
      <c r="T309" t="s">
        <v>2047</v>
      </c>
      <c r="U309" t="s">
        <v>2053</v>
      </c>
    </row>
    <row r="310" spans="1:21" ht="35" customHeight="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1"/>
        <v>74.077834179357026</v>
      </c>
      <c r="G310" s="9" t="s">
        <v>14</v>
      </c>
      <c r="H310">
        <v>803</v>
      </c>
      <c r="I310" s="5">
        <f t="shared" si="22"/>
        <v>109.04109589041096</v>
      </c>
      <c r="J310" t="s">
        <v>21</v>
      </c>
      <c r="K310" t="s">
        <v>22</v>
      </c>
      <c r="L310">
        <v>1303102800</v>
      </c>
      <c r="M310" s="11">
        <f t="shared" si="23"/>
        <v>40651.208333333336</v>
      </c>
      <c r="N310">
        <v>1303189200</v>
      </c>
      <c r="O310" s="11">
        <f t="shared" si="24"/>
        <v>40652.208333333336</v>
      </c>
      <c r="P310" s="13" t="str">
        <f t="shared" si="25"/>
        <v>2011</v>
      </c>
      <c r="Q310" t="b">
        <v>0</v>
      </c>
      <c r="R310" t="b">
        <v>0</v>
      </c>
      <c r="S310" t="s">
        <v>33</v>
      </c>
      <c r="T310" t="s">
        <v>2039</v>
      </c>
      <c r="U310" t="s">
        <v>2040</v>
      </c>
    </row>
    <row r="311" spans="1:21" ht="35" customHeight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1"/>
        <v>75.292682926829272</v>
      </c>
      <c r="G311" s="9" t="s">
        <v>74</v>
      </c>
      <c r="H311">
        <v>75</v>
      </c>
      <c r="I311" s="5">
        <f t="shared" si="22"/>
        <v>41.16</v>
      </c>
      <c r="J311" t="s">
        <v>21</v>
      </c>
      <c r="K311" t="s">
        <v>22</v>
      </c>
      <c r="L311">
        <v>1316581200</v>
      </c>
      <c r="M311" s="11">
        <f t="shared" si="23"/>
        <v>40807.208333333336</v>
      </c>
      <c r="N311">
        <v>1318309200</v>
      </c>
      <c r="O311" s="11">
        <f t="shared" si="24"/>
        <v>40827.208333333336</v>
      </c>
      <c r="P311" s="13" t="str">
        <f t="shared" si="25"/>
        <v>2011</v>
      </c>
      <c r="Q311" t="b">
        <v>0</v>
      </c>
      <c r="R311" t="b">
        <v>1</v>
      </c>
      <c r="S311" t="s">
        <v>60</v>
      </c>
      <c r="T311" t="s">
        <v>2035</v>
      </c>
      <c r="U311" t="s">
        <v>2045</v>
      </c>
    </row>
    <row r="312" spans="1:21" ht="35" customHeight="1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1"/>
        <v>20.333333333333332</v>
      </c>
      <c r="G312" s="9" t="s">
        <v>14</v>
      </c>
      <c r="H312">
        <v>16</v>
      </c>
      <c r="I312" s="5">
        <f t="shared" si="22"/>
        <v>99.125</v>
      </c>
      <c r="J312" t="s">
        <v>21</v>
      </c>
      <c r="K312" t="s">
        <v>22</v>
      </c>
      <c r="L312">
        <v>1270789200</v>
      </c>
      <c r="M312" s="11">
        <f t="shared" si="23"/>
        <v>40277.208333333336</v>
      </c>
      <c r="N312">
        <v>1272171600</v>
      </c>
      <c r="O312" s="11">
        <f t="shared" si="24"/>
        <v>40293.208333333336</v>
      </c>
      <c r="P312" s="13" t="str">
        <f t="shared" si="25"/>
        <v>2010</v>
      </c>
      <c r="Q312" t="b">
        <v>0</v>
      </c>
      <c r="R312" t="b">
        <v>0</v>
      </c>
      <c r="S312" t="s">
        <v>89</v>
      </c>
      <c r="T312" t="s">
        <v>2050</v>
      </c>
      <c r="U312" t="s">
        <v>2051</v>
      </c>
    </row>
    <row r="313" spans="1:21" ht="35" customHeight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1"/>
        <v>203.36507936507937</v>
      </c>
      <c r="G313" s="9" t="s">
        <v>20</v>
      </c>
      <c r="H313">
        <v>121</v>
      </c>
      <c r="I313" s="5">
        <f t="shared" si="22"/>
        <v>105.88429752066116</v>
      </c>
      <c r="J313" t="s">
        <v>21</v>
      </c>
      <c r="K313" t="s">
        <v>22</v>
      </c>
      <c r="L313">
        <v>1297836000</v>
      </c>
      <c r="M313" s="11">
        <f t="shared" si="23"/>
        <v>40590.25</v>
      </c>
      <c r="N313">
        <v>1298872800</v>
      </c>
      <c r="O313" s="11">
        <f t="shared" si="24"/>
        <v>40602.25</v>
      </c>
      <c r="P313" s="13" t="str">
        <f t="shared" si="25"/>
        <v>2011</v>
      </c>
      <c r="Q313" t="b">
        <v>0</v>
      </c>
      <c r="R313" t="b">
        <v>0</v>
      </c>
      <c r="S313" t="s">
        <v>33</v>
      </c>
      <c r="T313" t="s">
        <v>2039</v>
      </c>
      <c r="U313" t="s">
        <v>2040</v>
      </c>
    </row>
    <row r="314" spans="1:21" ht="35" customHeight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1"/>
        <v>310.2284263959391</v>
      </c>
      <c r="G314" s="9" t="s">
        <v>20</v>
      </c>
      <c r="H314">
        <v>3742</v>
      </c>
      <c r="I314" s="5">
        <f t="shared" si="22"/>
        <v>48.996525921966864</v>
      </c>
      <c r="J314" t="s">
        <v>21</v>
      </c>
      <c r="K314" t="s">
        <v>22</v>
      </c>
      <c r="L314">
        <v>1382677200</v>
      </c>
      <c r="M314" s="11">
        <f t="shared" si="23"/>
        <v>41572.208333333336</v>
      </c>
      <c r="N314">
        <v>1383282000</v>
      </c>
      <c r="O314" s="11">
        <f t="shared" si="24"/>
        <v>41579.208333333336</v>
      </c>
      <c r="P314" s="13" t="str">
        <f t="shared" si="25"/>
        <v>2013</v>
      </c>
      <c r="Q314" t="b">
        <v>0</v>
      </c>
      <c r="R314" t="b">
        <v>0</v>
      </c>
      <c r="S314" t="s">
        <v>33</v>
      </c>
      <c r="T314" t="s">
        <v>2039</v>
      </c>
      <c r="U314" t="s">
        <v>2040</v>
      </c>
    </row>
    <row r="315" spans="1:21" ht="35" customHeight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1"/>
        <v>395.31818181818181</v>
      </c>
      <c r="G315" s="9" t="s">
        <v>20</v>
      </c>
      <c r="H315">
        <v>223</v>
      </c>
      <c r="I315" s="5">
        <f t="shared" si="22"/>
        <v>39</v>
      </c>
      <c r="J315" t="s">
        <v>21</v>
      </c>
      <c r="K315" t="s">
        <v>22</v>
      </c>
      <c r="L315">
        <v>1330322400</v>
      </c>
      <c r="M315" s="11">
        <f t="shared" si="23"/>
        <v>40966.25</v>
      </c>
      <c r="N315">
        <v>1330495200</v>
      </c>
      <c r="O315" s="11">
        <f t="shared" si="24"/>
        <v>40968.25</v>
      </c>
      <c r="P315" s="13" t="str">
        <f t="shared" si="25"/>
        <v>2012</v>
      </c>
      <c r="Q315" t="b">
        <v>0</v>
      </c>
      <c r="R315" t="b">
        <v>0</v>
      </c>
      <c r="S315" t="s">
        <v>23</v>
      </c>
      <c r="T315" t="s">
        <v>2035</v>
      </c>
      <c r="U315" t="s">
        <v>2036</v>
      </c>
    </row>
    <row r="316" spans="1:21" ht="35" customHeight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1"/>
        <v>294.71428571428572</v>
      </c>
      <c r="G316" s="9" t="s">
        <v>20</v>
      </c>
      <c r="H316">
        <v>133</v>
      </c>
      <c r="I316" s="5">
        <f t="shared" si="22"/>
        <v>31.022556390977442</v>
      </c>
      <c r="J316" t="s">
        <v>21</v>
      </c>
      <c r="K316" t="s">
        <v>22</v>
      </c>
      <c r="L316">
        <v>1552366800</v>
      </c>
      <c r="M316" s="11">
        <f t="shared" si="23"/>
        <v>43536.208333333328</v>
      </c>
      <c r="N316">
        <v>1552798800</v>
      </c>
      <c r="O316" s="11">
        <f t="shared" si="24"/>
        <v>43541.208333333328</v>
      </c>
      <c r="P316" s="13" t="str">
        <f t="shared" si="25"/>
        <v>2019</v>
      </c>
      <c r="Q316" t="b">
        <v>0</v>
      </c>
      <c r="R316" t="b">
        <v>1</v>
      </c>
      <c r="S316" t="s">
        <v>42</v>
      </c>
      <c r="T316" t="s">
        <v>2041</v>
      </c>
      <c r="U316" t="s">
        <v>2042</v>
      </c>
    </row>
    <row r="317" spans="1:21" ht="35" customHeight="1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1"/>
        <v>33.89473684210526</v>
      </c>
      <c r="G317" s="9" t="s">
        <v>14</v>
      </c>
      <c r="H317">
        <v>31</v>
      </c>
      <c r="I317" s="5">
        <f t="shared" si="22"/>
        <v>103.87096774193549</v>
      </c>
      <c r="J317" t="s">
        <v>21</v>
      </c>
      <c r="K317" t="s">
        <v>22</v>
      </c>
      <c r="L317">
        <v>1400907600</v>
      </c>
      <c r="M317" s="11">
        <f t="shared" si="23"/>
        <v>41783.208333333336</v>
      </c>
      <c r="N317">
        <v>1403413200</v>
      </c>
      <c r="O317" s="11">
        <f t="shared" si="24"/>
        <v>41812.208333333336</v>
      </c>
      <c r="P317" s="13" t="str">
        <f t="shared" si="25"/>
        <v>2014</v>
      </c>
      <c r="Q317" t="b">
        <v>0</v>
      </c>
      <c r="R317" t="b">
        <v>0</v>
      </c>
      <c r="S317" t="s">
        <v>33</v>
      </c>
      <c r="T317" t="s">
        <v>2039</v>
      </c>
      <c r="U317" t="s">
        <v>2040</v>
      </c>
    </row>
    <row r="318" spans="1:21" ht="35" customHeight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1"/>
        <v>66.677083333333329</v>
      </c>
      <c r="G318" s="9" t="s">
        <v>14</v>
      </c>
      <c r="H318">
        <v>108</v>
      </c>
      <c r="I318" s="5">
        <f t="shared" si="22"/>
        <v>59.268518518518519</v>
      </c>
      <c r="J318" t="s">
        <v>107</v>
      </c>
      <c r="K318" t="s">
        <v>108</v>
      </c>
      <c r="L318">
        <v>1574143200</v>
      </c>
      <c r="M318" s="11">
        <f t="shared" si="23"/>
        <v>43788.25</v>
      </c>
      <c r="N318">
        <v>1574229600</v>
      </c>
      <c r="O318" s="11">
        <f t="shared" si="24"/>
        <v>43789.25</v>
      </c>
      <c r="P318" s="13" t="str">
        <f t="shared" si="25"/>
        <v>2019</v>
      </c>
      <c r="Q318" t="b">
        <v>0</v>
      </c>
      <c r="R318" t="b">
        <v>1</v>
      </c>
      <c r="S318" t="s">
        <v>17</v>
      </c>
      <c r="T318" t="s">
        <v>2033</v>
      </c>
      <c r="U318" t="s">
        <v>2034</v>
      </c>
    </row>
    <row r="319" spans="1:21" ht="35" customHeight="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1"/>
        <v>19.227272727272727</v>
      </c>
      <c r="G319" s="9" t="s">
        <v>14</v>
      </c>
      <c r="H319">
        <v>30</v>
      </c>
      <c r="I319" s="5">
        <f t="shared" si="22"/>
        <v>42.3</v>
      </c>
      <c r="J319" t="s">
        <v>21</v>
      </c>
      <c r="K319" t="s">
        <v>22</v>
      </c>
      <c r="L319">
        <v>1494738000</v>
      </c>
      <c r="M319" s="11">
        <f t="shared" si="23"/>
        <v>42869.208333333328</v>
      </c>
      <c r="N319">
        <v>1495861200</v>
      </c>
      <c r="O319" s="11">
        <f t="shared" si="24"/>
        <v>42882.208333333328</v>
      </c>
      <c r="P319" s="13" t="str">
        <f t="shared" si="25"/>
        <v>2017</v>
      </c>
      <c r="Q319" t="b">
        <v>0</v>
      </c>
      <c r="R319" t="b">
        <v>0</v>
      </c>
      <c r="S319" t="s">
        <v>33</v>
      </c>
      <c r="T319" t="s">
        <v>2039</v>
      </c>
      <c r="U319" t="s">
        <v>2040</v>
      </c>
    </row>
    <row r="320" spans="1:21" ht="35" customHeight="1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1"/>
        <v>15.842105263157894</v>
      </c>
      <c r="G320" s="9" t="s">
        <v>14</v>
      </c>
      <c r="H320">
        <v>17</v>
      </c>
      <c r="I320" s="5">
        <f t="shared" si="22"/>
        <v>53.117647058823529</v>
      </c>
      <c r="J320" t="s">
        <v>21</v>
      </c>
      <c r="K320" t="s">
        <v>22</v>
      </c>
      <c r="L320">
        <v>1392357600</v>
      </c>
      <c r="M320" s="11">
        <f t="shared" si="23"/>
        <v>41684.25</v>
      </c>
      <c r="N320">
        <v>1392530400</v>
      </c>
      <c r="O320" s="11">
        <f t="shared" si="24"/>
        <v>41686.25</v>
      </c>
      <c r="P320" s="13" t="str">
        <f t="shared" si="25"/>
        <v>2014</v>
      </c>
      <c r="Q320" t="b">
        <v>0</v>
      </c>
      <c r="R320" t="b">
        <v>0</v>
      </c>
      <c r="S320" t="s">
        <v>23</v>
      </c>
      <c r="T320" t="s">
        <v>2035</v>
      </c>
      <c r="U320" t="s">
        <v>2036</v>
      </c>
    </row>
    <row r="321" spans="1:21" ht="35" customHeight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1"/>
        <v>38.702380952380956</v>
      </c>
      <c r="G321" s="9" t="s">
        <v>74</v>
      </c>
      <c r="H321">
        <v>64</v>
      </c>
      <c r="I321" s="5">
        <f t="shared" si="22"/>
        <v>50.796875</v>
      </c>
      <c r="J321" t="s">
        <v>21</v>
      </c>
      <c r="K321" t="s">
        <v>22</v>
      </c>
      <c r="L321">
        <v>1281589200</v>
      </c>
      <c r="M321" s="11">
        <f t="shared" si="23"/>
        <v>40402.208333333336</v>
      </c>
      <c r="N321">
        <v>1283662800</v>
      </c>
      <c r="O321" s="11">
        <f t="shared" si="24"/>
        <v>40426.208333333336</v>
      </c>
      <c r="P321" s="13" t="str">
        <f t="shared" si="25"/>
        <v>2010</v>
      </c>
      <c r="Q321" t="b">
        <v>0</v>
      </c>
      <c r="R321" t="b">
        <v>0</v>
      </c>
      <c r="S321" t="s">
        <v>28</v>
      </c>
      <c r="T321" t="s">
        <v>2037</v>
      </c>
      <c r="U321" t="s">
        <v>2038</v>
      </c>
    </row>
    <row r="322" spans="1:21" ht="35" customHeight="1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21"/>
        <v>9.5876777251184837</v>
      </c>
      <c r="G322" s="9" t="s">
        <v>14</v>
      </c>
      <c r="H322">
        <v>80</v>
      </c>
      <c r="I322" s="5">
        <f t="shared" si="22"/>
        <v>101.15</v>
      </c>
      <c r="J322" t="s">
        <v>21</v>
      </c>
      <c r="K322" t="s">
        <v>22</v>
      </c>
      <c r="L322">
        <v>1305003600</v>
      </c>
      <c r="M322" s="11">
        <f t="shared" si="23"/>
        <v>40673.208333333336</v>
      </c>
      <c r="N322">
        <v>1305781200</v>
      </c>
      <c r="O322" s="11">
        <f t="shared" si="24"/>
        <v>40682.208333333336</v>
      </c>
      <c r="P322" s="13" t="str">
        <f t="shared" si="25"/>
        <v>2011</v>
      </c>
      <c r="Q322" t="b">
        <v>0</v>
      </c>
      <c r="R322" t="b">
        <v>0</v>
      </c>
      <c r="S322" t="s">
        <v>119</v>
      </c>
      <c r="T322" t="s">
        <v>2047</v>
      </c>
      <c r="U322" t="s">
        <v>2053</v>
      </c>
    </row>
    <row r="323" spans="1:21" ht="35" customHeight="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6">$E323/$D323*100</f>
        <v>94.144366197183089</v>
      </c>
      <c r="G323" s="9" t="s">
        <v>14</v>
      </c>
      <c r="H323">
        <v>2468</v>
      </c>
      <c r="I323" s="5">
        <f t="shared" ref="I323:I386" si="27">IFERROR($E323/$H323,0)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8">((($L323/60)/60)/24)+DATE(1970,1,1)</f>
        <v>40634.208333333336</v>
      </c>
      <c r="N323">
        <v>1302325200</v>
      </c>
      <c r="O323" s="11">
        <f t="shared" ref="O323:O386" si="29">((($N323/60)/60)/24)+DATE(1970,1,1)</f>
        <v>40642.208333333336</v>
      </c>
      <c r="P323" s="13" t="str">
        <f t="shared" si="25"/>
        <v>2011</v>
      </c>
      <c r="Q323" t="b">
        <v>0</v>
      </c>
      <c r="R323" t="b">
        <v>0</v>
      </c>
      <c r="S323" t="s">
        <v>100</v>
      </c>
      <c r="T323" t="s">
        <v>2041</v>
      </c>
      <c r="U323" t="s">
        <v>2052</v>
      </c>
    </row>
    <row r="324" spans="1:21" ht="35" customHeight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6"/>
        <v>166.56234096692114</v>
      </c>
      <c r="G324" s="9" t="s">
        <v>20</v>
      </c>
      <c r="H324">
        <v>5168</v>
      </c>
      <c r="I324" s="5">
        <f t="shared" si="27"/>
        <v>37.998645510835914</v>
      </c>
      <c r="J324" t="s">
        <v>21</v>
      </c>
      <c r="K324" t="s">
        <v>22</v>
      </c>
      <c r="L324">
        <v>1290664800</v>
      </c>
      <c r="M324" s="11">
        <f t="shared" si="28"/>
        <v>40507.25</v>
      </c>
      <c r="N324">
        <v>1291788000</v>
      </c>
      <c r="O324" s="11">
        <f t="shared" si="29"/>
        <v>40520.25</v>
      </c>
      <c r="P324" s="13" t="str">
        <f t="shared" ref="P324:P387" si="30">TEXT($O324,"yyyy")</f>
        <v>2010</v>
      </c>
      <c r="Q324" t="b">
        <v>0</v>
      </c>
      <c r="R324" t="b">
        <v>0</v>
      </c>
      <c r="S324" t="s">
        <v>33</v>
      </c>
      <c r="T324" t="s">
        <v>2039</v>
      </c>
      <c r="U324" t="s">
        <v>2040</v>
      </c>
    </row>
    <row r="325" spans="1:21" ht="35" customHeight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6"/>
        <v>24.134831460674157</v>
      </c>
      <c r="G325" s="9" t="s">
        <v>14</v>
      </c>
      <c r="H325">
        <v>26</v>
      </c>
      <c r="I325" s="5">
        <f t="shared" si="27"/>
        <v>82.615384615384613</v>
      </c>
      <c r="J325" t="s">
        <v>40</v>
      </c>
      <c r="K325" t="s">
        <v>41</v>
      </c>
      <c r="L325">
        <v>1395896400</v>
      </c>
      <c r="M325" s="11">
        <f t="shared" si="28"/>
        <v>41725.208333333336</v>
      </c>
      <c r="N325">
        <v>1396069200</v>
      </c>
      <c r="O325" s="11">
        <f t="shared" si="29"/>
        <v>41727.208333333336</v>
      </c>
      <c r="P325" s="13" t="str">
        <f t="shared" si="30"/>
        <v>2014</v>
      </c>
      <c r="Q325" t="b">
        <v>0</v>
      </c>
      <c r="R325" t="b">
        <v>0</v>
      </c>
      <c r="S325" t="s">
        <v>42</v>
      </c>
      <c r="T325" t="s">
        <v>2041</v>
      </c>
      <c r="U325" t="s">
        <v>2042</v>
      </c>
    </row>
    <row r="326" spans="1:21" ht="35" customHeight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6"/>
        <v>164.05633802816902</v>
      </c>
      <c r="G326" s="9" t="s">
        <v>20</v>
      </c>
      <c r="H326">
        <v>307</v>
      </c>
      <c r="I326" s="5">
        <f t="shared" si="27"/>
        <v>37.941368078175898</v>
      </c>
      <c r="J326" t="s">
        <v>21</v>
      </c>
      <c r="K326" t="s">
        <v>22</v>
      </c>
      <c r="L326">
        <v>1434862800</v>
      </c>
      <c r="M326" s="11">
        <f t="shared" si="28"/>
        <v>42176.208333333328</v>
      </c>
      <c r="N326">
        <v>1435899600</v>
      </c>
      <c r="O326" s="11">
        <f t="shared" si="29"/>
        <v>42188.208333333328</v>
      </c>
      <c r="P326" s="13" t="str">
        <f t="shared" si="30"/>
        <v>2015</v>
      </c>
      <c r="Q326" t="b">
        <v>0</v>
      </c>
      <c r="R326" t="b">
        <v>1</v>
      </c>
      <c r="S326" t="s">
        <v>33</v>
      </c>
      <c r="T326" t="s">
        <v>2039</v>
      </c>
      <c r="U326" t="s">
        <v>2040</v>
      </c>
    </row>
    <row r="327" spans="1:21" ht="35" customHeight="1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6"/>
        <v>90.723076923076931</v>
      </c>
      <c r="G327" s="9" t="s">
        <v>14</v>
      </c>
      <c r="H327">
        <v>73</v>
      </c>
      <c r="I327" s="5">
        <f t="shared" si="27"/>
        <v>80.780821917808225</v>
      </c>
      <c r="J327" t="s">
        <v>21</v>
      </c>
      <c r="K327" t="s">
        <v>22</v>
      </c>
      <c r="L327">
        <v>1529125200</v>
      </c>
      <c r="M327" s="11">
        <f t="shared" si="28"/>
        <v>43267.208333333328</v>
      </c>
      <c r="N327">
        <v>1531112400</v>
      </c>
      <c r="O327" s="11">
        <f t="shared" si="29"/>
        <v>43290.208333333328</v>
      </c>
      <c r="P327" s="13" t="str">
        <f t="shared" si="30"/>
        <v>2018</v>
      </c>
      <c r="Q327" t="b">
        <v>0</v>
      </c>
      <c r="R327" t="b">
        <v>1</v>
      </c>
      <c r="S327" t="s">
        <v>33</v>
      </c>
      <c r="T327" t="s">
        <v>2039</v>
      </c>
      <c r="U327" t="s">
        <v>2040</v>
      </c>
    </row>
    <row r="328" spans="1:21" ht="35" customHeight="1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6"/>
        <v>46.194444444444443</v>
      </c>
      <c r="G328" s="9" t="s">
        <v>14</v>
      </c>
      <c r="H328">
        <v>128</v>
      </c>
      <c r="I328" s="5">
        <f t="shared" si="27"/>
        <v>25.984375</v>
      </c>
      <c r="J328" t="s">
        <v>21</v>
      </c>
      <c r="K328" t="s">
        <v>22</v>
      </c>
      <c r="L328">
        <v>1451109600</v>
      </c>
      <c r="M328" s="11">
        <f t="shared" si="28"/>
        <v>42364.25</v>
      </c>
      <c r="N328">
        <v>1451628000</v>
      </c>
      <c r="O328" s="11">
        <f t="shared" si="29"/>
        <v>42370.25</v>
      </c>
      <c r="P328" s="13" t="str">
        <f t="shared" si="30"/>
        <v>2016</v>
      </c>
      <c r="Q328" t="b">
        <v>0</v>
      </c>
      <c r="R328" t="b">
        <v>0</v>
      </c>
      <c r="S328" t="s">
        <v>71</v>
      </c>
      <c r="T328" t="s">
        <v>2041</v>
      </c>
      <c r="U328" t="s">
        <v>2049</v>
      </c>
    </row>
    <row r="329" spans="1:21" ht="35" customHeight="1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6"/>
        <v>38.53846153846154</v>
      </c>
      <c r="G329" s="9" t="s">
        <v>14</v>
      </c>
      <c r="H329">
        <v>33</v>
      </c>
      <c r="I329" s="5">
        <f t="shared" si="27"/>
        <v>30.363636363636363</v>
      </c>
      <c r="J329" t="s">
        <v>21</v>
      </c>
      <c r="K329" t="s">
        <v>22</v>
      </c>
      <c r="L329">
        <v>1566968400</v>
      </c>
      <c r="M329" s="11">
        <f t="shared" si="28"/>
        <v>43705.208333333328</v>
      </c>
      <c r="N329">
        <v>1567314000</v>
      </c>
      <c r="O329" s="11">
        <f t="shared" si="29"/>
        <v>43709.208333333328</v>
      </c>
      <c r="P329" s="13" t="str">
        <f t="shared" si="30"/>
        <v>2019</v>
      </c>
      <c r="Q329" t="b">
        <v>0</v>
      </c>
      <c r="R329" t="b">
        <v>1</v>
      </c>
      <c r="S329" t="s">
        <v>33</v>
      </c>
      <c r="T329" t="s">
        <v>2039</v>
      </c>
      <c r="U329" t="s">
        <v>2040</v>
      </c>
    </row>
    <row r="330" spans="1:21" ht="35" customHeight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6"/>
        <v>133.56231003039514</v>
      </c>
      <c r="G330" s="9" t="s">
        <v>20</v>
      </c>
      <c r="H330">
        <v>2441</v>
      </c>
      <c r="I330" s="5">
        <f t="shared" si="27"/>
        <v>54.004916018025398</v>
      </c>
      <c r="J330" t="s">
        <v>21</v>
      </c>
      <c r="K330" t="s">
        <v>22</v>
      </c>
      <c r="L330">
        <v>1543557600</v>
      </c>
      <c r="M330" s="11">
        <f t="shared" si="28"/>
        <v>43434.25</v>
      </c>
      <c r="N330">
        <v>1544508000</v>
      </c>
      <c r="O330" s="11">
        <f t="shared" si="29"/>
        <v>43445.25</v>
      </c>
      <c r="P330" s="13" t="str">
        <f t="shared" si="30"/>
        <v>2018</v>
      </c>
      <c r="Q330" t="b">
        <v>0</v>
      </c>
      <c r="R330" t="b">
        <v>0</v>
      </c>
      <c r="S330" t="s">
        <v>23</v>
      </c>
      <c r="T330" t="s">
        <v>2035</v>
      </c>
      <c r="U330" t="s">
        <v>2036</v>
      </c>
    </row>
    <row r="331" spans="1:21" ht="35" customHeight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6"/>
        <v>22.896588486140725</v>
      </c>
      <c r="G331" s="9" t="s">
        <v>47</v>
      </c>
      <c r="H331">
        <v>211</v>
      </c>
      <c r="I331" s="5">
        <f t="shared" si="27"/>
        <v>101.78672985781991</v>
      </c>
      <c r="J331" t="s">
        <v>21</v>
      </c>
      <c r="K331" t="s">
        <v>22</v>
      </c>
      <c r="L331">
        <v>1481522400</v>
      </c>
      <c r="M331" s="11">
        <f t="shared" si="28"/>
        <v>42716.25</v>
      </c>
      <c r="N331">
        <v>1482472800</v>
      </c>
      <c r="O331" s="11">
        <f t="shared" si="29"/>
        <v>42727.25</v>
      </c>
      <c r="P331" s="13" t="str">
        <f t="shared" si="30"/>
        <v>2016</v>
      </c>
      <c r="Q331" t="b">
        <v>0</v>
      </c>
      <c r="R331" t="b">
        <v>0</v>
      </c>
      <c r="S331" t="s">
        <v>89</v>
      </c>
      <c r="T331" t="s">
        <v>2050</v>
      </c>
      <c r="U331" t="s">
        <v>2051</v>
      </c>
    </row>
    <row r="332" spans="1:21" ht="35" customHeight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6"/>
        <v>184.95548961424333</v>
      </c>
      <c r="G332" s="9" t="s">
        <v>20</v>
      </c>
      <c r="H332">
        <v>1385</v>
      </c>
      <c r="I332" s="5">
        <f t="shared" si="27"/>
        <v>45.003610108303249</v>
      </c>
      <c r="J332" t="s">
        <v>40</v>
      </c>
      <c r="K332" t="s">
        <v>41</v>
      </c>
      <c r="L332">
        <v>1512712800</v>
      </c>
      <c r="M332" s="11">
        <f t="shared" si="28"/>
        <v>43077.25</v>
      </c>
      <c r="N332">
        <v>1512799200</v>
      </c>
      <c r="O332" s="11">
        <f t="shared" si="29"/>
        <v>43078.25</v>
      </c>
      <c r="P332" s="13" t="str">
        <f t="shared" si="30"/>
        <v>2017</v>
      </c>
      <c r="Q332" t="b">
        <v>0</v>
      </c>
      <c r="R332" t="b">
        <v>0</v>
      </c>
      <c r="S332" t="s">
        <v>42</v>
      </c>
      <c r="T332" t="s">
        <v>2041</v>
      </c>
      <c r="U332" t="s">
        <v>2042</v>
      </c>
    </row>
    <row r="333" spans="1:21" ht="35" customHeight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6"/>
        <v>443.72727272727275</v>
      </c>
      <c r="G333" s="9" t="s">
        <v>20</v>
      </c>
      <c r="H333">
        <v>190</v>
      </c>
      <c r="I333" s="5">
        <f t="shared" si="27"/>
        <v>77.068421052631578</v>
      </c>
      <c r="J333" t="s">
        <v>21</v>
      </c>
      <c r="K333" t="s">
        <v>22</v>
      </c>
      <c r="L333">
        <v>1324274400</v>
      </c>
      <c r="M333" s="11">
        <f t="shared" si="28"/>
        <v>40896.25</v>
      </c>
      <c r="N333">
        <v>1324360800</v>
      </c>
      <c r="O333" s="11">
        <f t="shared" si="29"/>
        <v>40897.25</v>
      </c>
      <c r="P333" s="13" t="str">
        <f t="shared" si="30"/>
        <v>2011</v>
      </c>
      <c r="Q333" t="b">
        <v>0</v>
      </c>
      <c r="R333" t="b">
        <v>0</v>
      </c>
      <c r="S333" t="s">
        <v>17</v>
      </c>
      <c r="T333" t="s">
        <v>2033</v>
      </c>
      <c r="U333" t="s">
        <v>2034</v>
      </c>
    </row>
    <row r="334" spans="1:21" ht="35" customHeight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6"/>
        <v>199.9806763285024</v>
      </c>
      <c r="G334" s="9" t="s">
        <v>20</v>
      </c>
      <c r="H334">
        <v>470</v>
      </c>
      <c r="I334" s="5">
        <f t="shared" si="27"/>
        <v>88.076595744680844</v>
      </c>
      <c r="J334" t="s">
        <v>21</v>
      </c>
      <c r="K334" t="s">
        <v>22</v>
      </c>
      <c r="L334">
        <v>1364446800</v>
      </c>
      <c r="M334" s="11">
        <f t="shared" si="28"/>
        <v>41361.208333333336</v>
      </c>
      <c r="N334">
        <v>1364533200</v>
      </c>
      <c r="O334" s="11">
        <f t="shared" si="29"/>
        <v>41362.208333333336</v>
      </c>
      <c r="P334" s="13" t="str">
        <f t="shared" si="30"/>
        <v>2013</v>
      </c>
      <c r="Q334" t="b">
        <v>0</v>
      </c>
      <c r="R334" t="b">
        <v>0</v>
      </c>
      <c r="S334" t="s">
        <v>65</v>
      </c>
      <c r="T334" t="s">
        <v>2037</v>
      </c>
      <c r="U334" t="s">
        <v>2046</v>
      </c>
    </row>
    <row r="335" spans="1:21" ht="35" customHeight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6"/>
        <v>123.95833333333333</v>
      </c>
      <c r="G335" s="9" t="s">
        <v>20</v>
      </c>
      <c r="H335">
        <v>253</v>
      </c>
      <c r="I335" s="5">
        <f t="shared" si="27"/>
        <v>47.035573122529641</v>
      </c>
      <c r="J335" t="s">
        <v>21</v>
      </c>
      <c r="K335" t="s">
        <v>22</v>
      </c>
      <c r="L335">
        <v>1542693600</v>
      </c>
      <c r="M335" s="11">
        <f t="shared" si="28"/>
        <v>43424.25</v>
      </c>
      <c r="N335">
        <v>1545112800</v>
      </c>
      <c r="O335" s="11">
        <f t="shared" si="29"/>
        <v>43452.25</v>
      </c>
      <c r="P335" s="13" t="str">
        <f t="shared" si="30"/>
        <v>2018</v>
      </c>
      <c r="Q335" t="b">
        <v>0</v>
      </c>
      <c r="R335" t="b">
        <v>0</v>
      </c>
      <c r="S335" t="s">
        <v>33</v>
      </c>
      <c r="T335" t="s">
        <v>2039</v>
      </c>
      <c r="U335" t="s">
        <v>2040</v>
      </c>
    </row>
    <row r="336" spans="1:21" ht="35" customHeight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6"/>
        <v>186.61329305135951</v>
      </c>
      <c r="G336" s="9" t="s">
        <v>20</v>
      </c>
      <c r="H336">
        <v>1113</v>
      </c>
      <c r="I336" s="5">
        <f t="shared" si="27"/>
        <v>110.99550763701707</v>
      </c>
      <c r="J336" t="s">
        <v>21</v>
      </c>
      <c r="K336" t="s">
        <v>22</v>
      </c>
      <c r="L336">
        <v>1515564000</v>
      </c>
      <c r="M336" s="11">
        <f t="shared" si="28"/>
        <v>43110.25</v>
      </c>
      <c r="N336">
        <v>1516168800</v>
      </c>
      <c r="O336" s="11">
        <f t="shared" si="29"/>
        <v>43117.25</v>
      </c>
      <c r="P336" s="13" t="str">
        <f t="shared" si="30"/>
        <v>2018</v>
      </c>
      <c r="Q336" t="b">
        <v>0</v>
      </c>
      <c r="R336" t="b">
        <v>0</v>
      </c>
      <c r="S336" t="s">
        <v>23</v>
      </c>
      <c r="T336" t="s">
        <v>2035</v>
      </c>
      <c r="U336" t="s">
        <v>2036</v>
      </c>
    </row>
    <row r="337" spans="1:21" ht="35" customHeight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6"/>
        <v>114.28538550057536</v>
      </c>
      <c r="G337" s="9" t="s">
        <v>20</v>
      </c>
      <c r="H337">
        <v>2283</v>
      </c>
      <c r="I337" s="5">
        <f t="shared" si="27"/>
        <v>87.003066141042481</v>
      </c>
      <c r="J337" t="s">
        <v>21</v>
      </c>
      <c r="K337" t="s">
        <v>22</v>
      </c>
      <c r="L337">
        <v>1573797600</v>
      </c>
      <c r="M337" s="11">
        <f t="shared" si="28"/>
        <v>43784.25</v>
      </c>
      <c r="N337">
        <v>1574920800</v>
      </c>
      <c r="O337" s="11">
        <f t="shared" si="29"/>
        <v>43797.25</v>
      </c>
      <c r="P337" s="13" t="str">
        <f t="shared" si="30"/>
        <v>2019</v>
      </c>
      <c r="Q337" t="b">
        <v>0</v>
      </c>
      <c r="R337" t="b">
        <v>0</v>
      </c>
      <c r="S337" t="s">
        <v>23</v>
      </c>
      <c r="T337" t="s">
        <v>2035</v>
      </c>
      <c r="U337" t="s">
        <v>2036</v>
      </c>
    </row>
    <row r="338" spans="1:21" ht="35" customHeight="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6"/>
        <v>97.032531824611041</v>
      </c>
      <c r="G338" s="9" t="s">
        <v>14</v>
      </c>
      <c r="H338">
        <v>1072</v>
      </c>
      <c r="I338" s="5">
        <f t="shared" si="27"/>
        <v>63.994402985074629</v>
      </c>
      <c r="J338" t="s">
        <v>21</v>
      </c>
      <c r="K338" t="s">
        <v>22</v>
      </c>
      <c r="L338">
        <v>1292392800</v>
      </c>
      <c r="M338" s="11">
        <f t="shared" si="28"/>
        <v>40527.25</v>
      </c>
      <c r="N338">
        <v>1292479200</v>
      </c>
      <c r="O338" s="11">
        <f t="shared" si="29"/>
        <v>40528.25</v>
      </c>
      <c r="P338" s="13" t="str">
        <f t="shared" si="30"/>
        <v>2010</v>
      </c>
      <c r="Q338" t="b">
        <v>0</v>
      </c>
      <c r="R338" t="b">
        <v>1</v>
      </c>
      <c r="S338" t="s">
        <v>23</v>
      </c>
      <c r="T338" t="s">
        <v>2035</v>
      </c>
      <c r="U338" t="s">
        <v>2036</v>
      </c>
    </row>
    <row r="339" spans="1:21" ht="35" customHeight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6"/>
        <v>122.81904761904762</v>
      </c>
      <c r="G339" s="9" t="s">
        <v>20</v>
      </c>
      <c r="H339">
        <v>1095</v>
      </c>
      <c r="I339" s="5">
        <f t="shared" si="27"/>
        <v>105.9945205479452</v>
      </c>
      <c r="J339" t="s">
        <v>21</v>
      </c>
      <c r="K339" t="s">
        <v>22</v>
      </c>
      <c r="L339">
        <v>1573452000</v>
      </c>
      <c r="M339" s="11">
        <f t="shared" si="28"/>
        <v>43780.25</v>
      </c>
      <c r="N339">
        <v>1573538400</v>
      </c>
      <c r="O339" s="11">
        <f t="shared" si="29"/>
        <v>43781.25</v>
      </c>
      <c r="P339" s="13" t="str">
        <f t="shared" si="30"/>
        <v>2019</v>
      </c>
      <c r="Q339" t="b">
        <v>0</v>
      </c>
      <c r="R339" t="b">
        <v>0</v>
      </c>
      <c r="S339" t="s">
        <v>33</v>
      </c>
      <c r="T339" t="s">
        <v>2039</v>
      </c>
      <c r="U339" t="s">
        <v>2040</v>
      </c>
    </row>
    <row r="340" spans="1:21" ht="35" customHeight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6"/>
        <v>179.14326647564468</v>
      </c>
      <c r="G340" s="9" t="s">
        <v>20</v>
      </c>
      <c r="H340">
        <v>1690</v>
      </c>
      <c r="I340" s="5">
        <f t="shared" si="27"/>
        <v>73.989349112426041</v>
      </c>
      <c r="J340" t="s">
        <v>21</v>
      </c>
      <c r="K340" t="s">
        <v>22</v>
      </c>
      <c r="L340">
        <v>1317790800</v>
      </c>
      <c r="M340" s="11">
        <f t="shared" si="28"/>
        <v>40821.208333333336</v>
      </c>
      <c r="N340">
        <v>1320382800</v>
      </c>
      <c r="O340" s="11">
        <f t="shared" si="29"/>
        <v>40851.208333333336</v>
      </c>
      <c r="P340" s="13" t="str">
        <f t="shared" si="30"/>
        <v>2011</v>
      </c>
      <c r="Q340" t="b">
        <v>0</v>
      </c>
      <c r="R340" t="b">
        <v>0</v>
      </c>
      <c r="S340" t="s">
        <v>33</v>
      </c>
      <c r="T340" t="s">
        <v>2039</v>
      </c>
      <c r="U340" t="s">
        <v>2040</v>
      </c>
    </row>
    <row r="341" spans="1:21" ht="35" customHeight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6"/>
        <v>79.951577402787962</v>
      </c>
      <c r="G341" s="9" t="s">
        <v>74</v>
      </c>
      <c r="H341">
        <v>1297</v>
      </c>
      <c r="I341" s="5">
        <f t="shared" si="27"/>
        <v>84.02004626060139</v>
      </c>
      <c r="J341" t="s">
        <v>15</v>
      </c>
      <c r="K341" t="s">
        <v>16</v>
      </c>
      <c r="L341">
        <v>1501650000</v>
      </c>
      <c r="M341" s="11">
        <f t="shared" si="28"/>
        <v>42949.208333333328</v>
      </c>
      <c r="N341">
        <v>1502859600</v>
      </c>
      <c r="O341" s="11">
        <f t="shared" si="29"/>
        <v>42963.208333333328</v>
      </c>
      <c r="P341" s="13" t="str">
        <f t="shared" si="30"/>
        <v>2017</v>
      </c>
      <c r="Q341" t="b">
        <v>0</v>
      </c>
      <c r="R341" t="b">
        <v>0</v>
      </c>
      <c r="S341" t="s">
        <v>33</v>
      </c>
      <c r="T341" t="s">
        <v>2039</v>
      </c>
      <c r="U341" t="s">
        <v>2040</v>
      </c>
    </row>
    <row r="342" spans="1:21" ht="35" customHeight="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6"/>
        <v>94.242587601078171</v>
      </c>
      <c r="G342" s="9" t="s">
        <v>14</v>
      </c>
      <c r="H342">
        <v>393</v>
      </c>
      <c r="I342" s="5">
        <f t="shared" si="27"/>
        <v>88.966921119592882</v>
      </c>
      <c r="J342" t="s">
        <v>21</v>
      </c>
      <c r="K342" t="s">
        <v>22</v>
      </c>
      <c r="L342">
        <v>1323669600</v>
      </c>
      <c r="M342" s="11">
        <f t="shared" si="28"/>
        <v>40889.25</v>
      </c>
      <c r="N342">
        <v>1323756000</v>
      </c>
      <c r="O342" s="11">
        <f t="shared" si="29"/>
        <v>40890.25</v>
      </c>
      <c r="P342" s="13" t="str">
        <f t="shared" si="30"/>
        <v>2011</v>
      </c>
      <c r="Q342" t="b">
        <v>0</v>
      </c>
      <c r="R342" t="b">
        <v>0</v>
      </c>
      <c r="S342" t="s">
        <v>122</v>
      </c>
      <c r="T342" t="s">
        <v>2054</v>
      </c>
      <c r="U342" t="s">
        <v>2055</v>
      </c>
    </row>
    <row r="343" spans="1:21" ht="35" customHeight="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6"/>
        <v>84.669291338582681</v>
      </c>
      <c r="G343" s="9" t="s">
        <v>14</v>
      </c>
      <c r="H343">
        <v>1257</v>
      </c>
      <c r="I343" s="5">
        <f t="shared" si="27"/>
        <v>76.990453460620529</v>
      </c>
      <c r="J343" t="s">
        <v>21</v>
      </c>
      <c r="K343" t="s">
        <v>22</v>
      </c>
      <c r="L343">
        <v>1440738000</v>
      </c>
      <c r="M343" s="11">
        <f t="shared" si="28"/>
        <v>42244.208333333328</v>
      </c>
      <c r="N343">
        <v>1441342800</v>
      </c>
      <c r="O343" s="11">
        <f t="shared" si="29"/>
        <v>42251.208333333328</v>
      </c>
      <c r="P343" s="13" t="str">
        <f t="shared" si="30"/>
        <v>2015</v>
      </c>
      <c r="Q343" t="b">
        <v>0</v>
      </c>
      <c r="R343" t="b">
        <v>0</v>
      </c>
      <c r="S343" t="s">
        <v>60</v>
      </c>
      <c r="T343" t="s">
        <v>2035</v>
      </c>
      <c r="U343" t="s">
        <v>2045</v>
      </c>
    </row>
    <row r="344" spans="1:21" ht="35" customHeight="1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6"/>
        <v>66.521920668058456</v>
      </c>
      <c r="G344" s="9" t="s">
        <v>14</v>
      </c>
      <c r="H344">
        <v>328</v>
      </c>
      <c r="I344" s="5">
        <f t="shared" si="27"/>
        <v>97.146341463414629</v>
      </c>
      <c r="J344" t="s">
        <v>21</v>
      </c>
      <c r="K344" t="s">
        <v>22</v>
      </c>
      <c r="L344">
        <v>1374296400</v>
      </c>
      <c r="M344" s="11">
        <f t="shared" si="28"/>
        <v>41475.208333333336</v>
      </c>
      <c r="N344">
        <v>1375333200</v>
      </c>
      <c r="O344" s="11">
        <f t="shared" si="29"/>
        <v>41487.208333333336</v>
      </c>
      <c r="P344" s="13" t="str">
        <f t="shared" si="30"/>
        <v>2013</v>
      </c>
      <c r="Q344" t="b">
        <v>0</v>
      </c>
      <c r="R344" t="b">
        <v>0</v>
      </c>
      <c r="S344" t="s">
        <v>33</v>
      </c>
      <c r="T344" t="s">
        <v>2039</v>
      </c>
      <c r="U344" t="s">
        <v>2040</v>
      </c>
    </row>
    <row r="345" spans="1:21" ht="35" customHeight="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6"/>
        <v>53.922222222222224</v>
      </c>
      <c r="G345" s="9" t="s">
        <v>14</v>
      </c>
      <c r="H345">
        <v>147</v>
      </c>
      <c r="I345" s="5">
        <f t="shared" si="27"/>
        <v>33.013605442176868</v>
      </c>
      <c r="J345" t="s">
        <v>21</v>
      </c>
      <c r="K345" t="s">
        <v>22</v>
      </c>
      <c r="L345">
        <v>1384840800</v>
      </c>
      <c r="M345" s="11">
        <f t="shared" si="28"/>
        <v>41597.25</v>
      </c>
      <c r="N345">
        <v>1389420000</v>
      </c>
      <c r="O345" s="11">
        <f t="shared" si="29"/>
        <v>41650.25</v>
      </c>
      <c r="P345" s="13" t="str">
        <f t="shared" si="30"/>
        <v>2014</v>
      </c>
      <c r="Q345" t="b">
        <v>0</v>
      </c>
      <c r="R345" t="b">
        <v>0</v>
      </c>
      <c r="S345" t="s">
        <v>33</v>
      </c>
      <c r="T345" t="s">
        <v>2039</v>
      </c>
      <c r="U345" t="s">
        <v>2040</v>
      </c>
    </row>
    <row r="346" spans="1:21" ht="35" customHeight="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6"/>
        <v>41.983299595141702</v>
      </c>
      <c r="G346" s="9" t="s">
        <v>14</v>
      </c>
      <c r="H346">
        <v>830</v>
      </c>
      <c r="I346" s="5">
        <f t="shared" si="27"/>
        <v>99.950602409638549</v>
      </c>
      <c r="J346" t="s">
        <v>21</v>
      </c>
      <c r="K346" t="s">
        <v>22</v>
      </c>
      <c r="L346">
        <v>1516600800</v>
      </c>
      <c r="M346" s="11">
        <f t="shared" si="28"/>
        <v>43122.25</v>
      </c>
      <c r="N346">
        <v>1520056800</v>
      </c>
      <c r="O346" s="11">
        <f t="shared" si="29"/>
        <v>43162.25</v>
      </c>
      <c r="P346" s="13" t="str">
        <f t="shared" si="30"/>
        <v>2018</v>
      </c>
      <c r="Q346" t="b">
        <v>0</v>
      </c>
      <c r="R346" t="b">
        <v>0</v>
      </c>
      <c r="S346" t="s">
        <v>89</v>
      </c>
      <c r="T346" t="s">
        <v>2050</v>
      </c>
      <c r="U346" t="s">
        <v>2051</v>
      </c>
    </row>
    <row r="347" spans="1:21" ht="35" customHeight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6"/>
        <v>14.69479695431472</v>
      </c>
      <c r="G347" s="9" t="s">
        <v>14</v>
      </c>
      <c r="H347">
        <v>331</v>
      </c>
      <c r="I347" s="5">
        <f t="shared" si="27"/>
        <v>69.966767371601208</v>
      </c>
      <c r="J347" t="s">
        <v>40</v>
      </c>
      <c r="K347" t="s">
        <v>41</v>
      </c>
      <c r="L347">
        <v>1436418000</v>
      </c>
      <c r="M347" s="11">
        <f t="shared" si="28"/>
        <v>42194.208333333328</v>
      </c>
      <c r="N347">
        <v>1436504400</v>
      </c>
      <c r="O347" s="11">
        <f t="shared" si="29"/>
        <v>42195.208333333328</v>
      </c>
      <c r="P347" s="13" t="str">
        <f t="shared" si="30"/>
        <v>2015</v>
      </c>
      <c r="Q347" t="b">
        <v>0</v>
      </c>
      <c r="R347" t="b">
        <v>0</v>
      </c>
      <c r="S347" t="s">
        <v>53</v>
      </c>
      <c r="T347" t="s">
        <v>2041</v>
      </c>
      <c r="U347" t="s">
        <v>2044</v>
      </c>
    </row>
    <row r="348" spans="1:21" ht="35" customHeight="1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6"/>
        <v>34.475000000000001</v>
      </c>
      <c r="G348" s="9" t="s">
        <v>14</v>
      </c>
      <c r="H348">
        <v>25</v>
      </c>
      <c r="I348" s="5">
        <f t="shared" si="27"/>
        <v>110.32</v>
      </c>
      <c r="J348" t="s">
        <v>21</v>
      </c>
      <c r="K348" t="s">
        <v>22</v>
      </c>
      <c r="L348">
        <v>1503550800</v>
      </c>
      <c r="M348" s="11">
        <f t="shared" si="28"/>
        <v>42971.208333333328</v>
      </c>
      <c r="N348">
        <v>1508302800</v>
      </c>
      <c r="O348" s="11">
        <f t="shared" si="29"/>
        <v>43026.208333333328</v>
      </c>
      <c r="P348" s="13" t="str">
        <f t="shared" si="30"/>
        <v>2017</v>
      </c>
      <c r="Q348" t="b">
        <v>0</v>
      </c>
      <c r="R348" t="b">
        <v>1</v>
      </c>
      <c r="S348" t="s">
        <v>60</v>
      </c>
      <c r="T348" t="s">
        <v>2035</v>
      </c>
      <c r="U348" t="s">
        <v>2045</v>
      </c>
    </row>
    <row r="349" spans="1:21" ht="35" customHeight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6"/>
        <v>1400.7777777777778</v>
      </c>
      <c r="G349" s="9" t="s">
        <v>20</v>
      </c>
      <c r="H349">
        <v>191</v>
      </c>
      <c r="I349" s="5">
        <f t="shared" si="27"/>
        <v>66.005235602094245</v>
      </c>
      <c r="J349" t="s">
        <v>21</v>
      </c>
      <c r="K349" t="s">
        <v>22</v>
      </c>
      <c r="L349">
        <v>1423634400</v>
      </c>
      <c r="M349" s="11">
        <f t="shared" si="28"/>
        <v>42046.25</v>
      </c>
      <c r="N349">
        <v>1425708000</v>
      </c>
      <c r="O349" s="11">
        <f t="shared" si="29"/>
        <v>42070.25</v>
      </c>
      <c r="P349" s="13" t="str">
        <f t="shared" si="30"/>
        <v>2015</v>
      </c>
      <c r="Q349" t="b">
        <v>0</v>
      </c>
      <c r="R349" t="b">
        <v>0</v>
      </c>
      <c r="S349" t="s">
        <v>28</v>
      </c>
      <c r="T349" t="s">
        <v>2037</v>
      </c>
      <c r="U349" t="s">
        <v>2038</v>
      </c>
    </row>
    <row r="350" spans="1:21" ht="35" customHeight="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6"/>
        <v>71.770351758793964</v>
      </c>
      <c r="G350" s="9" t="s">
        <v>14</v>
      </c>
      <c r="H350">
        <v>3483</v>
      </c>
      <c r="I350" s="5">
        <f t="shared" si="27"/>
        <v>41.005742176284812</v>
      </c>
      <c r="J350" t="s">
        <v>21</v>
      </c>
      <c r="K350" t="s">
        <v>22</v>
      </c>
      <c r="L350">
        <v>1487224800</v>
      </c>
      <c r="M350" s="11">
        <f t="shared" si="28"/>
        <v>42782.25</v>
      </c>
      <c r="N350">
        <v>1488348000</v>
      </c>
      <c r="O350" s="11">
        <f t="shared" si="29"/>
        <v>42795.25</v>
      </c>
      <c r="P350" s="13" t="str">
        <f t="shared" si="30"/>
        <v>2017</v>
      </c>
      <c r="Q350" t="b">
        <v>0</v>
      </c>
      <c r="R350" t="b">
        <v>0</v>
      </c>
      <c r="S350" t="s">
        <v>17</v>
      </c>
      <c r="T350" t="s">
        <v>2033</v>
      </c>
      <c r="U350" t="s">
        <v>2034</v>
      </c>
    </row>
    <row r="351" spans="1:21" ht="35" customHeight="1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6"/>
        <v>53.074115044247783</v>
      </c>
      <c r="G351" s="9" t="s">
        <v>14</v>
      </c>
      <c r="H351">
        <v>923</v>
      </c>
      <c r="I351" s="5">
        <f t="shared" si="27"/>
        <v>103.96316359696641</v>
      </c>
      <c r="J351" t="s">
        <v>21</v>
      </c>
      <c r="K351" t="s">
        <v>22</v>
      </c>
      <c r="L351">
        <v>1500008400</v>
      </c>
      <c r="M351" s="11">
        <f t="shared" si="28"/>
        <v>42930.208333333328</v>
      </c>
      <c r="N351">
        <v>1502600400</v>
      </c>
      <c r="O351" s="11">
        <f t="shared" si="29"/>
        <v>42960.208333333328</v>
      </c>
      <c r="P351" s="13" t="str">
        <f t="shared" si="30"/>
        <v>2017</v>
      </c>
      <c r="Q351" t="b">
        <v>0</v>
      </c>
      <c r="R351" t="b">
        <v>0</v>
      </c>
      <c r="S351" t="s">
        <v>33</v>
      </c>
      <c r="T351" t="s">
        <v>2039</v>
      </c>
      <c r="U351" t="s">
        <v>2040</v>
      </c>
    </row>
    <row r="352" spans="1:21" ht="35" customHeight="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6"/>
        <v>5</v>
      </c>
      <c r="G352" s="9" t="s">
        <v>14</v>
      </c>
      <c r="H352">
        <v>1</v>
      </c>
      <c r="I352" s="5">
        <f t="shared" si="27"/>
        <v>5</v>
      </c>
      <c r="J352" t="s">
        <v>21</v>
      </c>
      <c r="K352" t="s">
        <v>22</v>
      </c>
      <c r="L352">
        <v>1432098000</v>
      </c>
      <c r="M352" s="11">
        <f t="shared" si="28"/>
        <v>42144.208333333328</v>
      </c>
      <c r="N352">
        <v>1433653200</v>
      </c>
      <c r="O352" s="11">
        <f t="shared" si="29"/>
        <v>42162.208333333328</v>
      </c>
      <c r="P352" s="13" t="str">
        <f t="shared" si="30"/>
        <v>2015</v>
      </c>
      <c r="Q352" t="b">
        <v>0</v>
      </c>
      <c r="R352" t="b">
        <v>1</v>
      </c>
      <c r="S352" t="s">
        <v>159</v>
      </c>
      <c r="T352" t="s">
        <v>2035</v>
      </c>
      <c r="U352" t="s">
        <v>2058</v>
      </c>
    </row>
    <row r="353" spans="1:21" ht="35" customHeight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6"/>
        <v>127.70715249662618</v>
      </c>
      <c r="G353" s="9" t="s">
        <v>20</v>
      </c>
      <c r="H353">
        <v>2013</v>
      </c>
      <c r="I353" s="5">
        <f t="shared" si="27"/>
        <v>47.009935419771487</v>
      </c>
      <c r="J353" t="s">
        <v>21</v>
      </c>
      <c r="K353" t="s">
        <v>22</v>
      </c>
      <c r="L353">
        <v>1440392400</v>
      </c>
      <c r="M353" s="11">
        <f t="shared" si="28"/>
        <v>42240.208333333328</v>
      </c>
      <c r="N353">
        <v>1441602000</v>
      </c>
      <c r="O353" s="11">
        <f t="shared" si="29"/>
        <v>42254.208333333328</v>
      </c>
      <c r="P353" s="13" t="str">
        <f t="shared" si="30"/>
        <v>2015</v>
      </c>
      <c r="Q353" t="b">
        <v>0</v>
      </c>
      <c r="R353" t="b">
        <v>0</v>
      </c>
      <c r="S353" t="s">
        <v>23</v>
      </c>
      <c r="T353" t="s">
        <v>2035</v>
      </c>
      <c r="U353" t="s">
        <v>2036</v>
      </c>
    </row>
    <row r="354" spans="1:21" ht="35" customHeight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6"/>
        <v>34.892857142857139</v>
      </c>
      <c r="G354" s="9" t="s">
        <v>14</v>
      </c>
      <c r="H354">
        <v>33</v>
      </c>
      <c r="I354" s="5">
        <f t="shared" si="27"/>
        <v>29.606060606060606</v>
      </c>
      <c r="J354" t="s">
        <v>15</v>
      </c>
      <c r="K354" t="s">
        <v>16</v>
      </c>
      <c r="L354">
        <v>1446876000</v>
      </c>
      <c r="M354" s="11">
        <f t="shared" si="28"/>
        <v>42315.25</v>
      </c>
      <c r="N354">
        <v>1447567200</v>
      </c>
      <c r="O354" s="11">
        <f t="shared" si="29"/>
        <v>42323.25</v>
      </c>
      <c r="P354" s="13" t="str">
        <f t="shared" si="30"/>
        <v>2015</v>
      </c>
      <c r="Q354" t="b">
        <v>0</v>
      </c>
      <c r="R354" t="b">
        <v>0</v>
      </c>
      <c r="S354" t="s">
        <v>33</v>
      </c>
      <c r="T354" t="s">
        <v>2039</v>
      </c>
      <c r="U354" t="s">
        <v>2040</v>
      </c>
    </row>
    <row r="355" spans="1:21" ht="35" customHeight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6"/>
        <v>410.59821428571428</v>
      </c>
      <c r="G355" s="9" t="s">
        <v>20</v>
      </c>
      <c r="H355">
        <v>1703</v>
      </c>
      <c r="I355" s="5">
        <f t="shared" si="27"/>
        <v>81.010569583088667</v>
      </c>
      <c r="J355" t="s">
        <v>21</v>
      </c>
      <c r="K355" t="s">
        <v>22</v>
      </c>
      <c r="L355">
        <v>1562302800</v>
      </c>
      <c r="M355" s="11">
        <f t="shared" si="28"/>
        <v>43651.208333333328</v>
      </c>
      <c r="N355">
        <v>1562389200</v>
      </c>
      <c r="O355" s="11">
        <f t="shared" si="29"/>
        <v>43652.208333333328</v>
      </c>
      <c r="P355" s="13" t="str">
        <f t="shared" si="30"/>
        <v>2019</v>
      </c>
      <c r="Q355" t="b">
        <v>0</v>
      </c>
      <c r="R355" t="b">
        <v>0</v>
      </c>
      <c r="S355" t="s">
        <v>33</v>
      </c>
      <c r="T355" t="s">
        <v>2039</v>
      </c>
      <c r="U355" t="s">
        <v>2040</v>
      </c>
    </row>
    <row r="356" spans="1:21" ht="35" customHeight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6"/>
        <v>123.73770491803278</v>
      </c>
      <c r="G356" s="9" t="s">
        <v>20</v>
      </c>
      <c r="H356">
        <v>80</v>
      </c>
      <c r="I356" s="5">
        <f t="shared" si="27"/>
        <v>94.35</v>
      </c>
      <c r="J356" t="s">
        <v>36</v>
      </c>
      <c r="K356" t="s">
        <v>37</v>
      </c>
      <c r="L356">
        <v>1378184400</v>
      </c>
      <c r="M356" s="11">
        <f t="shared" si="28"/>
        <v>41520.208333333336</v>
      </c>
      <c r="N356">
        <v>1378789200</v>
      </c>
      <c r="O356" s="11">
        <f t="shared" si="29"/>
        <v>41527.208333333336</v>
      </c>
      <c r="P356" s="13" t="str">
        <f t="shared" si="30"/>
        <v>2013</v>
      </c>
      <c r="Q356" t="b">
        <v>0</v>
      </c>
      <c r="R356" t="b">
        <v>0</v>
      </c>
      <c r="S356" t="s">
        <v>42</v>
      </c>
      <c r="T356" t="s">
        <v>2041</v>
      </c>
      <c r="U356" t="s">
        <v>2042</v>
      </c>
    </row>
    <row r="357" spans="1:21" ht="35" customHeight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6"/>
        <v>58.973684210526315</v>
      </c>
      <c r="G357" s="9" t="s">
        <v>47</v>
      </c>
      <c r="H357">
        <v>86</v>
      </c>
      <c r="I357" s="5">
        <f t="shared" si="27"/>
        <v>26.058139534883722</v>
      </c>
      <c r="J357" t="s">
        <v>21</v>
      </c>
      <c r="K357" t="s">
        <v>22</v>
      </c>
      <c r="L357">
        <v>1485064800</v>
      </c>
      <c r="M357" s="11">
        <f t="shared" si="28"/>
        <v>42757.25</v>
      </c>
      <c r="N357">
        <v>1488520800</v>
      </c>
      <c r="O357" s="11">
        <f t="shared" si="29"/>
        <v>42797.25</v>
      </c>
      <c r="P357" s="13" t="str">
        <f t="shared" si="30"/>
        <v>2017</v>
      </c>
      <c r="Q357" t="b">
        <v>0</v>
      </c>
      <c r="R357" t="b">
        <v>0</v>
      </c>
      <c r="S357" t="s">
        <v>65</v>
      </c>
      <c r="T357" t="s">
        <v>2037</v>
      </c>
      <c r="U357" t="s">
        <v>2046</v>
      </c>
    </row>
    <row r="358" spans="1:21" ht="35" customHeight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6"/>
        <v>36.892473118279568</v>
      </c>
      <c r="G358" s="9" t="s">
        <v>14</v>
      </c>
      <c r="H358">
        <v>40</v>
      </c>
      <c r="I358" s="5">
        <f t="shared" si="27"/>
        <v>85.775000000000006</v>
      </c>
      <c r="J358" t="s">
        <v>107</v>
      </c>
      <c r="K358" t="s">
        <v>108</v>
      </c>
      <c r="L358">
        <v>1326520800</v>
      </c>
      <c r="M358" s="11">
        <f t="shared" si="28"/>
        <v>40922.25</v>
      </c>
      <c r="N358">
        <v>1327298400</v>
      </c>
      <c r="O358" s="11">
        <f t="shared" si="29"/>
        <v>40931.25</v>
      </c>
      <c r="P358" s="13" t="str">
        <f t="shared" si="30"/>
        <v>2012</v>
      </c>
      <c r="Q358" t="b">
        <v>0</v>
      </c>
      <c r="R358" t="b">
        <v>0</v>
      </c>
      <c r="S358" t="s">
        <v>33</v>
      </c>
      <c r="T358" t="s">
        <v>2039</v>
      </c>
      <c r="U358" t="s">
        <v>2040</v>
      </c>
    </row>
    <row r="359" spans="1:21" ht="35" customHeight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6"/>
        <v>184.91304347826087</v>
      </c>
      <c r="G359" s="9" t="s">
        <v>20</v>
      </c>
      <c r="H359">
        <v>41</v>
      </c>
      <c r="I359" s="5">
        <f t="shared" si="27"/>
        <v>103.73170731707317</v>
      </c>
      <c r="J359" t="s">
        <v>21</v>
      </c>
      <c r="K359" t="s">
        <v>22</v>
      </c>
      <c r="L359">
        <v>1441256400</v>
      </c>
      <c r="M359" s="11">
        <f t="shared" si="28"/>
        <v>42250.208333333328</v>
      </c>
      <c r="N359">
        <v>1443416400</v>
      </c>
      <c r="O359" s="11">
        <f t="shared" si="29"/>
        <v>42275.208333333328</v>
      </c>
      <c r="P359" s="13" t="str">
        <f t="shared" si="30"/>
        <v>2015</v>
      </c>
      <c r="Q359" t="b">
        <v>0</v>
      </c>
      <c r="R359" t="b">
        <v>0</v>
      </c>
      <c r="S359" t="s">
        <v>89</v>
      </c>
      <c r="T359" t="s">
        <v>2050</v>
      </c>
      <c r="U359" t="s">
        <v>2051</v>
      </c>
    </row>
    <row r="360" spans="1:21" ht="35" customHeight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6"/>
        <v>11.814432989690722</v>
      </c>
      <c r="G360" s="9" t="s">
        <v>14</v>
      </c>
      <c r="H360">
        <v>23</v>
      </c>
      <c r="I360" s="5">
        <f t="shared" si="27"/>
        <v>49.826086956521742</v>
      </c>
      <c r="J360" t="s">
        <v>15</v>
      </c>
      <c r="K360" t="s">
        <v>16</v>
      </c>
      <c r="L360">
        <v>1533877200</v>
      </c>
      <c r="M360" s="11">
        <f t="shared" si="28"/>
        <v>43322.208333333328</v>
      </c>
      <c r="N360">
        <v>1534136400</v>
      </c>
      <c r="O360" s="11">
        <f t="shared" si="29"/>
        <v>43325.208333333328</v>
      </c>
      <c r="P360" s="13" t="str">
        <f t="shared" si="30"/>
        <v>2018</v>
      </c>
      <c r="Q360" t="b">
        <v>1</v>
      </c>
      <c r="R360" t="b">
        <v>0</v>
      </c>
      <c r="S360" t="s">
        <v>122</v>
      </c>
      <c r="T360" t="s">
        <v>2054</v>
      </c>
      <c r="U360" t="s">
        <v>2055</v>
      </c>
    </row>
    <row r="361" spans="1:21" ht="35" customHeight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6"/>
        <v>298.7</v>
      </c>
      <c r="G361" s="9" t="s">
        <v>20</v>
      </c>
      <c r="H361">
        <v>187</v>
      </c>
      <c r="I361" s="5">
        <f t="shared" si="27"/>
        <v>63.893048128342244</v>
      </c>
      <c r="J361" t="s">
        <v>21</v>
      </c>
      <c r="K361" t="s">
        <v>22</v>
      </c>
      <c r="L361">
        <v>1314421200</v>
      </c>
      <c r="M361" s="11">
        <f t="shared" si="28"/>
        <v>40782.208333333336</v>
      </c>
      <c r="N361">
        <v>1315026000</v>
      </c>
      <c r="O361" s="11">
        <f t="shared" si="29"/>
        <v>40789.208333333336</v>
      </c>
      <c r="P361" s="13" t="str">
        <f t="shared" si="30"/>
        <v>2011</v>
      </c>
      <c r="Q361" t="b">
        <v>0</v>
      </c>
      <c r="R361" t="b">
        <v>0</v>
      </c>
      <c r="S361" t="s">
        <v>71</v>
      </c>
      <c r="T361" t="s">
        <v>2041</v>
      </c>
      <c r="U361" t="s">
        <v>2049</v>
      </c>
    </row>
    <row r="362" spans="1:21" ht="35" customHeight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6"/>
        <v>226.35175879396985</v>
      </c>
      <c r="G362" s="9" t="s">
        <v>20</v>
      </c>
      <c r="H362">
        <v>2875</v>
      </c>
      <c r="I362" s="5">
        <f t="shared" si="27"/>
        <v>47.002434782608695</v>
      </c>
      <c r="J362" t="s">
        <v>40</v>
      </c>
      <c r="K362" t="s">
        <v>41</v>
      </c>
      <c r="L362">
        <v>1293861600</v>
      </c>
      <c r="M362" s="11">
        <f t="shared" si="28"/>
        <v>40544.25</v>
      </c>
      <c r="N362">
        <v>1295071200</v>
      </c>
      <c r="O362" s="11">
        <f t="shared" si="29"/>
        <v>40558.25</v>
      </c>
      <c r="P362" s="13" t="str">
        <f t="shared" si="30"/>
        <v>2011</v>
      </c>
      <c r="Q362" t="b">
        <v>0</v>
      </c>
      <c r="R362" t="b">
        <v>1</v>
      </c>
      <c r="S362" t="s">
        <v>33</v>
      </c>
      <c r="T362" t="s">
        <v>2039</v>
      </c>
      <c r="U362" t="s">
        <v>2040</v>
      </c>
    </row>
    <row r="363" spans="1:21" ht="35" customHeight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6"/>
        <v>173.56363636363636</v>
      </c>
      <c r="G363" s="9" t="s">
        <v>20</v>
      </c>
      <c r="H363">
        <v>88</v>
      </c>
      <c r="I363" s="5">
        <f t="shared" si="27"/>
        <v>108.47727272727273</v>
      </c>
      <c r="J363" t="s">
        <v>21</v>
      </c>
      <c r="K363" t="s">
        <v>22</v>
      </c>
      <c r="L363">
        <v>1507352400</v>
      </c>
      <c r="M363" s="11">
        <f t="shared" si="28"/>
        <v>43015.208333333328</v>
      </c>
      <c r="N363">
        <v>1509426000</v>
      </c>
      <c r="O363" s="11">
        <f t="shared" si="29"/>
        <v>43039.208333333328</v>
      </c>
      <c r="P363" s="13" t="str">
        <f t="shared" si="30"/>
        <v>2017</v>
      </c>
      <c r="Q363" t="b">
        <v>0</v>
      </c>
      <c r="R363" t="b">
        <v>0</v>
      </c>
      <c r="S363" t="s">
        <v>33</v>
      </c>
      <c r="T363" t="s">
        <v>2039</v>
      </c>
      <c r="U363" t="s">
        <v>2040</v>
      </c>
    </row>
    <row r="364" spans="1:21" ht="35" customHeight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6"/>
        <v>371.75675675675677</v>
      </c>
      <c r="G364" s="9" t="s">
        <v>20</v>
      </c>
      <c r="H364">
        <v>191</v>
      </c>
      <c r="I364" s="5">
        <f t="shared" si="27"/>
        <v>72.015706806282722</v>
      </c>
      <c r="J364" t="s">
        <v>21</v>
      </c>
      <c r="K364" t="s">
        <v>22</v>
      </c>
      <c r="L364">
        <v>1296108000</v>
      </c>
      <c r="M364" s="11">
        <f t="shared" si="28"/>
        <v>40570.25</v>
      </c>
      <c r="N364">
        <v>1299391200</v>
      </c>
      <c r="O364" s="11">
        <f t="shared" si="29"/>
        <v>40608.25</v>
      </c>
      <c r="P364" s="13" t="str">
        <f t="shared" si="30"/>
        <v>2011</v>
      </c>
      <c r="Q364" t="b">
        <v>0</v>
      </c>
      <c r="R364" t="b">
        <v>0</v>
      </c>
      <c r="S364" t="s">
        <v>23</v>
      </c>
      <c r="T364" t="s">
        <v>2035</v>
      </c>
      <c r="U364" t="s">
        <v>2036</v>
      </c>
    </row>
    <row r="365" spans="1:21" ht="35" customHeight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6"/>
        <v>160.19230769230771</v>
      </c>
      <c r="G365" s="9" t="s">
        <v>20</v>
      </c>
      <c r="H365">
        <v>139</v>
      </c>
      <c r="I365" s="5">
        <f t="shared" si="27"/>
        <v>59.928057553956833</v>
      </c>
      <c r="J365" t="s">
        <v>21</v>
      </c>
      <c r="K365" t="s">
        <v>22</v>
      </c>
      <c r="L365">
        <v>1324965600</v>
      </c>
      <c r="M365" s="11">
        <f t="shared" si="28"/>
        <v>40904.25</v>
      </c>
      <c r="N365">
        <v>1325052000</v>
      </c>
      <c r="O365" s="11">
        <f t="shared" si="29"/>
        <v>40905.25</v>
      </c>
      <c r="P365" s="13" t="str">
        <f t="shared" si="30"/>
        <v>2011</v>
      </c>
      <c r="Q365" t="b">
        <v>0</v>
      </c>
      <c r="R365" t="b">
        <v>0</v>
      </c>
      <c r="S365" t="s">
        <v>23</v>
      </c>
      <c r="T365" t="s">
        <v>2035</v>
      </c>
      <c r="U365" t="s">
        <v>2036</v>
      </c>
    </row>
    <row r="366" spans="1:21" ht="35" customHeight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6"/>
        <v>1616.3333333333335</v>
      </c>
      <c r="G366" s="9" t="s">
        <v>20</v>
      </c>
      <c r="H366">
        <v>186</v>
      </c>
      <c r="I366" s="5">
        <f t="shared" si="27"/>
        <v>78.209677419354833</v>
      </c>
      <c r="J366" t="s">
        <v>21</v>
      </c>
      <c r="K366" t="s">
        <v>22</v>
      </c>
      <c r="L366">
        <v>1520229600</v>
      </c>
      <c r="M366" s="11">
        <f t="shared" si="28"/>
        <v>43164.25</v>
      </c>
      <c r="N366">
        <v>1522818000</v>
      </c>
      <c r="O366" s="11">
        <f t="shared" si="29"/>
        <v>43194.208333333328</v>
      </c>
      <c r="P366" s="13" t="str">
        <f t="shared" si="30"/>
        <v>2018</v>
      </c>
      <c r="Q366" t="b">
        <v>0</v>
      </c>
      <c r="R366" t="b">
        <v>0</v>
      </c>
      <c r="S366" t="s">
        <v>60</v>
      </c>
      <c r="T366" t="s">
        <v>2035</v>
      </c>
      <c r="U366" t="s">
        <v>2045</v>
      </c>
    </row>
    <row r="367" spans="1:21" ht="35" customHeight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6"/>
        <v>733.4375</v>
      </c>
      <c r="G367" s="9" t="s">
        <v>20</v>
      </c>
      <c r="H367">
        <v>112</v>
      </c>
      <c r="I367" s="5">
        <f t="shared" si="27"/>
        <v>104.77678571428571</v>
      </c>
      <c r="J367" t="s">
        <v>26</v>
      </c>
      <c r="K367" t="s">
        <v>27</v>
      </c>
      <c r="L367">
        <v>1482991200</v>
      </c>
      <c r="M367" s="11">
        <f t="shared" si="28"/>
        <v>42733.25</v>
      </c>
      <c r="N367">
        <v>1485324000</v>
      </c>
      <c r="O367" s="11">
        <f t="shared" si="29"/>
        <v>42760.25</v>
      </c>
      <c r="P367" s="13" t="str">
        <f t="shared" si="30"/>
        <v>2017</v>
      </c>
      <c r="Q367" t="b">
        <v>0</v>
      </c>
      <c r="R367" t="b">
        <v>0</v>
      </c>
      <c r="S367" t="s">
        <v>33</v>
      </c>
      <c r="T367" t="s">
        <v>2039</v>
      </c>
      <c r="U367" t="s">
        <v>2040</v>
      </c>
    </row>
    <row r="368" spans="1:21" ht="35" customHeight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6"/>
        <v>592.11111111111109</v>
      </c>
      <c r="G368" s="9" t="s">
        <v>20</v>
      </c>
      <c r="H368">
        <v>101</v>
      </c>
      <c r="I368" s="5">
        <f t="shared" si="27"/>
        <v>105.52475247524752</v>
      </c>
      <c r="J368" t="s">
        <v>21</v>
      </c>
      <c r="K368" t="s">
        <v>22</v>
      </c>
      <c r="L368">
        <v>1294034400</v>
      </c>
      <c r="M368" s="11">
        <f t="shared" si="28"/>
        <v>40546.25</v>
      </c>
      <c r="N368">
        <v>1294120800</v>
      </c>
      <c r="O368" s="11">
        <f t="shared" si="29"/>
        <v>40547.25</v>
      </c>
      <c r="P368" s="13" t="str">
        <f t="shared" si="30"/>
        <v>2011</v>
      </c>
      <c r="Q368" t="b">
        <v>0</v>
      </c>
      <c r="R368" t="b">
        <v>1</v>
      </c>
      <c r="S368" t="s">
        <v>33</v>
      </c>
      <c r="T368" t="s">
        <v>2039</v>
      </c>
      <c r="U368" t="s">
        <v>2040</v>
      </c>
    </row>
    <row r="369" spans="1:21" ht="35" customHeight="1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6"/>
        <v>18.888888888888889</v>
      </c>
      <c r="G369" s="9" t="s">
        <v>14</v>
      </c>
      <c r="H369">
        <v>75</v>
      </c>
      <c r="I369" s="5">
        <f t="shared" si="27"/>
        <v>24.933333333333334</v>
      </c>
      <c r="J369" t="s">
        <v>21</v>
      </c>
      <c r="K369" t="s">
        <v>22</v>
      </c>
      <c r="L369">
        <v>1413608400</v>
      </c>
      <c r="M369" s="11">
        <f t="shared" si="28"/>
        <v>41930.208333333336</v>
      </c>
      <c r="N369">
        <v>1415685600</v>
      </c>
      <c r="O369" s="11">
        <f t="shared" si="29"/>
        <v>41954.25</v>
      </c>
      <c r="P369" s="13" t="str">
        <f t="shared" si="30"/>
        <v>2014</v>
      </c>
      <c r="Q369" t="b">
        <v>0</v>
      </c>
      <c r="R369" t="b">
        <v>1</v>
      </c>
      <c r="S369" t="s">
        <v>33</v>
      </c>
      <c r="T369" t="s">
        <v>2039</v>
      </c>
      <c r="U369" t="s">
        <v>2040</v>
      </c>
    </row>
    <row r="370" spans="1:21" ht="35" customHeight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6"/>
        <v>276.80769230769232</v>
      </c>
      <c r="G370" s="9" t="s">
        <v>20</v>
      </c>
      <c r="H370">
        <v>206</v>
      </c>
      <c r="I370" s="5">
        <f t="shared" si="27"/>
        <v>69.873786407766985</v>
      </c>
      <c r="J370" t="s">
        <v>40</v>
      </c>
      <c r="K370" t="s">
        <v>41</v>
      </c>
      <c r="L370">
        <v>1286946000</v>
      </c>
      <c r="M370" s="11">
        <f t="shared" si="28"/>
        <v>40464.208333333336</v>
      </c>
      <c r="N370">
        <v>1288933200</v>
      </c>
      <c r="O370" s="11">
        <f t="shared" si="29"/>
        <v>40487.208333333336</v>
      </c>
      <c r="P370" s="13" t="str">
        <f t="shared" si="30"/>
        <v>2010</v>
      </c>
      <c r="Q370" t="b">
        <v>0</v>
      </c>
      <c r="R370" t="b">
        <v>1</v>
      </c>
      <c r="S370" t="s">
        <v>42</v>
      </c>
      <c r="T370" t="s">
        <v>2041</v>
      </c>
      <c r="U370" t="s">
        <v>2042</v>
      </c>
    </row>
    <row r="371" spans="1:21" ht="35" customHeight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6"/>
        <v>273.01851851851848</v>
      </c>
      <c r="G371" s="9" t="s">
        <v>20</v>
      </c>
      <c r="H371">
        <v>154</v>
      </c>
      <c r="I371" s="5">
        <f t="shared" si="27"/>
        <v>95.733766233766232</v>
      </c>
      <c r="J371" t="s">
        <v>21</v>
      </c>
      <c r="K371" t="s">
        <v>22</v>
      </c>
      <c r="L371">
        <v>1359871200</v>
      </c>
      <c r="M371" s="11">
        <f t="shared" si="28"/>
        <v>41308.25</v>
      </c>
      <c r="N371">
        <v>1363237200</v>
      </c>
      <c r="O371" s="11">
        <f t="shared" si="29"/>
        <v>41347.208333333336</v>
      </c>
      <c r="P371" s="13" t="str">
        <f t="shared" si="30"/>
        <v>2013</v>
      </c>
      <c r="Q371" t="b">
        <v>0</v>
      </c>
      <c r="R371" t="b">
        <v>1</v>
      </c>
      <c r="S371" t="s">
        <v>269</v>
      </c>
      <c r="T371" t="s">
        <v>2041</v>
      </c>
      <c r="U371" t="s">
        <v>2060</v>
      </c>
    </row>
    <row r="372" spans="1:21" ht="35" customHeight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6"/>
        <v>159.36331255565449</v>
      </c>
      <c r="G372" s="9" t="s">
        <v>20</v>
      </c>
      <c r="H372">
        <v>5966</v>
      </c>
      <c r="I372" s="5">
        <f t="shared" si="27"/>
        <v>29.997485752598056</v>
      </c>
      <c r="J372" t="s">
        <v>21</v>
      </c>
      <c r="K372" t="s">
        <v>22</v>
      </c>
      <c r="L372">
        <v>1555304400</v>
      </c>
      <c r="M372" s="11">
        <f t="shared" si="28"/>
        <v>43570.208333333328</v>
      </c>
      <c r="N372">
        <v>1555822800</v>
      </c>
      <c r="O372" s="11">
        <f t="shared" si="29"/>
        <v>43576.208333333328</v>
      </c>
      <c r="P372" s="13" t="str">
        <f t="shared" si="30"/>
        <v>2019</v>
      </c>
      <c r="Q372" t="b">
        <v>0</v>
      </c>
      <c r="R372" t="b">
        <v>0</v>
      </c>
      <c r="S372" t="s">
        <v>33</v>
      </c>
      <c r="T372" t="s">
        <v>2039</v>
      </c>
      <c r="U372" t="s">
        <v>2040</v>
      </c>
    </row>
    <row r="373" spans="1:21" ht="35" customHeight="1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6"/>
        <v>67.869978858350947</v>
      </c>
      <c r="G373" s="9" t="s">
        <v>14</v>
      </c>
      <c r="H373">
        <v>2176</v>
      </c>
      <c r="I373" s="5">
        <f t="shared" si="27"/>
        <v>59.011948529411768</v>
      </c>
      <c r="J373" t="s">
        <v>21</v>
      </c>
      <c r="K373" t="s">
        <v>22</v>
      </c>
      <c r="L373">
        <v>1423375200</v>
      </c>
      <c r="M373" s="11">
        <f t="shared" si="28"/>
        <v>42043.25</v>
      </c>
      <c r="N373">
        <v>1427778000</v>
      </c>
      <c r="O373" s="11">
        <f t="shared" si="29"/>
        <v>42094.208333333328</v>
      </c>
      <c r="P373" s="13" t="str">
        <f t="shared" si="30"/>
        <v>2015</v>
      </c>
      <c r="Q373" t="b">
        <v>0</v>
      </c>
      <c r="R373" t="b">
        <v>0</v>
      </c>
      <c r="S373" t="s">
        <v>33</v>
      </c>
      <c r="T373" t="s">
        <v>2039</v>
      </c>
      <c r="U373" t="s">
        <v>2040</v>
      </c>
    </row>
    <row r="374" spans="1:21" ht="35" customHeight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6"/>
        <v>1591.5555555555554</v>
      </c>
      <c r="G374" s="9" t="s">
        <v>20</v>
      </c>
      <c r="H374">
        <v>169</v>
      </c>
      <c r="I374" s="5">
        <f t="shared" si="27"/>
        <v>84.757396449704146</v>
      </c>
      <c r="J374" t="s">
        <v>21</v>
      </c>
      <c r="K374" t="s">
        <v>22</v>
      </c>
      <c r="L374">
        <v>1420696800</v>
      </c>
      <c r="M374" s="11">
        <f t="shared" si="28"/>
        <v>42012.25</v>
      </c>
      <c r="N374">
        <v>1422424800</v>
      </c>
      <c r="O374" s="11">
        <f t="shared" si="29"/>
        <v>42032.25</v>
      </c>
      <c r="P374" s="13" t="str">
        <f t="shared" si="30"/>
        <v>2015</v>
      </c>
      <c r="Q374" t="b">
        <v>0</v>
      </c>
      <c r="R374" t="b">
        <v>1</v>
      </c>
      <c r="S374" t="s">
        <v>42</v>
      </c>
      <c r="T374" t="s">
        <v>2041</v>
      </c>
      <c r="U374" t="s">
        <v>2042</v>
      </c>
    </row>
    <row r="375" spans="1:21" ht="35" customHeight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6"/>
        <v>730.18222222222221</v>
      </c>
      <c r="G375" s="9" t="s">
        <v>20</v>
      </c>
      <c r="H375">
        <v>2106</v>
      </c>
      <c r="I375" s="5">
        <f t="shared" si="27"/>
        <v>78.010921177587846</v>
      </c>
      <c r="J375" t="s">
        <v>21</v>
      </c>
      <c r="K375" t="s">
        <v>22</v>
      </c>
      <c r="L375">
        <v>1502946000</v>
      </c>
      <c r="M375" s="11">
        <f t="shared" si="28"/>
        <v>42964.208333333328</v>
      </c>
      <c r="N375">
        <v>1503637200</v>
      </c>
      <c r="O375" s="11">
        <f t="shared" si="29"/>
        <v>42972.208333333328</v>
      </c>
      <c r="P375" s="13" t="str">
        <f t="shared" si="30"/>
        <v>2017</v>
      </c>
      <c r="Q375" t="b">
        <v>0</v>
      </c>
      <c r="R375" t="b">
        <v>0</v>
      </c>
      <c r="S375" t="s">
        <v>33</v>
      </c>
      <c r="T375" t="s">
        <v>2039</v>
      </c>
      <c r="U375" t="s">
        <v>2040</v>
      </c>
    </row>
    <row r="376" spans="1:21" ht="35" customHeight="1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6"/>
        <v>13.185782556750297</v>
      </c>
      <c r="G376" s="9" t="s">
        <v>14</v>
      </c>
      <c r="H376">
        <v>441</v>
      </c>
      <c r="I376" s="5">
        <f t="shared" si="27"/>
        <v>50.05215419501134</v>
      </c>
      <c r="J376" t="s">
        <v>21</v>
      </c>
      <c r="K376" t="s">
        <v>22</v>
      </c>
      <c r="L376">
        <v>1547186400</v>
      </c>
      <c r="M376" s="11">
        <f t="shared" si="28"/>
        <v>43476.25</v>
      </c>
      <c r="N376">
        <v>1547618400</v>
      </c>
      <c r="O376" s="11">
        <f t="shared" si="29"/>
        <v>43481.25</v>
      </c>
      <c r="P376" s="13" t="str">
        <f t="shared" si="30"/>
        <v>2019</v>
      </c>
      <c r="Q376" t="b">
        <v>0</v>
      </c>
      <c r="R376" t="b">
        <v>1</v>
      </c>
      <c r="S376" t="s">
        <v>42</v>
      </c>
      <c r="T376" t="s">
        <v>2041</v>
      </c>
      <c r="U376" t="s">
        <v>2042</v>
      </c>
    </row>
    <row r="377" spans="1:21" ht="35" customHeight="1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6"/>
        <v>54.777777777777779</v>
      </c>
      <c r="G377" s="9" t="s">
        <v>14</v>
      </c>
      <c r="H377">
        <v>25</v>
      </c>
      <c r="I377" s="5">
        <f t="shared" si="27"/>
        <v>59.16</v>
      </c>
      <c r="J377" t="s">
        <v>21</v>
      </c>
      <c r="K377" t="s">
        <v>22</v>
      </c>
      <c r="L377">
        <v>1444971600</v>
      </c>
      <c r="M377" s="11">
        <f t="shared" si="28"/>
        <v>42293.208333333328</v>
      </c>
      <c r="N377">
        <v>1449900000</v>
      </c>
      <c r="O377" s="11">
        <f t="shared" si="29"/>
        <v>42350.25</v>
      </c>
      <c r="P377" s="13" t="str">
        <f t="shared" si="30"/>
        <v>2015</v>
      </c>
      <c r="Q377" t="b">
        <v>0</v>
      </c>
      <c r="R377" t="b">
        <v>0</v>
      </c>
      <c r="S377" t="s">
        <v>60</v>
      </c>
      <c r="T377" t="s">
        <v>2035</v>
      </c>
      <c r="U377" t="s">
        <v>2045</v>
      </c>
    </row>
    <row r="378" spans="1:21" ht="35" customHeight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6"/>
        <v>361.02941176470591</v>
      </c>
      <c r="G378" s="9" t="s">
        <v>20</v>
      </c>
      <c r="H378">
        <v>131</v>
      </c>
      <c r="I378" s="5">
        <f t="shared" si="27"/>
        <v>93.702290076335885</v>
      </c>
      <c r="J378" t="s">
        <v>21</v>
      </c>
      <c r="K378" t="s">
        <v>22</v>
      </c>
      <c r="L378">
        <v>1404622800</v>
      </c>
      <c r="M378" s="11">
        <f t="shared" si="28"/>
        <v>41826.208333333336</v>
      </c>
      <c r="N378">
        <v>1405141200</v>
      </c>
      <c r="O378" s="11">
        <f t="shared" si="29"/>
        <v>41832.208333333336</v>
      </c>
      <c r="P378" s="13" t="str">
        <f t="shared" si="30"/>
        <v>2014</v>
      </c>
      <c r="Q378" t="b">
        <v>0</v>
      </c>
      <c r="R378" t="b">
        <v>0</v>
      </c>
      <c r="S378" t="s">
        <v>23</v>
      </c>
      <c r="T378" t="s">
        <v>2035</v>
      </c>
      <c r="U378" t="s">
        <v>2036</v>
      </c>
    </row>
    <row r="379" spans="1:21" ht="35" customHeight="1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6"/>
        <v>10.257545271629779</v>
      </c>
      <c r="G379" s="9" t="s">
        <v>14</v>
      </c>
      <c r="H379">
        <v>127</v>
      </c>
      <c r="I379" s="5">
        <f t="shared" si="27"/>
        <v>40.14173228346457</v>
      </c>
      <c r="J379" t="s">
        <v>21</v>
      </c>
      <c r="K379" t="s">
        <v>22</v>
      </c>
      <c r="L379">
        <v>1571720400</v>
      </c>
      <c r="M379" s="11">
        <f t="shared" si="28"/>
        <v>43760.208333333328</v>
      </c>
      <c r="N379">
        <v>1572933600</v>
      </c>
      <c r="O379" s="11">
        <f t="shared" si="29"/>
        <v>43774.25</v>
      </c>
      <c r="P379" s="13" t="str">
        <f t="shared" si="30"/>
        <v>2019</v>
      </c>
      <c r="Q379" t="b">
        <v>0</v>
      </c>
      <c r="R379" t="b">
        <v>0</v>
      </c>
      <c r="S379" t="s">
        <v>33</v>
      </c>
      <c r="T379" t="s">
        <v>2039</v>
      </c>
      <c r="U379" t="s">
        <v>2040</v>
      </c>
    </row>
    <row r="380" spans="1:21" ht="35" customHeight="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6"/>
        <v>13.962962962962964</v>
      </c>
      <c r="G380" s="9" t="s">
        <v>14</v>
      </c>
      <c r="H380">
        <v>355</v>
      </c>
      <c r="I380" s="5">
        <f t="shared" si="27"/>
        <v>70.090140845070422</v>
      </c>
      <c r="J380" t="s">
        <v>21</v>
      </c>
      <c r="K380" t="s">
        <v>22</v>
      </c>
      <c r="L380">
        <v>1526878800</v>
      </c>
      <c r="M380" s="11">
        <f t="shared" si="28"/>
        <v>43241.208333333328</v>
      </c>
      <c r="N380">
        <v>1530162000</v>
      </c>
      <c r="O380" s="11">
        <f t="shared" si="29"/>
        <v>43279.208333333328</v>
      </c>
      <c r="P380" s="13" t="str">
        <f t="shared" si="30"/>
        <v>2018</v>
      </c>
      <c r="Q380" t="b">
        <v>0</v>
      </c>
      <c r="R380" t="b">
        <v>0</v>
      </c>
      <c r="S380" t="s">
        <v>42</v>
      </c>
      <c r="T380" t="s">
        <v>2041</v>
      </c>
      <c r="U380" t="s">
        <v>2042</v>
      </c>
    </row>
    <row r="381" spans="1:21" ht="35" customHeight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6"/>
        <v>40.444444444444443</v>
      </c>
      <c r="G381" s="9" t="s">
        <v>14</v>
      </c>
      <c r="H381">
        <v>44</v>
      </c>
      <c r="I381" s="5">
        <f t="shared" si="27"/>
        <v>66.181818181818187</v>
      </c>
      <c r="J381" t="s">
        <v>40</v>
      </c>
      <c r="K381" t="s">
        <v>41</v>
      </c>
      <c r="L381">
        <v>1319691600</v>
      </c>
      <c r="M381" s="11">
        <f t="shared" si="28"/>
        <v>40843.208333333336</v>
      </c>
      <c r="N381">
        <v>1320904800</v>
      </c>
      <c r="O381" s="11">
        <f t="shared" si="29"/>
        <v>40857.25</v>
      </c>
      <c r="P381" s="13" t="str">
        <f t="shared" si="30"/>
        <v>2011</v>
      </c>
      <c r="Q381" t="b">
        <v>0</v>
      </c>
      <c r="R381" t="b">
        <v>0</v>
      </c>
      <c r="S381" t="s">
        <v>33</v>
      </c>
      <c r="T381" t="s">
        <v>2039</v>
      </c>
      <c r="U381" t="s">
        <v>2040</v>
      </c>
    </row>
    <row r="382" spans="1:21" ht="35" customHeight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6"/>
        <v>160.32</v>
      </c>
      <c r="G382" s="9" t="s">
        <v>20</v>
      </c>
      <c r="H382">
        <v>84</v>
      </c>
      <c r="I382" s="5">
        <f t="shared" si="27"/>
        <v>47.714285714285715</v>
      </c>
      <c r="J382" t="s">
        <v>21</v>
      </c>
      <c r="K382" t="s">
        <v>22</v>
      </c>
      <c r="L382">
        <v>1371963600</v>
      </c>
      <c r="M382" s="11">
        <f t="shared" si="28"/>
        <v>41448.208333333336</v>
      </c>
      <c r="N382">
        <v>1372395600</v>
      </c>
      <c r="O382" s="11">
        <f t="shared" si="29"/>
        <v>41453.208333333336</v>
      </c>
      <c r="P382" s="13" t="str">
        <f t="shared" si="30"/>
        <v>2013</v>
      </c>
      <c r="Q382" t="b">
        <v>0</v>
      </c>
      <c r="R382" t="b">
        <v>0</v>
      </c>
      <c r="S382" t="s">
        <v>33</v>
      </c>
      <c r="T382" t="s">
        <v>2039</v>
      </c>
      <c r="U382" t="s">
        <v>2040</v>
      </c>
    </row>
    <row r="383" spans="1:21" ht="35" customHeight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6"/>
        <v>183.9433962264151</v>
      </c>
      <c r="G383" s="9" t="s">
        <v>20</v>
      </c>
      <c r="H383">
        <v>155</v>
      </c>
      <c r="I383" s="5">
        <f t="shared" si="27"/>
        <v>62.896774193548389</v>
      </c>
      <c r="J383" t="s">
        <v>21</v>
      </c>
      <c r="K383" t="s">
        <v>22</v>
      </c>
      <c r="L383">
        <v>1433739600</v>
      </c>
      <c r="M383" s="11">
        <f t="shared" si="28"/>
        <v>42163.208333333328</v>
      </c>
      <c r="N383">
        <v>1437714000</v>
      </c>
      <c r="O383" s="11">
        <f t="shared" si="29"/>
        <v>42209.208333333328</v>
      </c>
      <c r="P383" s="13" t="str">
        <f t="shared" si="30"/>
        <v>2015</v>
      </c>
      <c r="Q383" t="b">
        <v>0</v>
      </c>
      <c r="R383" t="b">
        <v>0</v>
      </c>
      <c r="S383" t="s">
        <v>33</v>
      </c>
      <c r="T383" t="s">
        <v>2039</v>
      </c>
      <c r="U383" t="s">
        <v>2040</v>
      </c>
    </row>
    <row r="384" spans="1:21" ht="35" customHeight="1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6"/>
        <v>63.769230769230766</v>
      </c>
      <c r="G384" s="9" t="s">
        <v>14</v>
      </c>
      <c r="H384">
        <v>67</v>
      </c>
      <c r="I384" s="5">
        <f t="shared" si="27"/>
        <v>86.611940298507463</v>
      </c>
      <c r="J384" t="s">
        <v>21</v>
      </c>
      <c r="K384" t="s">
        <v>22</v>
      </c>
      <c r="L384">
        <v>1508130000</v>
      </c>
      <c r="M384" s="11">
        <f t="shared" si="28"/>
        <v>43024.208333333328</v>
      </c>
      <c r="N384">
        <v>1509771600</v>
      </c>
      <c r="O384" s="11">
        <f t="shared" si="29"/>
        <v>43043.208333333328</v>
      </c>
      <c r="P384" s="13" t="str">
        <f t="shared" si="30"/>
        <v>2017</v>
      </c>
      <c r="Q384" t="b">
        <v>0</v>
      </c>
      <c r="R384" t="b">
        <v>0</v>
      </c>
      <c r="S384" t="s">
        <v>122</v>
      </c>
      <c r="T384" t="s">
        <v>2054</v>
      </c>
      <c r="U384" t="s">
        <v>2055</v>
      </c>
    </row>
    <row r="385" spans="1:21" ht="35" customHeight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6"/>
        <v>225.38095238095238</v>
      </c>
      <c r="G385" s="9" t="s">
        <v>20</v>
      </c>
      <c r="H385">
        <v>189</v>
      </c>
      <c r="I385" s="5">
        <f t="shared" si="27"/>
        <v>75.126984126984127</v>
      </c>
      <c r="J385" t="s">
        <v>21</v>
      </c>
      <c r="K385" t="s">
        <v>22</v>
      </c>
      <c r="L385">
        <v>1550037600</v>
      </c>
      <c r="M385" s="11">
        <f t="shared" si="28"/>
        <v>43509.25</v>
      </c>
      <c r="N385">
        <v>1550556000</v>
      </c>
      <c r="O385" s="11">
        <f t="shared" si="29"/>
        <v>43515.25</v>
      </c>
      <c r="P385" s="13" t="str">
        <f t="shared" si="30"/>
        <v>2019</v>
      </c>
      <c r="Q385" t="b">
        <v>0</v>
      </c>
      <c r="R385" t="b">
        <v>1</v>
      </c>
      <c r="S385" t="s">
        <v>17</v>
      </c>
      <c r="T385" t="s">
        <v>2033</v>
      </c>
      <c r="U385" t="s">
        <v>2034</v>
      </c>
    </row>
    <row r="386" spans="1:21" ht="35" customHeight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6"/>
        <v>172.00961538461539</v>
      </c>
      <c r="G386" s="9" t="s">
        <v>20</v>
      </c>
      <c r="H386">
        <v>4799</v>
      </c>
      <c r="I386" s="5">
        <f t="shared" si="27"/>
        <v>41.004167534903104</v>
      </c>
      <c r="J386" t="s">
        <v>21</v>
      </c>
      <c r="K386" t="s">
        <v>22</v>
      </c>
      <c r="L386">
        <v>1486706400</v>
      </c>
      <c r="M386" s="11">
        <f t="shared" si="28"/>
        <v>42776.25</v>
      </c>
      <c r="N386">
        <v>1489039200</v>
      </c>
      <c r="O386" s="11">
        <f t="shared" si="29"/>
        <v>42803.25</v>
      </c>
      <c r="P386" s="13" t="str">
        <f t="shared" si="30"/>
        <v>2017</v>
      </c>
      <c r="Q386" t="b">
        <v>1</v>
      </c>
      <c r="R386" t="b">
        <v>1</v>
      </c>
      <c r="S386" t="s">
        <v>42</v>
      </c>
      <c r="T386" t="s">
        <v>2041</v>
      </c>
      <c r="U386" t="s">
        <v>2042</v>
      </c>
    </row>
    <row r="387" spans="1:21" ht="35" customHeight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31">$E387/$D387*100</f>
        <v>146.16709511568124</v>
      </c>
      <c r="G387" s="9" t="s">
        <v>20</v>
      </c>
      <c r="H387">
        <v>1137</v>
      </c>
      <c r="I387" s="5">
        <f t="shared" ref="I387:I450" si="32">IFERROR($E387/$H387,0)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33">((($L387/60)/60)/24)+DATE(1970,1,1)</f>
        <v>43553.208333333328</v>
      </c>
      <c r="N387">
        <v>1556600400</v>
      </c>
      <c r="O387" s="11">
        <f t="shared" ref="O387:O450" si="34">((($N387/60)/60)/24)+DATE(1970,1,1)</f>
        <v>43585.208333333328</v>
      </c>
      <c r="P387" s="13" t="str">
        <f t="shared" si="30"/>
        <v>2019</v>
      </c>
      <c r="Q387" t="b">
        <v>0</v>
      </c>
      <c r="R387" t="b">
        <v>0</v>
      </c>
      <c r="S387" t="s">
        <v>68</v>
      </c>
      <c r="T387" t="s">
        <v>2047</v>
      </c>
      <c r="U387" t="s">
        <v>2048</v>
      </c>
    </row>
    <row r="388" spans="1:21" ht="35" customHeight="1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31"/>
        <v>76.42361623616236</v>
      </c>
      <c r="G388" s="9" t="s">
        <v>14</v>
      </c>
      <c r="H388">
        <v>1068</v>
      </c>
      <c r="I388" s="5">
        <f t="shared" si="32"/>
        <v>96.960674157303373</v>
      </c>
      <c r="J388" t="s">
        <v>21</v>
      </c>
      <c r="K388" t="s">
        <v>22</v>
      </c>
      <c r="L388">
        <v>1277528400</v>
      </c>
      <c r="M388" s="11">
        <f t="shared" si="33"/>
        <v>40355.208333333336</v>
      </c>
      <c r="N388">
        <v>1278565200</v>
      </c>
      <c r="O388" s="11">
        <f t="shared" si="34"/>
        <v>40367.208333333336</v>
      </c>
      <c r="P388" s="13" t="str">
        <f t="shared" ref="P388:P451" si="35">TEXT($O388,"yyyy")</f>
        <v>2010</v>
      </c>
      <c r="Q388" t="b">
        <v>0</v>
      </c>
      <c r="R388" t="b">
        <v>0</v>
      </c>
      <c r="S388" t="s">
        <v>33</v>
      </c>
      <c r="T388" t="s">
        <v>2039</v>
      </c>
      <c r="U388" t="s">
        <v>2040</v>
      </c>
    </row>
    <row r="389" spans="1:21" ht="35" customHeight="1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31"/>
        <v>39.261467889908261</v>
      </c>
      <c r="G389" s="9" t="s">
        <v>14</v>
      </c>
      <c r="H389">
        <v>424</v>
      </c>
      <c r="I389" s="5">
        <f t="shared" si="32"/>
        <v>100.93160377358491</v>
      </c>
      <c r="J389" t="s">
        <v>21</v>
      </c>
      <c r="K389" t="s">
        <v>22</v>
      </c>
      <c r="L389">
        <v>1339477200</v>
      </c>
      <c r="M389" s="11">
        <f t="shared" si="33"/>
        <v>41072.208333333336</v>
      </c>
      <c r="N389">
        <v>1339909200</v>
      </c>
      <c r="O389" s="11">
        <f t="shared" si="34"/>
        <v>41077.208333333336</v>
      </c>
      <c r="P389" s="13" t="str">
        <f t="shared" si="35"/>
        <v>2012</v>
      </c>
      <c r="Q389" t="b">
        <v>0</v>
      </c>
      <c r="R389" t="b">
        <v>0</v>
      </c>
      <c r="S389" t="s">
        <v>65</v>
      </c>
      <c r="T389" t="s">
        <v>2037</v>
      </c>
      <c r="U389" t="s">
        <v>2046</v>
      </c>
    </row>
    <row r="390" spans="1:21" ht="35" customHeight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31"/>
        <v>11.270034843205574</v>
      </c>
      <c r="G390" s="9" t="s">
        <v>74</v>
      </c>
      <c r="H390">
        <v>145</v>
      </c>
      <c r="I390" s="5">
        <f t="shared" si="32"/>
        <v>89.227586206896547</v>
      </c>
      <c r="J390" t="s">
        <v>98</v>
      </c>
      <c r="K390" t="s">
        <v>99</v>
      </c>
      <c r="L390">
        <v>1325656800</v>
      </c>
      <c r="M390" s="11">
        <f t="shared" si="33"/>
        <v>40912.25</v>
      </c>
      <c r="N390">
        <v>1325829600</v>
      </c>
      <c r="O390" s="11">
        <f t="shared" si="34"/>
        <v>40914.25</v>
      </c>
      <c r="P390" s="13" t="str">
        <f t="shared" si="35"/>
        <v>2012</v>
      </c>
      <c r="Q390" t="b">
        <v>0</v>
      </c>
      <c r="R390" t="b">
        <v>0</v>
      </c>
      <c r="S390" t="s">
        <v>60</v>
      </c>
      <c r="T390" t="s">
        <v>2035</v>
      </c>
      <c r="U390" t="s">
        <v>2045</v>
      </c>
    </row>
    <row r="391" spans="1:21" ht="35" customHeight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31"/>
        <v>122.11084337349398</v>
      </c>
      <c r="G391" s="9" t="s">
        <v>20</v>
      </c>
      <c r="H391">
        <v>1152</v>
      </c>
      <c r="I391" s="5">
        <f t="shared" si="32"/>
        <v>87.979166666666671</v>
      </c>
      <c r="J391" t="s">
        <v>21</v>
      </c>
      <c r="K391" t="s">
        <v>22</v>
      </c>
      <c r="L391">
        <v>1288242000</v>
      </c>
      <c r="M391" s="11">
        <f t="shared" si="33"/>
        <v>40479.208333333336</v>
      </c>
      <c r="N391">
        <v>1290578400</v>
      </c>
      <c r="O391" s="11">
        <f t="shared" si="34"/>
        <v>40506.25</v>
      </c>
      <c r="P391" s="13" t="str">
        <f t="shared" si="35"/>
        <v>2010</v>
      </c>
      <c r="Q391" t="b">
        <v>0</v>
      </c>
      <c r="R391" t="b">
        <v>0</v>
      </c>
      <c r="S391" t="s">
        <v>33</v>
      </c>
      <c r="T391" t="s">
        <v>2039</v>
      </c>
      <c r="U391" t="s">
        <v>2040</v>
      </c>
    </row>
    <row r="392" spans="1:21" ht="35" customHeight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31"/>
        <v>186.54166666666669</v>
      </c>
      <c r="G392" s="9" t="s">
        <v>20</v>
      </c>
      <c r="H392">
        <v>50</v>
      </c>
      <c r="I392" s="5">
        <f t="shared" si="32"/>
        <v>89.54</v>
      </c>
      <c r="J392" t="s">
        <v>21</v>
      </c>
      <c r="K392" t="s">
        <v>22</v>
      </c>
      <c r="L392">
        <v>1379048400</v>
      </c>
      <c r="M392" s="11">
        <f t="shared" si="33"/>
        <v>41530.208333333336</v>
      </c>
      <c r="N392">
        <v>1380344400</v>
      </c>
      <c r="O392" s="11">
        <f t="shared" si="34"/>
        <v>41545.208333333336</v>
      </c>
      <c r="P392" s="13" t="str">
        <f t="shared" si="35"/>
        <v>2013</v>
      </c>
      <c r="Q392" t="b">
        <v>0</v>
      </c>
      <c r="R392" t="b">
        <v>0</v>
      </c>
      <c r="S392" t="s">
        <v>122</v>
      </c>
      <c r="T392" t="s">
        <v>2054</v>
      </c>
      <c r="U392" t="s">
        <v>2055</v>
      </c>
    </row>
    <row r="393" spans="1:21" ht="35" customHeight="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31"/>
        <v>7.2731788079470201</v>
      </c>
      <c r="G393" s="9" t="s">
        <v>14</v>
      </c>
      <c r="H393">
        <v>151</v>
      </c>
      <c r="I393" s="5">
        <f t="shared" si="32"/>
        <v>29.09271523178808</v>
      </c>
      <c r="J393" t="s">
        <v>21</v>
      </c>
      <c r="K393" t="s">
        <v>22</v>
      </c>
      <c r="L393">
        <v>1389679200</v>
      </c>
      <c r="M393" s="11">
        <f t="shared" si="33"/>
        <v>41653.25</v>
      </c>
      <c r="N393">
        <v>1389852000</v>
      </c>
      <c r="O393" s="11">
        <f t="shared" si="34"/>
        <v>41655.25</v>
      </c>
      <c r="P393" s="13" t="str">
        <f t="shared" si="35"/>
        <v>2014</v>
      </c>
      <c r="Q393" t="b">
        <v>0</v>
      </c>
      <c r="R393" t="b">
        <v>0</v>
      </c>
      <c r="S393" t="s">
        <v>68</v>
      </c>
      <c r="T393" t="s">
        <v>2047</v>
      </c>
      <c r="U393" t="s">
        <v>2048</v>
      </c>
    </row>
    <row r="394" spans="1:21" ht="35" customHeight="1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31"/>
        <v>65.642371234207957</v>
      </c>
      <c r="G394" s="9" t="s">
        <v>14</v>
      </c>
      <c r="H394">
        <v>1608</v>
      </c>
      <c r="I394" s="5">
        <f t="shared" si="32"/>
        <v>42.006218905472636</v>
      </c>
      <c r="J394" t="s">
        <v>21</v>
      </c>
      <c r="K394" t="s">
        <v>22</v>
      </c>
      <c r="L394">
        <v>1294293600</v>
      </c>
      <c r="M394" s="11">
        <f t="shared" si="33"/>
        <v>40549.25</v>
      </c>
      <c r="N394">
        <v>1294466400</v>
      </c>
      <c r="O394" s="11">
        <f t="shared" si="34"/>
        <v>40551.25</v>
      </c>
      <c r="P394" s="13" t="str">
        <f t="shared" si="35"/>
        <v>2011</v>
      </c>
      <c r="Q394" t="b">
        <v>0</v>
      </c>
      <c r="R394" t="b">
        <v>0</v>
      </c>
      <c r="S394" t="s">
        <v>65</v>
      </c>
      <c r="T394" t="s">
        <v>2037</v>
      </c>
      <c r="U394" t="s">
        <v>2046</v>
      </c>
    </row>
    <row r="395" spans="1:21" ht="35" customHeight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31"/>
        <v>228.96178343949046</v>
      </c>
      <c r="G395" s="9" t="s">
        <v>20</v>
      </c>
      <c r="H395">
        <v>3059</v>
      </c>
      <c r="I395" s="5">
        <f t="shared" si="32"/>
        <v>47.004903563255965</v>
      </c>
      <c r="J395" t="s">
        <v>15</v>
      </c>
      <c r="K395" t="s">
        <v>16</v>
      </c>
      <c r="L395">
        <v>1500267600</v>
      </c>
      <c r="M395" s="11">
        <f t="shared" si="33"/>
        <v>42933.208333333328</v>
      </c>
      <c r="N395">
        <v>1500354000</v>
      </c>
      <c r="O395" s="11">
        <f t="shared" si="34"/>
        <v>42934.208333333328</v>
      </c>
      <c r="P395" s="13" t="str">
        <f t="shared" si="35"/>
        <v>2017</v>
      </c>
      <c r="Q395" t="b">
        <v>0</v>
      </c>
      <c r="R395" t="b">
        <v>0</v>
      </c>
      <c r="S395" t="s">
        <v>159</v>
      </c>
      <c r="T395" t="s">
        <v>2035</v>
      </c>
      <c r="U395" t="s">
        <v>2058</v>
      </c>
    </row>
    <row r="396" spans="1:21" ht="35" customHeight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31"/>
        <v>469.37499999999994</v>
      </c>
      <c r="G396" s="9" t="s">
        <v>20</v>
      </c>
      <c r="H396">
        <v>34</v>
      </c>
      <c r="I396" s="5">
        <f t="shared" si="32"/>
        <v>110.44117647058823</v>
      </c>
      <c r="J396" t="s">
        <v>21</v>
      </c>
      <c r="K396" t="s">
        <v>22</v>
      </c>
      <c r="L396">
        <v>1375074000</v>
      </c>
      <c r="M396" s="11">
        <f t="shared" si="33"/>
        <v>41484.208333333336</v>
      </c>
      <c r="N396">
        <v>1375938000</v>
      </c>
      <c r="O396" s="11">
        <f t="shared" si="34"/>
        <v>41494.208333333336</v>
      </c>
      <c r="P396" s="13" t="str">
        <f t="shared" si="35"/>
        <v>2013</v>
      </c>
      <c r="Q396" t="b">
        <v>0</v>
      </c>
      <c r="R396" t="b">
        <v>1</v>
      </c>
      <c r="S396" t="s">
        <v>42</v>
      </c>
      <c r="T396" t="s">
        <v>2041</v>
      </c>
      <c r="U396" t="s">
        <v>2042</v>
      </c>
    </row>
    <row r="397" spans="1:21" ht="35" customHeight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31"/>
        <v>130.11267605633802</v>
      </c>
      <c r="G397" s="9" t="s">
        <v>20</v>
      </c>
      <c r="H397">
        <v>220</v>
      </c>
      <c r="I397" s="5">
        <f t="shared" si="32"/>
        <v>41.990909090909092</v>
      </c>
      <c r="J397" t="s">
        <v>21</v>
      </c>
      <c r="K397" t="s">
        <v>22</v>
      </c>
      <c r="L397">
        <v>1323324000</v>
      </c>
      <c r="M397" s="11">
        <f t="shared" si="33"/>
        <v>40885.25</v>
      </c>
      <c r="N397">
        <v>1323410400</v>
      </c>
      <c r="O397" s="11">
        <f t="shared" si="34"/>
        <v>40886.25</v>
      </c>
      <c r="P397" s="13" t="str">
        <f t="shared" si="35"/>
        <v>2011</v>
      </c>
      <c r="Q397" t="b">
        <v>1</v>
      </c>
      <c r="R397" t="b">
        <v>0</v>
      </c>
      <c r="S397" t="s">
        <v>33</v>
      </c>
      <c r="T397" t="s">
        <v>2039</v>
      </c>
      <c r="U397" t="s">
        <v>2040</v>
      </c>
    </row>
    <row r="398" spans="1:21" ht="35" customHeight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31"/>
        <v>167.05422993492408</v>
      </c>
      <c r="G398" s="9" t="s">
        <v>20</v>
      </c>
      <c r="H398">
        <v>1604</v>
      </c>
      <c r="I398" s="5">
        <f t="shared" si="32"/>
        <v>48.012468827930178</v>
      </c>
      <c r="J398" t="s">
        <v>26</v>
      </c>
      <c r="K398" t="s">
        <v>27</v>
      </c>
      <c r="L398">
        <v>1538715600</v>
      </c>
      <c r="M398" s="11">
        <f t="shared" si="33"/>
        <v>43378.208333333328</v>
      </c>
      <c r="N398">
        <v>1539406800</v>
      </c>
      <c r="O398" s="11">
        <f t="shared" si="34"/>
        <v>43386.208333333328</v>
      </c>
      <c r="P398" s="13" t="str">
        <f t="shared" si="35"/>
        <v>2018</v>
      </c>
      <c r="Q398" t="b">
        <v>0</v>
      </c>
      <c r="R398" t="b">
        <v>0</v>
      </c>
      <c r="S398" t="s">
        <v>53</v>
      </c>
      <c r="T398" t="s">
        <v>2041</v>
      </c>
      <c r="U398" t="s">
        <v>2044</v>
      </c>
    </row>
    <row r="399" spans="1:21" ht="35" customHeight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31"/>
        <v>173.8641975308642</v>
      </c>
      <c r="G399" s="9" t="s">
        <v>20</v>
      </c>
      <c r="H399">
        <v>454</v>
      </c>
      <c r="I399" s="5">
        <f t="shared" si="32"/>
        <v>31.019823788546255</v>
      </c>
      <c r="J399" t="s">
        <v>21</v>
      </c>
      <c r="K399" t="s">
        <v>22</v>
      </c>
      <c r="L399">
        <v>1369285200</v>
      </c>
      <c r="M399" s="11">
        <f t="shared" si="33"/>
        <v>41417.208333333336</v>
      </c>
      <c r="N399">
        <v>1369803600</v>
      </c>
      <c r="O399" s="11">
        <f t="shared" si="34"/>
        <v>41423.208333333336</v>
      </c>
      <c r="P399" s="13" t="str">
        <f t="shared" si="35"/>
        <v>2013</v>
      </c>
      <c r="Q399" t="b">
        <v>0</v>
      </c>
      <c r="R399" t="b">
        <v>0</v>
      </c>
      <c r="S399" t="s">
        <v>23</v>
      </c>
      <c r="T399" t="s">
        <v>2035</v>
      </c>
      <c r="U399" t="s">
        <v>2036</v>
      </c>
    </row>
    <row r="400" spans="1:21" ht="35" customHeight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31"/>
        <v>717.76470588235293</v>
      </c>
      <c r="G400" s="9" t="s">
        <v>20</v>
      </c>
      <c r="H400">
        <v>123</v>
      </c>
      <c r="I400" s="5">
        <f t="shared" si="32"/>
        <v>99.203252032520325</v>
      </c>
      <c r="J400" t="s">
        <v>107</v>
      </c>
      <c r="K400" t="s">
        <v>108</v>
      </c>
      <c r="L400">
        <v>1525755600</v>
      </c>
      <c r="M400" s="11">
        <f t="shared" si="33"/>
        <v>43228.208333333328</v>
      </c>
      <c r="N400">
        <v>1525928400</v>
      </c>
      <c r="O400" s="11">
        <f t="shared" si="34"/>
        <v>43230.208333333328</v>
      </c>
      <c r="P400" s="13" t="str">
        <f t="shared" si="35"/>
        <v>2018</v>
      </c>
      <c r="Q400" t="b">
        <v>0</v>
      </c>
      <c r="R400" t="b">
        <v>1</v>
      </c>
      <c r="S400" t="s">
        <v>71</v>
      </c>
      <c r="T400" t="s">
        <v>2041</v>
      </c>
      <c r="U400" t="s">
        <v>2049</v>
      </c>
    </row>
    <row r="401" spans="1:21" ht="35" customHeight="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31"/>
        <v>63.850976361767728</v>
      </c>
      <c r="G401" s="9" t="s">
        <v>14</v>
      </c>
      <c r="H401">
        <v>941</v>
      </c>
      <c r="I401" s="5">
        <f t="shared" si="32"/>
        <v>66.022316684378325</v>
      </c>
      <c r="J401" t="s">
        <v>21</v>
      </c>
      <c r="K401" t="s">
        <v>22</v>
      </c>
      <c r="L401">
        <v>1296626400</v>
      </c>
      <c r="M401" s="11">
        <f t="shared" si="33"/>
        <v>40576.25</v>
      </c>
      <c r="N401">
        <v>1297231200</v>
      </c>
      <c r="O401" s="11">
        <f t="shared" si="34"/>
        <v>40583.25</v>
      </c>
      <c r="P401" s="13" t="str">
        <f t="shared" si="35"/>
        <v>2011</v>
      </c>
      <c r="Q401" t="b">
        <v>0</v>
      </c>
      <c r="R401" t="b">
        <v>0</v>
      </c>
      <c r="S401" t="s">
        <v>60</v>
      </c>
      <c r="T401" t="s">
        <v>2035</v>
      </c>
      <c r="U401" t="s">
        <v>2045</v>
      </c>
    </row>
    <row r="402" spans="1:21" ht="35" customHeight="1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31"/>
        <v>2</v>
      </c>
      <c r="G402" s="9" t="s">
        <v>14</v>
      </c>
      <c r="H402">
        <v>1</v>
      </c>
      <c r="I402" s="5">
        <f t="shared" si="32"/>
        <v>2</v>
      </c>
      <c r="J402" t="s">
        <v>21</v>
      </c>
      <c r="K402" t="s">
        <v>22</v>
      </c>
      <c r="L402">
        <v>1376629200</v>
      </c>
      <c r="M402" s="11">
        <f t="shared" si="33"/>
        <v>41502.208333333336</v>
      </c>
      <c r="N402">
        <v>1378530000</v>
      </c>
      <c r="O402" s="11">
        <f t="shared" si="34"/>
        <v>41524.208333333336</v>
      </c>
      <c r="P402" s="13" t="str">
        <f t="shared" si="35"/>
        <v>2013</v>
      </c>
      <c r="Q402" t="b">
        <v>0</v>
      </c>
      <c r="R402" t="b">
        <v>1</v>
      </c>
      <c r="S402" t="s">
        <v>122</v>
      </c>
      <c r="T402" t="s">
        <v>2054</v>
      </c>
      <c r="U402" t="s">
        <v>2055</v>
      </c>
    </row>
    <row r="403" spans="1:21" ht="35" customHeight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31"/>
        <v>1530.2222222222222</v>
      </c>
      <c r="G403" s="9" t="s">
        <v>20</v>
      </c>
      <c r="H403">
        <v>299</v>
      </c>
      <c r="I403" s="5">
        <f t="shared" si="32"/>
        <v>46.060200668896321</v>
      </c>
      <c r="J403" t="s">
        <v>21</v>
      </c>
      <c r="K403" t="s">
        <v>22</v>
      </c>
      <c r="L403">
        <v>1572152400</v>
      </c>
      <c r="M403" s="11">
        <f t="shared" si="33"/>
        <v>43765.208333333328</v>
      </c>
      <c r="N403">
        <v>1572152400</v>
      </c>
      <c r="O403" s="11">
        <f t="shared" si="34"/>
        <v>43765.208333333328</v>
      </c>
      <c r="P403" s="13" t="str">
        <f t="shared" si="35"/>
        <v>2019</v>
      </c>
      <c r="Q403" t="b">
        <v>0</v>
      </c>
      <c r="R403" t="b">
        <v>0</v>
      </c>
      <c r="S403" t="s">
        <v>33</v>
      </c>
      <c r="T403" t="s">
        <v>2039</v>
      </c>
      <c r="U403" t="s">
        <v>2040</v>
      </c>
    </row>
    <row r="404" spans="1:21" ht="35" customHeight="1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31"/>
        <v>40.356164383561641</v>
      </c>
      <c r="G404" s="9" t="s">
        <v>14</v>
      </c>
      <c r="H404">
        <v>40</v>
      </c>
      <c r="I404" s="5">
        <f t="shared" si="32"/>
        <v>73.650000000000006</v>
      </c>
      <c r="J404" t="s">
        <v>21</v>
      </c>
      <c r="K404" t="s">
        <v>22</v>
      </c>
      <c r="L404">
        <v>1325829600</v>
      </c>
      <c r="M404" s="11">
        <f t="shared" si="33"/>
        <v>40914.25</v>
      </c>
      <c r="N404">
        <v>1329890400</v>
      </c>
      <c r="O404" s="11">
        <f t="shared" si="34"/>
        <v>40961.25</v>
      </c>
      <c r="P404" s="13" t="str">
        <f t="shared" si="35"/>
        <v>2012</v>
      </c>
      <c r="Q404" t="b">
        <v>0</v>
      </c>
      <c r="R404" t="b">
        <v>1</v>
      </c>
      <c r="S404" t="s">
        <v>100</v>
      </c>
      <c r="T404" t="s">
        <v>2041</v>
      </c>
      <c r="U404" t="s">
        <v>2052</v>
      </c>
    </row>
    <row r="405" spans="1:21" ht="35" customHeight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31"/>
        <v>86.220633299284984</v>
      </c>
      <c r="G405" s="9" t="s">
        <v>14</v>
      </c>
      <c r="H405">
        <v>3015</v>
      </c>
      <c r="I405" s="5">
        <f t="shared" si="32"/>
        <v>55.99336650082919</v>
      </c>
      <c r="J405" t="s">
        <v>15</v>
      </c>
      <c r="K405" t="s">
        <v>16</v>
      </c>
      <c r="L405">
        <v>1273640400</v>
      </c>
      <c r="M405" s="11">
        <f t="shared" si="33"/>
        <v>40310.208333333336</v>
      </c>
      <c r="N405">
        <v>1276750800</v>
      </c>
      <c r="O405" s="11">
        <f t="shared" si="34"/>
        <v>40346.208333333336</v>
      </c>
      <c r="P405" s="13" t="str">
        <f t="shared" si="35"/>
        <v>2010</v>
      </c>
      <c r="Q405" t="b">
        <v>0</v>
      </c>
      <c r="R405" t="b">
        <v>1</v>
      </c>
      <c r="S405" t="s">
        <v>33</v>
      </c>
      <c r="T405" t="s">
        <v>2039</v>
      </c>
      <c r="U405" t="s">
        <v>2040</v>
      </c>
    </row>
    <row r="406" spans="1:21" ht="35" customHeight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31"/>
        <v>315.58486707566465</v>
      </c>
      <c r="G406" s="9" t="s">
        <v>20</v>
      </c>
      <c r="H406">
        <v>2237</v>
      </c>
      <c r="I406" s="5">
        <f t="shared" si="32"/>
        <v>68.985695127402778</v>
      </c>
      <c r="J406" t="s">
        <v>21</v>
      </c>
      <c r="K406" t="s">
        <v>22</v>
      </c>
      <c r="L406">
        <v>1510639200</v>
      </c>
      <c r="M406" s="11">
        <f t="shared" si="33"/>
        <v>43053.25</v>
      </c>
      <c r="N406">
        <v>1510898400</v>
      </c>
      <c r="O406" s="11">
        <f t="shared" si="34"/>
        <v>43056.25</v>
      </c>
      <c r="P406" s="13" t="str">
        <f t="shared" si="35"/>
        <v>2017</v>
      </c>
      <c r="Q406" t="b">
        <v>0</v>
      </c>
      <c r="R406" t="b">
        <v>0</v>
      </c>
      <c r="S406" t="s">
        <v>33</v>
      </c>
      <c r="T406" t="s">
        <v>2039</v>
      </c>
      <c r="U406" t="s">
        <v>2040</v>
      </c>
    </row>
    <row r="407" spans="1:21" ht="35" customHeight="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31"/>
        <v>89.618243243243242</v>
      </c>
      <c r="G407" s="9" t="s">
        <v>14</v>
      </c>
      <c r="H407">
        <v>435</v>
      </c>
      <c r="I407" s="5">
        <f t="shared" si="32"/>
        <v>60.981609195402299</v>
      </c>
      <c r="J407" t="s">
        <v>21</v>
      </c>
      <c r="K407" t="s">
        <v>22</v>
      </c>
      <c r="L407">
        <v>1528088400</v>
      </c>
      <c r="M407" s="11">
        <f t="shared" si="33"/>
        <v>43255.208333333328</v>
      </c>
      <c r="N407">
        <v>1532408400</v>
      </c>
      <c r="O407" s="11">
        <f t="shared" si="34"/>
        <v>43305.208333333328</v>
      </c>
      <c r="P407" s="13" t="str">
        <f t="shared" si="35"/>
        <v>2018</v>
      </c>
      <c r="Q407" t="b">
        <v>0</v>
      </c>
      <c r="R407" t="b">
        <v>0</v>
      </c>
      <c r="S407" t="s">
        <v>33</v>
      </c>
      <c r="T407" t="s">
        <v>2039</v>
      </c>
      <c r="U407" t="s">
        <v>2040</v>
      </c>
    </row>
    <row r="408" spans="1:21" ht="35" customHeight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31"/>
        <v>182.14503816793894</v>
      </c>
      <c r="G408" s="9" t="s">
        <v>20</v>
      </c>
      <c r="H408">
        <v>645</v>
      </c>
      <c r="I408" s="5">
        <f t="shared" si="32"/>
        <v>110.98139534883721</v>
      </c>
      <c r="J408" t="s">
        <v>21</v>
      </c>
      <c r="K408" t="s">
        <v>22</v>
      </c>
      <c r="L408">
        <v>1359525600</v>
      </c>
      <c r="M408" s="11">
        <f t="shared" si="33"/>
        <v>41304.25</v>
      </c>
      <c r="N408">
        <v>1360562400</v>
      </c>
      <c r="O408" s="11">
        <f t="shared" si="34"/>
        <v>41316.25</v>
      </c>
      <c r="P408" s="13" t="str">
        <f t="shared" si="35"/>
        <v>2013</v>
      </c>
      <c r="Q408" t="b">
        <v>1</v>
      </c>
      <c r="R408" t="b">
        <v>0</v>
      </c>
      <c r="S408" t="s">
        <v>42</v>
      </c>
      <c r="T408" t="s">
        <v>2041</v>
      </c>
      <c r="U408" t="s">
        <v>2042</v>
      </c>
    </row>
    <row r="409" spans="1:21" ht="35" customHeight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31"/>
        <v>355.88235294117646</v>
      </c>
      <c r="G409" s="9" t="s">
        <v>20</v>
      </c>
      <c r="H409">
        <v>484</v>
      </c>
      <c r="I409" s="5">
        <f t="shared" si="32"/>
        <v>25</v>
      </c>
      <c r="J409" t="s">
        <v>36</v>
      </c>
      <c r="K409" t="s">
        <v>37</v>
      </c>
      <c r="L409">
        <v>1570942800</v>
      </c>
      <c r="M409" s="11">
        <f t="shared" si="33"/>
        <v>43751.208333333328</v>
      </c>
      <c r="N409">
        <v>1571547600</v>
      </c>
      <c r="O409" s="11">
        <f t="shared" si="34"/>
        <v>43758.208333333328</v>
      </c>
      <c r="P409" s="13" t="str">
        <f t="shared" si="35"/>
        <v>2019</v>
      </c>
      <c r="Q409" t="b">
        <v>0</v>
      </c>
      <c r="R409" t="b">
        <v>0</v>
      </c>
      <c r="S409" t="s">
        <v>33</v>
      </c>
      <c r="T409" t="s">
        <v>2039</v>
      </c>
      <c r="U409" t="s">
        <v>2040</v>
      </c>
    </row>
    <row r="410" spans="1:21" ht="35" customHeight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31"/>
        <v>131.83695652173913</v>
      </c>
      <c r="G410" s="9" t="s">
        <v>20</v>
      </c>
      <c r="H410">
        <v>154</v>
      </c>
      <c r="I410" s="5">
        <f t="shared" si="32"/>
        <v>78.759740259740255</v>
      </c>
      <c r="J410" t="s">
        <v>15</v>
      </c>
      <c r="K410" t="s">
        <v>16</v>
      </c>
      <c r="L410">
        <v>1466398800</v>
      </c>
      <c r="M410" s="11">
        <f t="shared" si="33"/>
        <v>42541.208333333328</v>
      </c>
      <c r="N410">
        <v>1468126800</v>
      </c>
      <c r="O410" s="11">
        <f t="shared" si="34"/>
        <v>42561.208333333328</v>
      </c>
      <c r="P410" s="13" t="str">
        <f t="shared" si="35"/>
        <v>2016</v>
      </c>
      <c r="Q410" t="b">
        <v>0</v>
      </c>
      <c r="R410" t="b">
        <v>0</v>
      </c>
      <c r="S410" t="s">
        <v>42</v>
      </c>
      <c r="T410" t="s">
        <v>2041</v>
      </c>
      <c r="U410" t="s">
        <v>2042</v>
      </c>
    </row>
    <row r="411" spans="1:21" ht="35" customHeight="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31"/>
        <v>46.315634218289084</v>
      </c>
      <c r="G411" s="9" t="s">
        <v>14</v>
      </c>
      <c r="H411">
        <v>714</v>
      </c>
      <c r="I411" s="5">
        <f t="shared" si="32"/>
        <v>87.960784313725483</v>
      </c>
      <c r="J411" t="s">
        <v>21</v>
      </c>
      <c r="K411" t="s">
        <v>22</v>
      </c>
      <c r="L411">
        <v>1492491600</v>
      </c>
      <c r="M411" s="11">
        <f t="shared" si="33"/>
        <v>42843.208333333328</v>
      </c>
      <c r="N411">
        <v>1492837200</v>
      </c>
      <c r="O411" s="11">
        <f t="shared" si="34"/>
        <v>42847.208333333328</v>
      </c>
      <c r="P411" s="13" t="str">
        <f t="shared" si="35"/>
        <v>2017</v>
      </c>
      <c r="Q411" t="b">
        <v>0</v>
      </c>
      <c r="R411" t="b">
        <v>0</v>
      </c>
      <c r="S411" t="s">
        <v>23</v>
      </c>
      <c r="T411" t="s">
        <v>2035</v>
      </c>
      <c r="U411" t="s">
        <v>2036</v>
      </c>
    </row>
    <row r="412" spans="1:21" ht="35" customHeight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31"/>
        <v>36.132726089785294</v>
      </c>
      <c r="G412" s="9" t="s">
        <v>47</v>
      </c>
      <c r="H412">
        <v>1111</v>
      </c>
      <c r="I412" s="5">
        <f t="shared" si="32"/>
        <v>49.987398739873989</v>
      </c>
      <c r="J412" t="s">
        <v>21</v>
      </c>
      <c r="K412" t="s">
        <v>22</v>
      </c>
      <c r="L412">
        <v>1430197200</v>
      </c>
      <c r="M412" s="11">
        <f t="shared" si="33"/>
        <v>42122.208333333328</v>
      </c>
      <c r="N412">
        <v>1430197200</v>
      </c>
      <c r="O412" s="11">
        <f t="shared" si="34"/>
        <v>42122.208333333328</v>
      </c>
      <c r="P412" s="13" t="str">
        <f t="shared" si="35"/>
        <v>2015</v>
      </c>
      <c r="Q412" t="b">
        <v>0</v>
      </c>
      <c r="R412" t="b">
        <v>0</v>
      </c>
      <c r="S412" t="s">
        <v>292</v>
      </c>
      <c r="T412" t="s">
        <v>2050</v>
      </c>
      <c r="U412" t="s">
        <v>2061</v>
      </c>
    </row>
    <row r="413" spans="1:21" ht="35" customHeight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31"/>
        <v>104.62820512820512</v>
      </c>
      <c r="G413" s="9" t="s">
        <v>20</v>
      </c>
      <c r="H413">
        <v>82</v>
      </c>
      <c r="I413" s="5">
        <f t="shared" si="32"/>
        <v>99.524390243902445</v>
      </c>
      <c r="J413" t="s">
        <v>21</v>
      </c>
      <c r="K413" t="s">
        <v>22</v>
      </c>
      <c r="L413">
        <v>1496034000</v>
      </c>
      <c r="M413" s="11">
        <f t="shared" si="33"/>
        <v>42884.208333333328</v>
      </c>
      <c r="N413">
        <v>1496206800</v>
      </c>
      <c r="O413" s="11">
        <f t="shared" si="34"/>
        <v>42886.208333333328</v>
      </c>
      <c r="P413" s="13" t="str">
        <f t="shared" si="35"/>
        <v>2017</v>
      </c>
      <c r="Q413" t="b">
        <v>0</v>
      </c>
      <c r="R413" t="b">
        <v>0</v>
      </c>
      <c r="S413" t="s">
        <v>33</v>
      </c>
      <c r="T413" t="s">
        <v>2039</v>
      </c>
      <c r="U413" t="s">
        <v>2040</v>
      </c>
    </row>
    <row r="414" spans="1:21" ht="35" customHeight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31"/>
        <v>668.85714285714289</v>
      </c>
      <c r="G414" s="9" t="s">
        <v>20</v>
      </c>
      <c r="H414">
        <v>134</v>
      </c>
      <c r="I414" s="5">
        <f t="shared" si="32"/>
        <v>104.82089552238806</v>
      </c>
      <c r="J414" t="s">
        <v>21</v>
      </c>
      <c r="K414" t="s">
        <v>22</v>
      </c>
      <c r="L414">
        <v>1388728800</v>
      </c>
      <c r="M414" s="11">
        <f t="shared" si="33"/>
        <v>41642.25</v>
      </c>
      <c r="N414">
        <v>1389592800</v>
      </c>
      <c r="O414" s="11">
        <f t="shared" si="34"/>
        <v>41652.25</v>
      </c>
      <c r="P414" s="13" t="str">
        <f t="shared" si="35"/>
        <v>2014</v>
      </c>
      <c r="Q414" t="b">
        <v>0</v>
      </c>
      <c r="R414" t="b">
        <v>0</v>
      </c>
      <c r="S414" t="s">
        <v>119</v>
      </c>
      <c r="T414" t="s">
        <v>2047</v>
      </c>
      <c r="U414" t="s">
        <v>2053</v>
      </c>
    </row>
    <row r="415" spans="1:21" ht="35" customHeight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31"/>
        <v>62.072823218997364</v>
      </c>
      <c r="G415" s="9" t="s">
        <v>47</v>
      </c>
      <c r="H415">
        <v>1089</v>
      </c>
      <c r="I415" s="5">
        <f t="shared" si="32"/>
        <v>108.01469237832875</v>
      </c>
      <c r="J415" t="s">
        <v>21</v>
      </c>
      <c r="K415" t="s">
        <v>22</v>
      </c>
      <c r="L415">
        <v>1543298400</v>
      </c>
      <c r="M415" s="11">
        <f t="shared" si="33"/>
        <v>43431.25</v>
      </c>
      <c r="N415">
        <v>1545631200</v>
      </c>
      <c r="O415" s="11">
        <f t="shared" si="34"/>
        <v>43458.25</v>
      </c>
      <c r="P415" s="13" t="str">
        <f t="shared" si="35"/>
        <v>2018</v>
      </c>
      <c r="Q415" t="b">
        <v>0</v>
      </c>
      <c r="R415" t="b">
        <v>0</v>
      </c>
      <c r="S415" t="s">
        <v>71</v>
      </c>
      <c r="T415" t="s">
        <v>2041</v>
      </c>
      <c r="U415" t="s">
        <v>2049</v>
      </c>
    </row>
    <row r="416" spans="1:21" ht="35" customHeight="1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31"/>
        <v>84.699787460148784</v>
      </c>
      <c r="G416" s="9" t="s">
        <v>14</v>
      </c>
      <c r="H416">
        <v>5497</v>
      </c>
      <c r="I416" s="5">
        <f t="shared" si="32"/>
        <v>28.998544660724033</v>
      </c>
      <c r="J416" t="s">
        <v>21</v>
      </c>
      <c r="K416" t="s">
        <v>22</v>
      </c>
      <c r="L416">
        <v>1271739600</v>
      </c>
      <c r="M416" s="11">
        <f t="shared" si="33"/>
        <v>40288.208333333336</v>
      </c>
      <c r="N416">
        <v>1272430800</v>
      </c>
      <c r="O416" s="11">
        <f t="shared" si="34"/>
        <v>40296.208333333336</v>
      </c>
      <c r="P416" s="13" t="str">
        <f t="shared" si="35"/>
        <v>2010</v>
      </c>
      <c r="Q416" t="b">
        <v>0</v>
      </c>
      <c r="R416" t="b">
        <v>1</v>
      </c>
      <c r="S416" t="s">
        <v>17</v>
      </c>
      <c r="T416" t="s">
        <v>2033</v>
      </c>
      <c r="U416" t="s">
        <v>2034</v>
      </c>
    </row>
    <row r="417" spans="1:21" ht="35" customHeight="1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31"/>
        <v>11.059030837004405</v>
      </c>
      <c r="G417" s="9" t="s">
        <v>14</v>
      </c>
      <c r="H417">
        <v>418</v>
      </c>
      <c r="I417" s="5">
        <f t="shared" si="32"/>
        <v>30.028708133971293</v>
      </c>
      <c r="J417" t="s">
        <v>21</v>
      </c>
      <c r="K417" t="s">
        <v>22</v>
      </c>
      <c r="L417">
        <v>1326434400</v>
      </c>
      <c r="M417" s="11">
        <f t="shared" si="33"/>
        <v>40921.25</v>
      </c>
      <c r="N417">
        <v>1327903200</v>
      </c>
      <c r="O417" s="11">
        <f t="shared" si="34"/>
        <v>40938.25</v>
      </c>
      <c r="P417" s="13" t="str">
        <f t="shared" si="35"/>
        <v>2012</v>
      </c>
      <c r="Q417" t="b">
        <v>0</v>
      </c>
      <c r="R417" t="b">
        <v>0</v>
      </c>
      <c r="S417" t="s">
        <v>33</v>
      </c>
      <c r="T417" t="s">
        <v>2039</v>
      </c>
      <c r="U417" t="s">
        <v>2040</v>
      </c>
    </row>
    <row r="418" spans="1:21" ht="35" customHeight="1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31"/>
        <v>43.838781575037146</v>
      </c>
      <c r="G418" s="9" t="s">
        <v>14</v>
      </c>
      <c r="H418">
        <v>1439</v>
      </c>
      <c r="I418" s="5">
        <f t="shared" si="32"/>
        <v>41.005559416261292</v>
      </c>
      <c r="J418" t="s">
        <v>21</v>
      </c>
      <c r="K418" t="s">
        <v>22</v>
      </c>
      <c r="L418">
        <v>1295244000</v>
      </c>
      <c r="M418" s="11">
        <f t="shared" si="33"/>
        <v>40560.25</v>
      </c>
      <c r="N418">
        <v>1296021600</v>
      </c>
      <c r="O418" s="11">
        <f t="shared" si="34"/>
        <v>40569.25</v>
      </c>
      <c r="P418" s="13" t="str">
        <f t="shared" si="35"/>
        <v>2011</v>
      </c>
      <c r="Q418" t="b">
        <v>0</v>
      </c>
      <c r="R418" t="b">
        <v>1</v>
      </c>
      <c r="S418" t="s">
        <v>42</v>
      </c>
      <c r="T418" t="s">
        <v>2041</v>
      </c>
      <c r="U418" t="s">
        <v>2042</v>
      </c>
    </row>
    <row r="419" spans="1:21" ht="35" customHeight="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31"/>
        <v>55.470588235294116</v>
      </c>
      <c r="G419" s="9" t="s">
        <v>14</v>
      </c>
      <c r="H419">
        <v>15</v>
      </c>
      <c r="I419" s="5">
        <f t="shared" si="32"/>
        <v>62.866666666666667</v>
      </c>
      <c r="J419" t="s">
        <v>21</v>
      </c>
      <c r="K419" t="s">
        <v>22</v>
      </c>
      <c r="L419">
        <v>1541221200</v>
      </c>
      <c r="M419" s="11">
        <f t="shared" si="33"/>
        <v>43407.208333333328</v>
      </c>
      <c r="N419">
        <v>1543298400</v>
      </c>
      <c r="O419" s="11">
        <f t="shared" si="34"/>
        <v>43431.25</v>
      </c>
      <c r="P419" s="13" t="str">
        <f t="shared" si="35"/>
        <v>2018</v>
      </c>
      <c r="Q419" t="b">
        <v>0</v>
      </c>
      <c r="R419" t="b">
        <v>0</v>
      </c>
      <c r="S419" t="s">
        <v>33</v>
      </c>
      <c r="T419" t="s">
        <v>2039</v>
      </c>
      <c r="U419" t="s">
        <v>2040</v>
      </c>
    </row>
    <row r="420" spans="1:21" ht="35" customHeight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31"/>
        <v>57.399511301160658</v>
      </c>
      <c r="G420" s="9" t="s">
        <v>14</v>
      </c>
      <c r="H420">
        <v>1999</v>
      </c>
      <c r="I420" s="5">
        <f t="shared" si="32"/>
        <v>47.005002501250623</v>
      </c>
      <c r="J420" t="s">
        <v>15</v>
      </c>
      <c r="K420" t="s">
        <v>16</v>
      </c>
      <c r="L420">
        <v>1336280400</v>
      </c>
      <c r="M420" s="11">
        <f t="shared" si="33"/>
        <v>41035.208333333336</v>
      </c>
      <c r="N420">
        <v>1336366800</v>
      </c>
      <c r="O420" s="11">
        <f t="shared" si="34"/>
        <v>41036.208333333336</v>
      </c>
      <c r="P420" s="13" t="str">
        <f t="shared" si="35"/>
        <v>2012</v>
      </c>
      <c r="Q420" t="b">
        <v>0</v>
      </c>
      <c r="R420" t="b">
        <v>0</v>
      </c>
      <c r="S420" t="s">
        <v>42</v>
      </c>
      <c r="T420" t="s">
        <v>2041</v>
      </c>
      <c r="U420" t="s">
        <v>2042</v>
      </c>
    </row>
    <row r="421" spans="1:21" ht="35" customHeight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31"/>
        <v>123.43497363796135</v>
      </c>
      <c r="G421" s="9" t="s">
        <v>20</v>
      </c>
      <c r="H421">
        <v>5203</v>
      </c>
      <c r="I421" s="5">
        <f t="shared" si="32"/>
        <v>26.997693638285604</v>
      </c>
      <c r="J421" t="s">
        <v>21</v>
      </c>
      <c r="K421" t="s">
        <v>22</v>
      </c>
      <c r="L421">
        <v>1324533600</v>
      </c>
      <c r="M421" s="11">
        <f t="shared" si="33"/>
        <v>40899.25</v>
      </c>
      <c r="N421">
        <v>1325052000</v>
      </c>
      <c r="O421" s="11">
        <f t="shared" si="34"/>
        <v>40905.25</v>
      </c>
      <c r="P421" s="13" t="str">
        <f t="shared" si="35"/>
        <v>2011</v>
      </c>
      <c r="Q421" t="b">
        <v>0</v>
      </c>
      <c r="R421" t="b">
        <v>0</v>
      </c>
      <c r="S421" t="s">
        <v>28</v>
      </c>
      <c r="T421" t="s">
        <v>2037</v>
      </c>
      <c r="U421" t="s">
        <v>2038</v>
      </c>
    </row>
    <row r="422" spans="1:21" ht="35" customHeight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31"/>
        <v>128.46</v>
      </c>
      <c r="G422" s="9" t="s">
        <v>20</v>
      </c>
      <c r="H422">
        <v>94</v>
      </c>
      <c r="I422" s="5">
        <f t="shared" si="32"/>
        <v>68.329787234042556</v>
      </c>
      <c r="J422" t="s">
        <v>21</v>
      </c>
      <c r="K422" t="s">
        <v>22</v>
      </c>
      <c r="L422">
        <v>1498366800</v>
      </c>
      <c r="M422" s="11">
        <f t="shared" si="33"/>
        <v>42911.208333333328</v>
      </c>
      <c r="N422">
        <v>1499576400</v>
      </c>
      <c r="O422" s="11">
        <f t="shared" si="34"/>
        <v>42925.208333333328</v>
      </c>
      <c r="P422" s="13" t="str">
        <f t="shared" si="35"/>
        <v>2017</v>
      </c>
      <c r="Q422" t="b">
        <v>0</v>
      </c>
      <c r="R422" t="b">
        <v>0</v>
      </c>
      <c r="S422" t="s">
        <v>33</v>
      </c>
      <c r="T422" t="s">
        <v>2039</v>
      </c>
      <c r="U422" t="s">
        <v>2040</v>
      </c>
    </row>
    <row r="423" spans="1:21" ht="35" customHeight="1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31"/>
        <v>63.989361702127653</v>
      </c>
      <c r="G423" s="9" t="s">
        <v>14</v>
      </c>
      <c r="H423">
        <v>118</v>
      </c>
      <c r="I423" s="5">
        <f t="shared" si="32"/>
        <v>50.974576271186443</v>
      </c>
      <c r="J423" t="s">
        <v>21</v>
      </c>
      <c r="K423" t="s">
        <v>22</v>
      </c>
      <c r="L423">
        <v>1498712400</v>
      </c>
      <c r="M423" s="11">
        <f t="shared" si="33"/>
        <v>42915.208333333328</v>
      </c>
      <c r="N423">
        <v>1501304400</v>
      </c>
      <c r="O423" s="11">
        <f t="shared" si="34"/>
        <v>42945.208333333328</v>
      </c>
      <c r="P423" s="13" t="str">
        <f t="shared" si="35"/>
        <v>2017</v>
      </c>
      <c r="Q423" t="b">
        <v>0</v>
      </c>
      <c r="R423" t="b">
        <v>1</v>
      </c>
      <c r="S423" t="s">
        <v>65</v>
      </c>
      <c r="T423" t="s">
        <v>2037</v>
      </c>
      <c r="U423" t="s">
        <v>2046</v>
      </c>
    </row>
    <row r="424" spans="1:21" ht="35" customHeight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31"/>
        <v>127.29885057471265</v>
      </c>
      <c r="G424" s="9" t="s">
        <v>20</v>
      </c>
      <c r="H424">
        <v>205</v>
      </c>
      <c r="I424" s="5">
        <f t="shared" si="32"/>
        <v>54.024390243902438</v>
      </c>
      <c r="J424" t="s">
        <v>21</v>
      </c>
      <c r="K424" t="s">
        <v>22</v>
      </c>
      <c r="L424">
        <v>1271480400</v>
      </c>
      <c r="M424" s="11">
        <f t="shared" si="33"/>
        <v>40285.208333333336</v>
      </c>
      <c r="N424">
        <v>1273208400</v>
      </c>
      <c r="O424" s="11">
        <f t="shared" si="34"/>
        <v>40305.208333333336</v>
      </c>
      <c r="P424" s="13" t="str">
        <f t="shared" si="35"/>
        <v>2010</v>
      </c>
      <c r="Q424" t="b">
        <v>0</v>
      </c>
      <c r="R424" t="b">
        <v>1</v>
      </c>
      <c r="S424" t="s">
        <v>33</v>
      </c>
      <c r="T424" t="s">
        <v>2039</v>
      </c>
      <c r="U424" t="s">
        <v>2040</v>
      </c>
    </row>
    <row r="425" spans="1:21" ht="35" customHeight="1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31"/>
        <v>10.638024357239512</v>
      </c>
      <c r="G425" s="9" t="s">
        <v>14</v>
      </c>
      <c r="H425">
        <v>162</v>
      </c>
      <c r="I425" s="5">
        <f t="shared" si="32"/>
        <v>97.055555555555557</v>
      </c>
      <c r="J425" t="s">
        <v>21</v>
      </c>
      <c r="K425" t="s">
        <v>22</v>
      </c>
      <c r="L425">
        <v>1316667600</v>
      </c>
      <c r="M425" s="11">
        <f t="shared" si="33"/>
        <v>40808.208333333336</v>
      </c>
      <c r="N425">
        <v>1316840400</v>
      </c>
      <c r="O425" s="11">
        <f t="shared" si="34"/>
        <v>40810.208333333336</v>
      </c>
      <c r="P425" s="13" t="str">
        <f t="shared" si="35"/>
        <v>2011</v>
      </c>
      <c r="Q425" t="b">
        <v>0</v>
      </c>
      <c r="R425" t="b">
        <v>1</v>
      </c>
      <c r="S425" t="s">
        <v>17</v>
      </c>
      <c r="T425" t="s">
        <v>2033</v>
      </c>
      <c r="U425" t="s">
        <v>2034</v>
      </c>
    </row>
    <row r="426" spans="1:21" ht="35" customHeight="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31"/>
        <v>40.470588235294116</v>
      </c>
      <c r="G426" s="9" t="s">
        <v>14</v>
      </c>
      <c r="H426">
        <v>83</v>
      </c>
      <c r="I426" s="5">
        <f t="shared" si="32"/>
        <v>24.867469879518072</v>
      </c>
      <c r="J426" t="s">
        <v>21</v>
      </c>
      <c r="K426" t="s">
        <v>22</v>
      </c>
      <c r="L426">
        <v>1524027600</v>
      </c>
      <c r="M426" s="11">
        <f t="shared" si="33"/>
        <v>43208.208333333328</v>
      </c>
      <c r="N426">
        <v>1524546000</v>
      </c>
      <c r="O426" s="11">
        <f t="shared" si="34"/>
        <v>43214.208333333328</v>
      </c>
      <c r="P426" s="13" t="str">
        <f t="shared" si="35"/>
        <v>2018</v>
      </c>
      <c r="Q426" t="b">
        <v>0</v>
      </c>
      <c r="R426" t="b">
        <v>0</v>
      </c>
      <c r="S426" t="s">
        <v>60</v>
      </c>
      <c r="T426" t="s">
        <v>2035</v>
      </c>
      <c r="U426" t="s">
        <v>2045</v>
      </c>
    </row>
    <row r="427" spans="1:21" ht="35" customHeight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31"/>
        <v>287.66666666666663</v>
      </c>
      <c r="G427" s="9" t="s">
        <v>20</v>
      </c>
      <c r="H427">
        <v>92</v>
      </c>
      <c r="I427" s="5">
        <f t="shared" si="32"/>
        <v>84.423913043478265</v>
      </c>
      <c r="J427" t="s">
        <v>21</v>
      </c>
      <c r="K427" t="s">
        <v>22</v>
      </c>
      <c r="L427">
        <v>1438059600</v>
      </c>
      <c r="M427" s="11">
        <f t="shared" si="33"/>
        <v>42213.208333333328</v>
      </c>
      <c r="N427">
        <v>1438578000</v>
      </c>
      <c r="O427" s="11">
        <f t="shared" si="34"/>
        <v>42219.208333333328</v>
      </c>
      <c r="P427" s="13" t="str">
        <f t="shared" si="35"/>
        <v>2015</v>
      </c>
      <c r="Q427" t="b">
        <v>0</v>
      </c>
      <c r="R427" t="b">
        <v>0</v>
      </c>
      <c r="S427" t="s">
        <v>122</v>
      </c>
      <c r="T427" t="s">
        <v>2054</v>
      </c>
      <c r="U427" t="s">
        <v>2055</v>
      </c>
    </row>
    <row r="428" spans="1:21" ht="35" customHeight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31"/>
        <v>572.94444444444446</v>
      </c>
      <c r="G428" s="9" t="s">
        <v>20</v>
      </c>
      <c r="H428">
        <v>219</v>
      </c>
      <c r="I428" s="5">
        <f t="shared" si="32"/>
        <v>47.091324200913242</v>
      </c>
      <c r="J428" t="s">
        <v>21</v>
      </c>
      <c r="K428" t="s">
        <v>22</v>
      </c>
      <c r="L428">
        <v>1361944800</v>
      </c>
      <c r="M428" s="11">
        <f t="shared" si="33"/>
        <v>41332.25</v>
      </c>
      <c r="N428">
        <v>1362549600</v>
      </c>
      <c r="O428" s="11">
        <f t="shared" si="34"/>
        <v>41339.25</v>
      </c>
      <c r="P428" s="13" t="str">
        <f t="shared" si="35"/>
        <v>2013</v>
      </c>
      <c r="Q428" t="b">
        <v>0</v>
      </c>
      <c r="R428" t="b">
        <v>0</v>
      </c>
      <c r="S428" t="s">
        <v>33</v>
      </c>
      <c r="T428" t="s">
        <v>2039</v>
      </c>
      <c r="U428" t="s">
        <v>2040</v>
      </c>
    </row>
    <row r="429" spans="1:21" ht="35" customHeight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31"/>
        <v>112.90429799426933</v>
      </c>
      <c r="G429" s="9" t="s">
        <v>20</v>
      </c>
      <c r="H429">
        <v>2526</v>
      </c>
      <c r="I429" s="5">
        <f t="shared" si="32"/>
        <v>77.996041171813147</v>
      </c>
      <c r="J429" t="s">
        <v>21</v>
      </c>
      <c r="K429" t="s">
        <v>22</v>
      </c>
      <c r="L429">
        <v>1410584400</v>
      </c>
      <c r="M429" s="11">
        <f t="shared" si="33"/>
        <v>41895.208333333336</v>
      </c>
      <c r="N429">
        <v>1413349200</v>
      </c>
      <c r="O429" s="11">
        <f t="shared" si="34"/>
        <v>41927.208333333336</v>
      </c>
      <c r="P429" s="13" t="str">
        <f t="shared" si="35"/>
        <v>2014</v>
      </c>
      <c r="Q429" t="b">
        <v>0</v>
      </c>
      <c r="R429" t="b">
        <v>1</v>
      </c>
      <c r="S429" t="s">
        <v>33</v>
      </c>
      <c r="T429" t="s">
        <v>2039</v>
      </c>
      <c r="U429" t="s">
        <v>2040</v>
      </c>
    </row>
    <row r="430" spans="1:21" ht="35" customHeight="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31"/>
        <v>46.387573964497044</v>
      </c>
      <c r="G430" s="9" t="s">
        <v>14</v>
      </c>
      <c r="H430">
        <v>747</v>
      </c>
      <c r="I430" s="5">
        <f t="shared" si="32"/>
        <v>62.967871485943775</v>
      </c>
      <c r="J430" t="s">
        <v>21</v>
      </c>
      <c r="K430" t="s">
        <v>22</v>
      </c>
      <c r="L430">
        <v>1297404000</v>
      </c>
      <c r="M430" s="11">
        <f t="shared" si="33"/>
        <v>40585.25</v>
      </c>
      <c r="N430">
        <v>1298008800</v>
      </c>
      <c r="O430" s="11">
        <f t="shared" si="34"/>
        <v>40592.25</v>
      </c>
      <c r="P430" s="13" t="str">
        <f t="shared" si="35"/>
        <v>2011</v>
      </c>
      <c r="Q430" t="b">
        <v>0</v>
      </c>
      <c r="R430" t="b">
        <v>0</v>
      </c>
      <c r="S430" t="s">
        <v>71</v>
      </c>
      <c r="T430" t="s">
        <v>2041</v>
      </c>
      <c r="U430" t="s">
        <v>2049</v>
      </c>
    </row>
    <row r="431" spans="1:21" ht="35" customHeight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31"/>
        <v>90.675916230366497</v>
      </c>
      <c r="G431" s="9" t="s">
        <v>74</v>
      </c>
      <c r="H431">
        <v>2138</v>
      </c>
      <c r="I431" s="5">
        <f t="shared" si="32"/>
        <v>81.006080449017773</v>
      </c>
      <c r="J431" t="s">
        <v>21</v>
      </c>
      <c r="K431" t="s">
        <v>22</v>
      </c>
      <c r="L431">
        <v>1392012000</v>
      </c>
      <c r="M431" s="11">
        <f t="shared" si="33"/>
        <v>41680.25</v>
      </c>
      <c r="N431">
        <v>1394427600</v>
      </c>
      <c r="O431" s="11">
        <f t="shared" si="34"/>
        <v>41708.208333333336</v>
      </c>
      <c r="P431" s="13" t="str">
        <f t="shared" si="35"/>
        <v>2014</v>
      </c>
      <c r="Q431" t="b">
        <v>0</v>
      </c>
      <c r="R431" t="b">
        <v>1</v>
      </c>
      <c r="S431" t="s">
        <v>122</v>
      </c>
      <c r="T431" t="s">
        <v>2054</v>
      </c>
      <c r="U431" t="s">
        <v>2055</v>
      </c>
    </row>
    <row r="432" spans="1:21" ht="35" customHeight="1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31"/>
        <v>67.740740740740748</v>
      </c>
      <c r="G432" s="9" t="s">
        <v>14</v>
      </c>
      <c r="H432">
        <v>84</v>
      </c>
      <c r="I432" s="5">
        <f t="shared" si="32"/>
        <v>65.321428571428569</v>
      </c>
      <c r="J432" t="s">
        <v>21</v>
      </c>
      <c r="K432" t="s">
        <v>22</v>
      </c>
      <c r="L432">
        <v>1569733200</v>
      </c>
      <c r="M432" s="11">
        <f t="shared" si="33"/>
        <v>43737.208333333328</v>
      </c>
      <c r="N432">
        <v>1572670800</v>
      </c>
      <c r="O432" s="11">
        <f t="shared" si="34"/>
        <v>43771.208333333328</v>
      </c>
      <c r="P432" s="13" t="str">
        <f t="shared" si="35"/>
        <v>2019</v>
      </c>
      <c r="Q432" t="b">
        <v>0</v>
      </c>
      <c r="R432" t="b">
        <v>0</v>
      </c>
      <c r="S432" t="s">
        <v>33</v>
      </c>
      <c r="T432" t="s">
        <v>2039</v>
      </c>
      <c r="U432" t="s">
        <v>2040</v>
      </c>
    </row>
    <row r="433" spans="1:21" ht="35" customHeight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31"/>
        <v>192.49019607843135</v>
      </c>
      <c r="G433" s="9" t="s">
        <v>20</v>
      </c>
      <c r="H433">
        <v>94</v>
      </c>
      <c r="I433" s="5">
        <f t="shared" si="32"/>
        <v>104.43617021276596</v>
      </c>
      <c r="J433" t="s">
        <v>21</v>
      </c>
      <c r="K433" t="s">
        <v>22</v>
      </c>
      <c r="L433">
        <v>1529643600</v>
      </c>
      <c r="M433" s="11">
        <f t="shared" si="33"/>
        <v>43273.208333333328</v>
      </c>
      <c r="N433">
        <v>1531112400</v>
      </c>
      <c r="O433" s="11">
        <f t="shared" si="34"/>
        <v>43290.208333333328</v>
      </c>
      <c r="P433" s="13" t="str">
        <f t="shared" si="35"/>
        <v>2018</v>
      </c>
      <c r="Q433" t="b">
        <v>1</v>
      </c>
      <c r="R433" t="b">
        <v>0</v>
      </c>
      <c r="S433" t="s">
        <v>33</v>
      </c>
      <c r="T433" t="s">
        <v>2039</v>
      </c>
      <c r="U433" t="s">
        <v>2040</v>
      </c>
    </row>
    <row r="434" spans="1:21" ht="35" customHeight="1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31"/>
        <v>82.714285714285722</v>
      </c>
      <c r="G434" s="9" t="s">
        <v>14</v>
      </c>
      <c r="H434">
        <v>91</v>
      </c>
      <c r="I434" s="5">
        <f t="shared" si="32"/>
        <v>69.989010989010993</v>
      </c>
      <c r="J434" t="s">
        <v>21</v>
      </c>
      <c r="K434" t="s">
        <v>22</v>
      </c>
      <c r="L434">
        <v>1399006800</v>
      </c>
      <c r="M434" s="11">
        <f t="shared" si="33"/>
        <v>41761.208333333336</v>
      </c>
      <c r="N434">
        <v>1400734800</v>
      </c>
      <c r="O434" s="11">
        <f t="shared" si="34"/>
        <v>41781.208333333336</v>
      </c>
      <c r="P434" s="13" t="str">
        <f t="shared" si="35"/>
        <v>2014</v>
      </c>
      <c r="Q434" t="b">
        <v>0</v>
      </c>
      <c r="R434" t="b">
        <v>0</v>
      </c>
      <c r="S434" t="s">
        <v>33</v>
      </c>
      <c r="T434" t="s">
        <v>2039</v>
      </c>
      <c r="U434" t="s">
        <v>2040</v>
      </c>
    </row>
    <row r="435" spans="1:21" ht="35" customHeight="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31"/>
        <v>54.163920922570021</v>
      </c>
      <c r="G435" s="9" t="s">
        <v>14</v>
      </c>
      <c r="H435">
        <v>792</v>
      </c>
      <c r="I435" s="5">
        <f t="shared" si="32"/>
        <v>83.023989898989896</v>
      </c>
      <c r="J435" t="s">
        <v>21</v>
      </c>
      <c r="K435" t="s">
        <v>22</v>
      </c>
      <c r="L435">
        <v>1385359200</v>
      </c>
      <c r="M435" s="11">
        <f t="shared" si="33"/>
        <v>41603.25</v>
      </c>
      <c r="N435">
        <v>1386741600</v>
      </c>
      <c r="O435" s="11">
        <f t="shared" si="34"/>
        <v>41619.25</v>
      </c>
      <c r="P435" s="13" t="str">
        <f t="shared" si="35"/>
        <v>2013</v>
      </c>
      <c r="Q435" t="b">
        <v>0</v>
      </c>
      <c r="R435" t="b">
        <v>1</v>
      </c>
      <c r="S435" t="s">
        <v>42</v>
      </c>
      <c r="T435" t="s">
        <v>2041</v>
      </c>
      <c r="U435" t="s">
        <v>2042</v>
      </c>
    </row>
    <row r="436" spans="1:21" ht="35" customHeight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31"/>
        <v>16.722222222222221</v>
      </c>
      <c r="G436" s="9" t="s">
        <v>74</v>
      </c>
      <c r="H436">
        <v>10</v>
      </c>
      <c r="I436" s="5">
        <f t="shared" si="32"/>
        <v>90.3</v>
      </c>
      <c r="J436" t="s">
        <v>15</v>
      </c>
      <c r="K436" t="s">
        <v>16</v>
      </c>
      <c r="L436">
        <v>1480572000</v>
      </c>
      <c r="M436" s="11">
        <f t="shared" si="33"/>
        <v>42705.25</v>
      </c>
      <c r="N436">
        <v>1481781600</v>
      </c>
      <c r="O436" s="11">
        <f t="shared" si="34"/>
        <v>42719.25</v>
      </c>
      <c r="P436" s="13" t="str">
        <f t="shared" si="35"/>
        <v>2016</v>
      </c>
      <c r="Q436" t="b">
        <v>1</v>
      </c>
      <c r="R436" t="b">
        <v>0</v>
      </c>
      <c r="S436" t="s">
        <v>33</v>
      </c>
      <c r="T436" t="s">
        <v>2039</v>
      </c>
      <c r="U436" t="s">
        <v>2040</v>
      </c>
    </row>
    <row r="437" spans="1:21" ht="35" customHeight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31"/>
        <v>116.87664041994749</v>
      </c>
      <c r="G437" s="9" t="s">
        <v>20</v>
      </c>
      <c r="H437">
        <v>1713</v>
      </c>
      <c r="I437" s="5">
        <f t="shared" si="32"/>
        <v>103.98131932282546</v>
      </c>
      <c r="J437" t="s">
        <v>107</v>
      </c>
      <c r="K437" t="s">
        <v>108</v>
      </c>
      <c r="L437">
        <v>1418623200</v>
      </c>
      <c r="M437" s="11">
        <f t="shared" si="33"/>
        <v>41988.25</v>
      </c>
      <c r="N437">
        <v>1419660000</v>
      </c>
      <c r="O437" s="11">
        <f t="shared" si="34"/>
        <v>42000.25</v>
      </c>
      <c r="P437" s="13" t="str">
        <f t="shared" si="35"/>
        <v>2014</v>
      </c>
      <c r="Q437" t="b">
        <v>0</v>
      </c>
      <c r="R437" t="b">
        <v>1</v>
      </c>
      <c r="S437" t="s">
        <v>33</v>
      </c>
      <c r="T437" t="s">
        <v>2039</v>
      </c>
      <c r="U437" t="s">
        <v>2040</v>
      </c>
    </row>
    <row r="438" spans="1:21" ht="35" customHeight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31"/>
        <v>1052.1538461538462</v>
      </c>
      <c r="G438" s="9" t="s">
        <v>20</v>
      </c>
      <c r="H438">
        <v>249</v>
      </c>
      <c r="I438" s="5">
        <f t="shared" si="32"/>
        <v>54.931726907630519</v>
      </c>
      <c r="J438" t="s">
        <v>21</v>
      </c>
      <c r="K438" t="s">
        <v>22</v>
      </c>
      <c r="L438">
        <v>1555736400</v>
      </c>
      <c r="M438" s="11">
        <f t="shared" si="33"/>
        <v>43575.208333333328</v>
      </c>
      <c r="N438">
        <v>1555822800</v>
      </c>
      <c r="O438" s="11">
        <f t="shared" si="34"/>
        <v>43576.208333333328</v>
      </c>
      <c r="P438" s="13" t="str">
        <f t="shared" si="35"/>
        <v>2019</v>
      </c>
      <c r="Q438" t="b">
        <v>0</v>
      </c>
      <c r="R438" t="b">
        <v>0</v>
      </c>
      <c r="S438" t="s">
        <v>159</v>
      </c>
      <c r="T438" t="s">
        <v>2035</v>
      </c>
      <c r="U438" t="s">
        <v>2058</v>
      </c>
    </row>
    <row r="439" spans="1:21" ht="35" customHeight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31"/>
        <v>123.07407407407408</v>
      </c>
      <c r="G439" s="9" t="s">
        <v>20</v>
      </c>
      <c r="H439">
        <v>192</v>
      </c>
      <c r="I439" s="5">
        <f t="shared" si="32"/>
        <v>51.921875</v>
      </c>
      <c r="J439" t="s">
        <v>21</v>
      </c>
      <c r="K439" t="s">
        <v>22</v>
      </c>
      <c r="L439">
        <v>1442120400</v>
      </c>
      <c r="M439" s="11">
        <f t="shared" si="33"/>
        <v>42260.208333333328</v>
      </c>
      <c r="N439">
        <v>1442379600</v>
      </c>
      <c r="O439" s="11">
        <f t="shared" si="34"/>
        <v>42263.208333333328</v>
      </c>
      <c r="P439" s="13" t="str">
        <f t="shared" si="35"/>
        <v>2015</v>
      </c>
      <c r="Q439" t="b">
        <v>0</v>
      </c>
      <c r="R439" t="b">
        <v>1</v>
      </c>
      <c r="S439" t="s">
        <v>71</v>
      </c>
      <c r="T439" t="s">
        <v>2041</v>
      </c>
      <c r="U439" t="s">
        <v>2049</v>
      </c>
    </row>
    <row r="440" spans="1:21" ht="35" customHeight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31"/>
        <v>178.63855421686748</v>
      </c>
      <c r="G440" s="9" t="s">
        <v>20</v>
      </c>
      <c r="H440">
        <v>247</v>
      </c>
      <c r="I440" s="5">
        <f t="shared" si="32"/>
        <v>60.02834008097166</v>
      </c>
      <c r="J440" t="s">
        <v>21</v>
      </c>
      <c r="K440" t="s">
        <v>22</v>
      </c>
      <c r="L440">
        <v>1362376800</v>
      </c>
      <c r="M440" s="11">
        <f t="shared" si="33"/>
        <v>41337.25</v>
      </c>
      <c r="N440">
        <v>1364965200</v>
      </c>
      <c r="O440" s="11">
        <f t="shared" si="34"/>
        <v>41367.208333333336</v>
      </c>
      <c r="P440" s="13" t="str">
        <f t="shared" si="35"/>
        <v>2013</v>
      </c>
      <c r="Q440" t="b">
        <v>0</v>
      </c>
      <c r="R440" t="b">
        <v>0</v>
      </c>
      <c r="S440" t="s">
        <v>33</v>
      </c>
      <c r="T440" t="s">
        <v>2039</v>
      </c>
      <c r="U440" t="s">
        <v>2040</v>
      </c>
    </row>
    <row r="441" spans="1:21" ht="35" customHeight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31"/>
        <v>355.28169014084506</v>
      </c>
      <c r="G441" s="9" t="s">
        <v>20</v>
      </c>
      <c r="H441">
        <v>2293</v>
      </c>
      <c r="I441" s="5">
        <f t="shared" si="32"/>
        <v>44.003488879197555</v>
      </c>
      <c r="J441" t="s">
        <v>21</v>
      </c>
      <c r="K441" t="s">
        <v>22</v>
      </c>
      <c r="L441">
        <v>1478408400</v>
      </c>
      <c r="M441" s="11">
        <f t="shared" si="33"/>
        <v>42680.208333333328</v>
      </c>
      <c r="N441">
        <v>1479016800</v>
      </c>
      <c r="O441" s="11">
        <f t="shared" si="34"/>
        <v>42687.25</v>
      </c>
      <c r="P441" s="13" t="str">
        <f t="shared" si="35"/>
        <v>2016</v>
      </c>
      <c r="Q441" t="b">
        <v>0</v>
      </c>
      <c r="R441" t="b">
        <v>0</v>
      </c>
      <c r="S441" t="s">
        <v>474</v>
      </c>
      <c r="T441" t="s">
        <v>2041</v>
      </c>
      <c r="U441" t="s">
        <v>2063</v>
      </c>
    </row>
    <row r="442" spans="1:21" ht="35" customHeight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31"/>
        <v>161.90634146341463</v>
      </c>
      <c r="G442" s="9" t="s">
        <v>20</v>
      </c>
      <c r="H442">
        <v>3131</v>
      </c>
      <c r="I442" s="5">
        <f t="shared" si="32"/>
        <v>53.003513254551258</v>
      </c>
      <c r="J442" t="s">
        <v>21</v>
      </c>
      <c r="K442" t="s">
        <v>22</v>
      </c>
      <c r="L442">
        <v>1498798800</v>
      </c>
      <c r="M442" s="11">
        <f t="shared" si="33"/>
        <v>42916.208333333328</v>
      </c>
      <c r="N442">
        <v>1499662800</v>
      </c>
      <c r="O442" s="11">
        <f t="shared" si="34"/>
        <v>42926.208333333328</v>
      </c>
      <c r="P442" s="13" t="str">
        <f t="shared" si="35"/>
        <v>2017</v>
      </c>
      <c r="Q442" t="b">
        <v>0</v>
      </c>
      <c r="R442" t="b">
        <v>0</v>
      </c>
      <c r="S442" t="s">
        <v>269</v>
      </c>
      <c r="T442" t="s">
        <v>2041</v>
      </c>
      <c r="U442" t="s">
        <v>2060</v>
      </c>
    </row>
    <row r="443" spans="1:21" ht="35" customHeight="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31"/>
        <v>24.914285714285715</v>
      </c>
      <c r="G443" s="9" t="s">
        <v>14</v>
      </c>
      <c r="H443">
        <v>32</v>
      </c>
      <c r="I443" s="5">
        <f t="shared" si="32"/>
        <v>54.5</v>
      </c>
      <c r="J443" t="s">
        <v>21</v>
      </c>
      <c r="K443" t="s">
        <v>22</v>
      </c>
      <c r="L443">
        <v>1335416400</v>
      </c>
      <c r="M443" s="11">
        <f t="shared" si="33"/>
        <v>41025.208333333336</v>
      </c>
      <c r="N443">
        <v>1337835600</v>
      </c>
      <c r="O443" s="11">
        <f t="shared" si="34"/>
        <v>41053.208333333336</v>
      </c>
      <c r="P443" s="13" t="str">
        <f t="shared" si="35"/>
        <v>2012</v>
      </c>
      <c r="Q443" t="b">
        <v>0</v>
      </c>
      <c r="R443" t="b">
        <v>0</v>
      </c>
      <c r="S443" t="s">
        <v>65</v>
      </c>
      <c r="T443" t="s">
        <v>2037</v>
      </c>
      <c r="U443" t="s">
        <v>2046</v>
      </c>
    </row>
    <row r="444" spans="1:21" ht="35" customHeight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31"/>
        <v>198.72222222222223</v>
      </c>
      <c r="G444" s="9" t="s">
        <v>20</v>
      </c>
      <c r="H444">
        <v>143</v>
      </c>
      <c r="I444" s="5">
        <f t="shared" si="32"/>
        <v>75.04195804195804</v>
      </c>
      <c r="J444" t="s">
        <v>107</v>
      </c>
      <c r="K444" t="s">
        <v>108</v>
      </c>
      <c r="L444">
        <v>1504328400</v>
      </c>
      <c r="M444" s="11">
        <f t="shared" si="33"/>
        <v>42980.208333333328</v>
      </c>
      <c r="N444">
        <v>1505710800</v>
      </c>
      <c r="O444" s="11">
        <f t="shared" si="34"/>
        <v>42996.208333333328</v>
      </c>
      <c r="P444" s="13" t="str">
        <f t="shared" si="35"/>
        <v>2017</v>
      </c>
      <c r="Q444" t="b">
        <v>0</v>
      </c>
      <c r="R444" t="b">
        <v>0</v>
      </c>
      <c r="S444" t="s">
        <v>33</v>
      </c>
      <c r="T444" t="s">
        <v>2039</v>
      </c>
      <c r="U444" t="s">
        <v>2040</v>
      </c>
    </row>
    <row r="445" spans="1:21" ht="35" customHeight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31"/>
        <v>34.752688172043008</v>
      </c>
      <c r="G445" s="9" t="s">
        <v>74</v>
      </c>
      <c r="H445">
        <v>90</v>
      </c>
      <c r="I445" s="5">
        <f t="shared" si="32"/>
        <v>35.911111111111111</v>
      </c>
      <c r="J445" t="s">
        <v>21</v>
      </c>
      <c r="K445" t="s">
        <v>22</v>
      </c>
      <c r="L445">
        <v>1285822800</v>
      </c>
      <c r="M445" s="11">
        <f t="shared" si="33"/>
        <v>40451.208333333336</v>
      </c>
      <c r="N445">
        <v>1287464400</v>
      </c>
      <c r="O445" s="11">
        <f t="shared" si="34"/>
        <v>40470.208333333336</v>
      </c>
      <c r="P445" s="13" t="str">
        <f t="shared" si="35"/>
        <v>2010</v>
      </c>
      <c r="Q445" t="b">
        <v>0</v>
      </c>
      <c r="R445" t="b">
        <v>0</v>
      </c>
      <c r="S445" t="s">
        <v>33</v>
      </c>
      <c r="T445" t="s">
        <v>2039</v>
      </c>
      <c r="U445" t="s">
        <v>2040</v>
      </c>
    </row>
    <row r="446" spans="1:21" ht="35" customHeight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31"/>
        <v>176.41935483870967</v>
      </c>
      <c r="G446" s="9" t="s">
        <v>20</v>
      </c>
      <c r="H446">
        <v>296</v>
      </c>
      <c r="I446" s="5">
        <f t="shared" si="32"/>
        <v>36.952702702702702</v>
      </c>
      <c r="J446" t="s">
        <v>21</v>
      </c>
      <c r="K446" t="s">
        <v>22</v>
      </c>
      <c r="L446">
        <v>1311483600</v>
      </c>
      <c r="M446" s="11">
        <f t="shared" si="33"/>
        <v>40748.208333333336</v>
      </c>
      <c r="N446">
        <v>1311656400</v>
      </c>
      <c r="O446" s="11">
        <f t="shared" si="34"/>
        <v>40750.208333333336</v>
      </c>
      <c r="P446" s="13" t="str">
        <f t="shared" si="35"/>
        <v>2011</v>
      </c>
      <c r="Q446" t="b">
        <v>0</v>
      </c>
      <c r="R446" t="b">
        <v>1</v>
      </c>
      <c r="S446" t="s">
        <v>60</v>
      </c>
      <c r="T446" t="s">
        <v>2035</v>
      </c>
      <c r="U446" t="s">
        <v>2045</v>
      </c>
    </row>
    <row r="447" spans="1:21" ht="35" customHeight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31"/>
        <v>511.38095238095235</v>
      </c>
      <c r="G447" s="9" t="s">
        <v>20</v>
      </c>
      <c r="H447">
        <v>170</v>
      </c>
      <c r="I447" s="5">
        <f t="shared" si="32"/>
        <v>63.170588235294119</v>
      </c>
      <c r="J447" t="s">
        <v>21</v>
      </c>
      <c r="K447" t="s">
        <v>22</v>
      </c>
      <c r="L447">
        <v>1291356000</v>
      </c>
      <c r="M447" s="11">
        <f t="shared" si="33"/>
        <v>40515.25</v>
      </c>
      <c r="N447">
        <v>1293170400</v>
      </c>
      <c r="O447" s="11">
        <f t="shared" si="34"/>
        <v>40536.25</v>
      </c>
      <c r="P447" s="13" t="str">
        <f t="shared" si="35"/>
        <v>2010</v>
      </c>
      <c r="Q447" t="b">
        <v>0</v>
      </c>
      <c r="R447" t="b">
        <v>1</v>
      </c>
      <c r="S447" t="s">
        <v>33</v>
      </c>
      <c r="T447" t="s">
        <v>2039</v>
      </c>
      <c r="U447" t="s">
        <v>2040</v>
      </c>
    </row>
    <row r="448" spans="1:21" ht="35" customHeight="1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31"/>
        <v>82.044117647058826</v>
      </c>
      <c r="G448" s="9" t="s">
        <v>14</v>
      </c>
      <c r="H448">
        <v>186</v>
      </c>
      <c r="I448" s="5">
        <f t="shared" si="32"/>
        <v>29.99462365591398</v>
      </c>
      <c r="J448" t="s">
        <v>21</v>
      </c>
      <c r="K448" t="s">
        <v>22</v>
      </c>
      <c r="L448">
        <v>1355810400</v>
      </c>
      <c r="M448" s="11">
        <f t="shared" si="33"/>
        <v>41261.25</v>
      </c>
      <c r="N448">
        <v>1355983200</v>
      </c>
      <c r="O448" s="11">
        <f t="shared" si="34"/>
        <v>41263.25</v>
      </c>
      <c r="P448" s="13" t="str">
        <f t="shared" si="35"/>
        <v>2012</v>
      </c>
      <c r="Q448" t="b">
        <v>0</v>
      </c>
      <c r="R448" t="b">
        <v>0</v>
      </c>
      <c r="S448" t="s">
        <v>65</v>
      </c>
      <c r="T448" t="s">
        <v>2037</v>
      </c>
      <c r="U448" t="s">
        <v>2046</v>
      </c>
    </row>
    <row r="449" spans="1:21" ht="35" customHeight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31"/>
        <v>24.326030927835053</v>
      </c>
      <c r="G449" s="9" t="s">
        <v>74</v>
      </c>
      <c r="H449">
        <v>439</v>
      </c>
      <c r="I449" s="5">
        <f t="shared" si="32"/>
        <v>86</v>
      </c>
      <c r="J449" t="s">
        <v>40</v>
      </c>
      <c r="K449" t="s">
        <v>41</v>
      </c>
      <c r="L449">
        <v>1513663200</v>
      </c>
      <c r="M449" s="11">
        <f t="shared" si="33"/>
        <v>43088.25</v>
      </c>
      <c r="N449">
        <v>1515045600</v>
      </c>
      <c r="O449" s="11">
        <f t="shared" si="34"/>
        <v>43104.25</v>
      </c>
      <c r="P449" s="13" t="str">
        <f t="shared" si="35"/>
        <v>2018</v>
      </c>
      <c r="Q449" t="b">
        <v>0</v>
      </c>
      <c r="R449" t="b">
        <v>0</v>
      </c>
      <c r="S449" t="s">
        <v>269</v>
      </c>
      <c r="T449" t="s">
        <v>2041</v>
      </c>
      <c r="U449" t="s">
        <v>2060</v>
      </c>
    </row>
    <row r="450" spans="1:21" ht="35" customHeight="1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31"/>
        <v>50.482758620689658</v>
      </c>
      <c r="G450" s="9" t="s">
        <v>14</v>
      </c>
      <c r="H450">
        <v>605</v>
      </c>
      <c r="I450" s="5">
        <f t="shared" si="32"/>
        <v>75.014876033057845</v>
      </c>
      <c r="J450" t="s">
        <v>21</v>
      </c>
      <c r="K450" t="s">
        <v>22</v>
      </c>
      <c r="L450">
        <v>1365915600</v>
      </c>
      <c r="M450" s="11">
        <f t="shared" si="33"/>
        <v>41378.208333333336</v>
      </c>
      <c r="N450">
        <v>1366088400</v>
      </c>
      <c r="O450" s="11">
        <f t="shared" si="34"/>
        <v>41380.208333333336</v>
      </c>
      <c r="P450" s="13" t="str">
        <f t="shared" si="35"/>
        <v>2013</v>
      </c>
      <c r="Q450" t="b">
        <v>0</v>
      </c>
      <c r="R450" t="b">
        <v>1</v>
      </c>
      <c r="S450" t="s">
        <v>89</v>
      </c>
      <c r="T450" t="s">
        <v>2050</v>
      </c>
      <c r="U450" t="s">
        <v>2051</v>
      </c>
    </row>
    <row r="451" spans="1:21" ht="35" customHeight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36">$E451/$D451*100</f>
        <v>967</v>
      </c>
      <c r="G451" s="9" t="s">
        <v>20</v>
      </c>
      <c r="H451">
        <v>86</v>
      </c>
      <c r="I451" s="5">
        <f t="shared" ref="I451:I514" si="37">IFERROR($E451/$H451,0)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38">((($L451/60)/60)/24)+DATE(1970,1,1)</f>
        <v>43530.25</v>
      </c>
      <c r="N451">
        <v>1553317200</v>
      </c>
      <c r="O451" s="11">
        <f t="shared" ref="O451:O514" si="39">((($N451/60)/60)/24)+DATE(1970,1,1)</f>
        <v>43547.208333333328</v>
      </c>
      <c r="P451" s="13" t="str">
        <f t="shared" si="35"/>
        <v>2019</v>
      </c>
      <c r="Q451" t="b">
        <v>0</v>
      </c>
      <c r="R451" t="b">
        <v>0</v>
      </c>
      <c r="S451" t="s">
        <v>89</v>
      </c>
      <c r="T451" t="s">
        <v>2050</v>
      </c>
      <c r="U451" t="s">
        <v>2051</v>
      </c>
    </row>
    <row r="452" spans="1:21" ht="35" customHeight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36"/>
        <v>4</v>
      </c>
      <c r="G452" s="9" t="s">
        <v>14</v>
      </c>
      <c r="H452">
        <v>1</v>
      </c>
      <c r="I452" s="5">
        <f t="shared" si="37"/>
        <v>4</v>
      </c>
      <c r="J452" t="s">
        <v>15</v>
      </c>
      <c r="K452" t="s">
        <v>16</v>
      </c>
      <c r="L452">
        <v>1540098000</v>
      </c>
      <c r="M452" s="11">
        <f t="shared" si="38"/>
        <v>43394.208333333328</v>
      </c>
      <c r="N452">
        <v>1542088800</v>
      </c>
      <c r="O452" s="11">
        <f t="shared" si="39"/>
        <v>43417.25</v>
      </c>
      <c r="P452" s="13" t="str">
        <f t="shared" ref="P452:P515" si="40">TEXT($O452,"yyyy")</f>
        <v>2018</v>
      </c>
      <c r="Q452" t="b">
        <v>0</v>
      </c>
      <c r="R452" t="b">
        <v>0</v>
      </c>
      <c r="S452" t="s">
        <v>71</v>
      </c>
      <c r="T452" t="s">
        <v>2041</v>
      </c>
      <c r="U452" t="s">
        <v>2049</v>
      </c>
    </row>
    <row r="453" spans="1:21" ht="35" customHeight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36"/>
        <v>122.84501347708894</v>
      </c>
      <c r="G453" s="9" t="s">
        <v>20</v>
      </c>
      <c r="H453">
        <v>6286</v>
      </c>
      <c r="I453" s="5">
        <f t="shared" si="37"/>
        <v>29.001272669424118</v>
      </c>
      <c r="J453" t="s">
        <v>21</v>
      </c>
      <c r="K453" t="s">
        <v>22</v>
      </c>
      <c r="L453">
        <v>1500440400</v>
      </c>
      <c r="M453" s="11">
        <f t="shared" si="38"/>
        <v>42935.208333333328</v>
      </c>
      <c r="N453">
        <v>1503118800</v>
      </c>
      <c r="O453" s="11">
        <f t="shared" si="39"/>
        <v>42966.208333333328</v>
      </c>
      <c r="P453" s="13" t="str">
        <f t="shared" si="40"/>
        <v>2017</v>
      </c>
      <c r="Q453" t="b">
        <v>0</v>
      </c>
      <c r="R453" t="b">
        <v>0</v>
      </c>
      <c r="S453" t="s">
        <v>23</v>
      </c>
      <c r="T453" t="s">
        <v>2035</v>
      </c>
      <c r="U453" t="s">
        <v>2036</v>
      </c>
    </row>
    <row r="454" spans="1:21" ht="35" customHeight="1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36"/>
        <v>63.4375</v>
      </c>
      <c r="G454" s="9" t="s">
        <v>14</v>
      </c>
      <c r="H454">
        <v>31</v>
      </c>
      <c r="I454" s="5">
        <f t="shared" si="37"/>
        <v>98.225806451612897</v>
      </c>
      <c r="J454" t="s">
        <v>21</v>
      </c>
      <c r="K454" t="s">
        <v>22</v>
      </c>
      <c r="L454">
        <v>1278392400</v>
      </c>
      <c r="M454" s="11">
        <f t="shared" si="38"/>
        <v>40365.208333333336</v>
      </c>
      <c r="N454">
        <v>1278478800</v>
      </c>
      <c r="O454" s="11">
        <f t="shared" si="39"/>
        <v>40366.208333333336</v>
      </c>
      <c r="P454" s="13" t="str">
        <f t="shared" si="40"/>
        <v>2010</v>
      </c>
      <c r="Q454" t="b">
        <v>0</v>
      </c>
      <c r="R454" t="b">
        <v>0</v>
      </c>
      <c r="S454" t="s">
        <v>53</v>
      </c>
      <c r="T454" t="s">
        <v>2041</v>
      </c>
      <c r="U454" t="s">
        <v>2044</v>
      </c>
    </row>
    <row r="455" spans="1:21" ht="35" customHeight="1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36"/>
        <v>56.331688596491226</v>
      </c>
      <c r="G455" s="9" t="s">
        <v>14</v>
      </c>
      <c r="H455">
        <v>1181</v>
      </c>
      <c r="I455" s="5">
        <f t="shared" si="37"/>
        <v>87.001693480101608</v>
      </c>
      <c r="J455" t="s">
        <v>21</v>
      </c>
      <c r="K455" t="s">
        <v>22</v>
      </c>
      <c r="L455">
        <v>1480572000</v>
      </c>
      <c r="M455" s="11">
        <f t="shared" si="38"/>
        <v>42705.25</v>
      </c>
      <c r="N455">
        <v>1484114400</v>
      </c>
      <c r="O455" s="11">
        <f t="shared" si="39"/>
        <v>42746.25</v>
      </c>
      <c r="P455" s="13" t="str">
        <f t="shared" si="40"/>
        <v>2017</v>
      </c>
      <c r="Q455" t="b">
        <v>0</v>
      </c>
      <c r="R455" t="b">
        <v>0</v>
      </c>
      <c r="S455" t="s">
        <v>474</v>
      </c>
      <c r="T455" t="s">
        <v>2041</v>
      </c>
      <c r="U455" t="s">
        <v>2063</v>
      </c>
    </row>
    <row r="456" spans="1:21" ht="35" customHeight="1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36"/>
        <v>44.074999999999996</v>
      </c>
      <c r="G456" s="9" t="s">
        <v>14</v>
      </c>
      <c r="H456">
        <v>39</v>
      </c>
      <c r="I456" s="5">
        <f t="shared" si="37"/>
        <v>45.205128205128204</v>
      </c>
      <c r="J456" t="s">
        <v>21</v>
      </c>
      <c r="K456" t="s">
        <v>22</v>
      </c>
      <c r="L456">
        <v>1382331600</v>
      </c>
      <c r="M456" s="11">
        <f t="shared" si="38"/>
        <v>41568.208333333336</v>
      </c>
      <c r="N456">
        <v>1385445600</v>
      </c>
      <c r="O456" s="11">
        <f t="shared" si="39"/>
        <v>41604.25</v>
      </c>
      <c r="P456" s="13" t="str">
        <f t="shared" si="40"/>
        <v>2013</v>
      </c>
      <c r="Q456" t="b">
        <v>0</v>
      </c>
      <c r="R456" t="b">
        <v>1</v>
      </c>
      <c r="S456" t="s">
        <v>53</v>
      </c>
      <c r="T456" t="s">
        <v>2041</v>
      </c>
      <c r="U456" t="s">
        <v>2044</v>
      </c>
    </row>
    <row r="457" spans="1:21" ht="35" customHeight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36"/>
        <v>118.37253218884121</v>
      </c>
      <c r="G457" s="9" t="s">
        <v>20</v>
      </c>
      <c r="H457">
        <v>3727</v>
      </c>
      <c r="I457" s="5">
        <f t="shared" si="37"/>
        <v>37.001341561577675</v>
      </c>
      <c r="J457" t="s">
        <v>21</v>
      </c>
      <c r="K457" t="s">
        <v>22</v>
      </c>
      <c r="L457">
        <v>1316754000</v>
      </c>
      <c r="M457" s="11">
        <f t="shared" si="38"/>
        <v>40809.208333333336</v>
      </c>
      <c r="N457">
        <v>1318741200</v>
      </c>
      <c r="O457" s="11">
        <f t="shared" si="39"/>
        <v>40832.208333333336</v>
      </c>
      <c r="P457" s="13" t="str">
        <f t="shared" si="40"/>
        <v>2011</v>
      </c>
      <c r="Q457" t="b">
        <v>0</v>
      </c>
      <c r="R457" t="b">
        <v>0</v>
      </c>
      <c r="S457" t="s">
        <v>33</v>
      </c>
      <c r="T457" t="s">
        <v>2039</v>
      </c>
      <c r="U457" t="s">
        <v>2040</v>
      </c>
    </row>
    <row r="458" spans="1:21" ht="35" customHeight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36"/>
        <v>104.1243169398907</v>
      </c>
      <c r="G458" s="9" t="s">
        <v>20</v>
      </c>
      <c r="H458">
        <v>1605</v>
      </c>
      <c r="I458" s="5">
        <f t="shared" si="37"/>
        <v>94.976947040498445</v>
      </c>
      <c r="J458" t="s">
        <v>21</v>
      </c>
      <c r="K458" t="s">
        <v>22</v>
      </c>
      <c r="L458">
        <v>1518242400</v>
      </c>
      <c r="M458" s="11">
        <f t="shared" si="38"/>
        <v>43141.25</v>
      </c>
      <c r="N458">
        <v>1518242400</v>
      </c>
      <c r="O458" s="11">
        <f t="shared" si="39"/>
        <v>43141.25</v>
      </c>
      <c r="P458" s="13" t="str">
        <f t="shared" si="40"/>
        <v>2018</v>
      </c>
      <c r="Q458" t="b">
        <v>0</v>
      </c>
      <c r="R458" t="b">
        <v>1</v>
      </c>
      <c r="S458" t="s">
        <v>60</v>
      </c>
      <c r="T458" t="s">
        <v>2035</v>
      </c>
      <c r="U458" t="s">
        <v>2045</v>
      </c>
    </row>
    <row r="459" spans="1:21" ht="35" customHeight="1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36"/>
        <v>26.640000000000004</v>
      </c>
      <c r="G459" s="9" t="s">
        <v>14</v>
      </c>
      <c r="H459">
        <v>46</v>
      </c>
      <c r="I459" s="5">
        <f t="shared" si="37"/>
        <v>28.956521739130434</v>
      </c>
      <c r="J459" t="s">
        <v>21</v>
      </c>
      <c r="K459" t="s">
        <v>22</v>
      </c>
      <c r="L459">
        <v>1476421200</v>
      </c>
      <c r="M459" s="11">
        <f t="shared" si="38"/>
        <v>42657.208333333328</v>
      </c>
      <c r="N459">
        <v>1476594000</v>
      </c>
      <c r="O459" s="11">
        <f t="shared" si="39"/>
        <v>42659.208333333328</v>
      </c>
      <c r="P459" s="13" t="str">
        <f t="shared" si="40"/>
        <v>2016</v>
      </c>
      <c r="Q459" t="b">
        <v>0</v>
      </c>
      <c r="R459" t="b">
        <v>0</v>
      </c>
      <c r="S459" t="s">
        <v>33</v>
      </c>
      <c r="T459" t="s">
        <v>2039</v>
      </c>
      <c r="U459" t="s">
        <v>2040</v>
      </c>
    </row>
    <row r="460" spans="1:21" ht="35" customHeight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36"/>
        <v>351.20118343195264</v>
      </c>
      <c r="G460" s="9" t="s">
        <v>20</v>
      </c>
      <c r="H460">
        <v>2120</v>
      </c>
      <c r="I460" s="5">
        <f t="shared" si="37"/>
        <v>55.993396226415094</v>
      </c>
      <c r="J460" t="s">
        <v>21</v>
      </c>
      <c r="K460" t="s">
        <v>22</v>
      </c>
      <c r="L460">
        <v>1269752400</v>
      </c>
      <c r="M460" s="11">
        <f t="shared" si="38"/>
        <v>40265.208333333336</v>
      </c>
      <c r="N460">
        <v>1273554000</v>
      </c>
      <c r="O460" s="11">
        <f t="shared" si="39"/>
        <v>40309.208333333336</v>
      </c>
      <c r="P460" s="13" t="str">
        <f t="shared" si="40"/>
        <v>2010</v>
      </c>
      <c r="Q460" t="b">
        <v>0</v>
      </c>
      <c r="R460" t="b">
        <v>0</v>
      </c>
      <c r="S460" t="s">
        <v>33</v>
      </c>
      <c r="T460" t="s">
        <v>2039</v>
      </c>
      <c r="U460" t="s">
        <v>2040</v>
      </c>
    </row>
    <row r="461" spans="1:21" ht="35" customHeight="1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36"/>
        <v>90.063492063492063</v>
      </c>
      <c r="G461" s="9" t="s">
        <v>14</v>
      </c>
      <c r="H461">
        <v>105</v>
      </c>
      <c r="I461" s="5">
        <f t="shared" si="37"/>
        <v>54.038095238095238</v>
      </c>
      <c r="J461" t="s">
        <v>21</v>
      </c>
      <c r="K461" t="s">
        <v>22</v>
      </c>
      <c r="L461">
        <v>1419746400</v>
      </c>
      <c r="M461" s="11">
        <f t="shared" si="38"/>
        <v>42001.25</v>
      </c>
      <c r="N461">
        <v>1421906400</v>
      </c>
      <c r="O461" s="11">
        <f t="shared" si="39"/>
        <v>42026.25</v>
      </c>
      <c r="P461" s="13" t="str">
        <f t="shared" si="40"/>
        <v>2015</v>
      </c>
      <c r="Q461" t="b">
        <v>0</v>
      </c>
      <c r="R461" t="b">
        <v>0</v>
      </c>
      <c r="S461" t="s">
        <v>42</v>
      </c>
      <c r="T461" t="s">
        <v>2041</v>
      </c>
      <c r="U461" t="s">
        <v>2042</v>
      </c>
    </row>
    <row r="462" spans="1:21" ht="35" customHeight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36"/>
        <v>171.625</v>
      </c>
      <c r="G462" s="9" t="s">
        <v>20</v>
      </c>
      <c r="H462">
        <v>50</v>
      </c>
      <c r="I462" s="5">
        <f t="shared" si="37"/>
        <v>82.38</v>
      </c>
      <c r="J462" t="s">
        <v>21</v>
      </c>
      <c r="K462" t="s">
        <v>22</v>
      </c>
      <c r="L462">
        <v>1281330000</v>
      </c>
      <c r="M462" s="11">
        <f t="shared" si="38"/>
        <v>40399.208333333336</v>
      </c>
      <c r="N462">
        <v>1281589200</v>
      </c>
      <c r="O462" s="11">
        <f t="shared" si="39"/>
        <v>40402.208333333336</v>
      </c>
      <c r="P462" s="13" t="str">
        <f t="shared" si="40"/>
        <v>2010</v>
      </c>
      <c r="Q462" t="b">
        <v>0</v>
      </c>
      <c r="R462" t="b">
        <v>0</v>
      </c>
      <c r="S462" t="s">
        <v>33</v>
      </c>
      <c r="T462" t="s">
        <v>2039</v>
      </c>
      <c r="U462" t="s">
        <v>2040</v>
      </c>
    </row>
    <row r="463" spans="1:21" ht="35" customHeight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36"/>
        <v>141.04655870445345</v>
      </c>
      <c r="G463" s="9" t="s">
        <v>20</v>
      </c>
      <c r="H463">
        <v>2080</v>
      </c>
      <c r="I463" s="5">
        <f t="shared" si="37"/>
        <v>66.997115384615384</v>
      </c>
      <c r="J463" t="s">
        <v>21</v>
      </c>
      <c r="K463" t="s">
        <v>22</v>
      </c>
      <c r="L463">
        <v>1398661200</v>
      </c>
      <c r="M463" s="11">
        <f t="shared" si="38"/>
        <v>41757.208333333336</v>
      </c>
      <c r="N463">
        <v>1400389200</v>
      </c>
      <c r="O463" s="11">
        <f t="shared" si="39"/>
        <v>41777.208333333336</v>
      </c>
      <c r="P463" s="13" t="str">
        <f t="shared" si="40"/>
        <v>2014</v>
      </c>
      <c r="Q463" t="b">
        <v>0</v>
      </c>
      <c r="R463" t="b">
        <v>0</v>
      </c>
      <c r="S463" t="s">
        <v>53</v>
      </c>
      <c r="T463" t="s">
        <v>2041</v>
      </c>
      <c r="U463" t="s">
        <v>2044</v>
      </c>
    </row>
    <row r="464" spans="1:21" ht="35" customHeight="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36"/>
        <v>30.57944915254237</v>
      </c>
      <c r="G464" s="9" t="s">
        <v>14</v>
      </c>
      <c r="H464">
        <v>535</v>
      </c>
      <c r="I464" s="5">
        <f t="shared" si="37"/>
        <v>107.91401869158878</v>
      </c>
      <c r="J464" t="s">
        <v>21</v>
      </c>
      <c r="K464" t="s">
        <v>22</v>
      </c>
      <c r="L464">
        <v>1359525600</v>
      </c>
      <c r="M464" s="11">
        <f t="shared" si="38"/>
        <v>41304.25</v>
      </c>
      <c r="N464">
        <v>1362808800</v>
      </c>
      <c r="O464" s="11">
        <f t="shared" si="39"/>
        <v>41342.25</v>
      </c>
      <c r="P464" s="13" t="str">
        <f t="shared" si="40"/>
        <v>2013</v>
      </c>
      <c r="Q464" t="b">
        <v>0</v>
      </c>
      <c r="R464" t="b">
        <v>0</v>
      </c>
      <c r="S464" t="s">
        <v>292</v>
      </c>
      <c r="T464" t="s">
        <v>2050</v>
      </c>
      <c r="U464" t="s">
        <v>2061</v>
      </c>
    </row>
    <row r="465" spans="1:21" ht="35" customHeight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36"/>
        <v>108.16455696202532</v>
      </c>
      <c r="G465" s="9" t="s">
        <v>20</v>
      </c>
      <c r="H465">
        <v>2105</v>
      </c>
      <c r="I465" s="5">
        <f t="shared" si="37"/>
        <v>69.009501187648453</v>
      </c>
      <c r="J465" t="s">
        <v>21</v>
      </c>
      <c r="K465" t="s">
        <v>22</v>
      </c>
      <c r="L465">
        <v>1388469600</v>
      </c>
      <c r="M465" s="11">
        <f t="shared" si="38"/>
        <v>41639.25</v>
      </c>
      <c r="N465">
        <v>1388815200</v>
      </c>
      <c r="O465" s="11">
        <f t="shared" si="39"/>
        <v>41643.25</v>
      </c>
      <c r="P465" s="13" t="str">
        <f t="shared" si="40"/>
        <v>2014</v>
      </c>
      <c r="Q465" t="b">
        <v>0</v>
      </c>
      <c r="R465" t="b">
        <v>0</v>
      </c>
      <c r="S465" t="s">
        <v>71</v>
      </c>
      <c r="T465" t="s">
        <v>2041</v>
      </c>
      <c r="U465" t="s">
        <v>2049</v>
      </c>
    </row>
    <row r="466" spans="1:21" ht="35" customHeight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36"/>
        <v>133.45505617977528</v>
      </c>
      <c r="G466" s="9" t="s">
        <v>20</v>
      </c>
      <c r="H466">
        <v>2436</v>
      </c>
      <c r="I466" s="5">
        <f t="shared" si="37"/>
        <v>39.006568144499177</v>
      </c>
      <c r="J466" t="s">
        <v>21</v>
      </c>
      <c r="K466" t="s">
        <v>22</v>
      </c>
      <c r="L466">
        <v>1518328800</v>
      </c>
      <c r="M466" s="11">
        <f t="shared" si="38"/>
        <v>43142.25</v>
      </c>
      <c r="N466">
        <v>1519538400</v>
      </c>
      <c r="O466" s="11">
        <f t="shared" si="39"/>
        <v>43156.25</v>
      </c>
      <c r="P466" s="13" t="str">
        <f t="shared" si="40"/>
        <v>2018</v>
      </c>
      <c r="Q466" t="b">
        <v>0</v>
      </c>
      <c r="R466" t="b">
        <v>0</v>
      </c>
      <c r="S466" t="s">
        <v>33</v>
      </c>
      <c r="T466" t="s">
        <v>2039</v>
      </c>
      <c r="U466" t="s">
        <v>2040</v>
      </c>
    </row>
    <row r="467" spans="1:21" ht="35" customHeight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36"/>
        <v>187.85106382978722</v>
      </c>
      <c r="G467" s="9" t="s">
        <v>20</v>
      </c>
      <c r="H467">
        <v>80</v>
      </c>
      <c r="I467" s="5">
        <f t="shared" si="37"/>
        <v>110.3625</v>
      </c>
      <c r="J467" t="s">
        <v>21</v>
      </c>
      <c r="K467" t="s">
        <v>22</v>
      </c>
      <c r="L467">
        <v>1517032800</v>
      </c>
      <c r="M467" s="11">
        <f t="shared" si="38"/>
        <v>43127.25</v>
      </c>
      <c r="N467">
        <v>1517810400</v>
      </c>
      <c r="O467" s="11">
        <f t="shared" si="39"/>
        <v>43136.25</v>
      </c>
      <c r="P467" s="13" t="str">
        <f t="shared" si="40"/>
        <v>2018</v>
      </c>
      <c r="Q467" t="b">
        <v>0</v>
      </c>
      <c r="R467" t="b">
        <v>0</v>
      </c>
      <c r="S467" t="s">
        <v>206</v>
      </c>
      <c r="T467" t="s">
        <v>2047</v>
      </c>
      <c r="U467" t="s">
        <v>2059</v>
      </c>
    </row>
    <row r="468" spans="1:21" ht="35" customHeight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36"/>
        <v>332</v>
      </c>
      <c r="G468" s="9" t="s">
        <v>20</v>
      </c>
      <c r="H468">
        <v>42</v>
      </c>
      <c r="I468" s="5">
        <f t="shared" si="37"/>
        <v>94.857142857142861</v>
      </c>
      <c r="J468" t="s">
        <v>21</v>
      </c>
      <c r="K468" t="s">
        <v>22</v>
      </c>
      <c r="L468">
        <v>1368594000</v>
      </c>
      <c r="M468" s="11">
        <f t="shared" si="38"/>
        <v>41409.208333333336</v>
      </c>
      <c r="N468">
        <v>1370581200</v>
      </c>
      <c r="O468" s="11">
        <f t="shared" si="39"/>
        <v>41432.208333333336</v>
      </c>
      <c r="P468" s="13" t="str">
        <f t="shared" si="40"/>
        <v>2013</v>
      </c>
      <c r="Q468" t="b">
        <v>0</v>
      </c>
      <c r="R468" t="b">
        <v>1</v>
      </c>
      <c r="S468" t="s">
        <v>65</v>
      </c>
      <c r="T468" t="s">
        <v>2037</v>
      </c>
      <c r="U468" t="s">
        <v>2046</v>
      </c>
    </row>
    <row r="469" spans="1:21" ht="35" customHeight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36"/>
        <v>575.21428571428578</v>
      </c>
      <c r="G469" s="9" t="s">
        <v>20</v>
      </c>
      <c r="H469">
        <v>139</v>
      </c>
      <c r="I469" s="5">
        <f t="shared" si="37"/>
        <v>57.935251798561154</v>
      </c>
      <c r="J469" t="s">
        <v>15</v>
      </c>
      <c r="K469" t="s">
        <v>16</v>
      </c>
      <c r="L469">
        <v>1448258400</v>
      </c>
      <c r="M469" s="11">
        <f t="shared" si="38"/>
        <v>42331.25</v>
      </c>
      <c r="N469">
        <v>1448863200</v>
      </c>
      <c r="O469" s="11">
        <f t="shared" si="39"/>
        <v>42338.25</v>
      </c>
      <c r="P469" s="13" t="str">
        <f t="shared" si="40"/>
        <v>2015</v>
      </c>
      <c r="Q469" t="b">
        <v>0</v>
      </c>
      <c r="R469" t="b">
        <v>1</v>
      </c>
      <c r="S469" t="s">
        <v>28</v>
      </c>
      <c r="T469" t="s">
        <v>2037</v>
      </c>
      <c r="U469" t="s">
        <v>2038</v>
      </c>
    </row>
    <row r="470" spans="1:21" ht="35" customHeight="1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36"/>
        <v>40.5</v>
      </c>
      <c r="G470" s="9" t="s">
        <v>14</v>
      </c>
      <c r="H470">
        <v>16</v>
      </c>
      <c r="I470" s="5">
        <f t="shared" si="37"/>
        <v>101.25</v>
      </c>
      <c r="J470" t="s">
        <v>21</v>
      </c>
      <c r="K470" t="s">
        <v>22</v>
      </c>
      <c r="L470">
        <v>1555218000</v>
      </c>
      <c r="M470" s="11">
        <f t="shared" si="38"/>
        <v>43569.208333333328</v>
      </c>
      <c r="N470">
        <v>1556600400</v>
      </c>
      <c r="O470" s="11">
        <f t="shared" si="39"/>
        <v>43585.208333333328</v>
      </c>
      <c r="P470" s="13" t="str">
        <f t="shared" si="40"/>
        <v>2019</v>
      </c>
      <c r="Q470" t="b">
        <v>0</v>
      </c>
      <c r="R470" t="b">
        <v>0</v>
      </c>
      <c r="S470" t="s">
        <v>33</v>
      </c>
      <c r="T470" t="s">
        <v>2039</v>
      </c>
      <c r="U470" t="s">
        <v>2040</v>
      </c>
    </row>
    <row r="471" spans="1:21" ht="35" customHeight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36"/>
        <v>184.42857142857144</v>
      </c>
      <c r="G471" s="9" t="s">
        <v>20</v>
      </c>
      <c r="H471">
        <v>159</v>
      </c>
      <c r="I471" s="5">
        <f t="shared" si="37"/>
        <v>64.95597484276729</v>
      </c>
      <c r="J471" t="s">
        <v>21</v>
      </c>
      <c r="K471" t="s">
        <v>22</v>
      </c>
      <c r="L471">
        <v>1431925200</v>
      </c>
      <c r="M471" s="11">
        <f t="shared" si="38"/>
        <v>42142.208333333328</v>
      </c>
      <c r="N471">
        <v>1432098000</v>
      </c>
      <c r="O471" s="11">
        <f t="shared" si="39"/>
        <v>42144.208333333328</v>
      </c>
      <c r="P471" s="13" t="str">
        <f t="shared" si="40"/>
        <v>2015</v>
      </c>
      <c r="Q471" t="b">
        <v>0</v>
      </c>
      <c r="R471" t="b">
        <v>0</v>
      </c>
      <c r="S471" t="s">
        <v>53</v>
      </c>
      <c r="T471" t="s">
        <v>2041</v>
      </c>
      <c r="U471" t="s">
        <v>2044</v>
      </c>
    </row>
    <row r="472" spans="1:21" ht="35" customHeight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36"/>
        <v>285.80555555555554</v>
      </c>
      <c r="G472" s="9" t="s">
        <v>20</v>
      </c>
      <c r="H472">
        <v>381</v>
      </c>
      <c r="I472" s="5">
        <f t="shared" si="37"/>
        <v>27.00524934383202</v>
      </c>
      <c r="J472" t="s">
        <v>21</v>
      </c>
      <c r="K472" t="s">
        <v>22</v>
      </c>
      <c r="L472">
        <v>1481522400</v>
      </c>
      <c r="M472" s="11">
        <f t="shared" si="38"/>
        <v>42716.25</v>
      </c>
      <c r="N472">
        <v>1482127200</v>
      </c>
      <c r="O472" s="11">
        <f t="shared" si="39"/>
        <v>42723.25</v>
      </c>
      <c r="P472" s="13" t="str">
        <f t="shared" si="40"/>
        <v>2016</v>
      </c>
      <c r="Q472" t="b">
        <v>0</v>
      </c>
      <c r="R472" t="b">
        <v>0</v>
      </c>
      <c r="S472" t="s">
        <v>65</v>
      </c>
      <c r="T472" t="s">
        <v>2037</v>
      </c>
      <c r="U472" t="s">
        <v>2046</v>
      </c>
    </row>
    <row r="473" spans="1:21" ht="35" customHeight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36"/>
        <v>319</v>
      </c>
      <c r="G473" s="9" t="s">
        <v>20</v>
      </c>
      <c r="H473">
        <v>194</v>
      </c>
      <c r="I473" s="5">
        <f t="shared" si="37"/>
        <v>50.97422680412371</v>
      </c>
      <c r="J473" t="s">
        <v>40</v>
      </c>
      <c r="K473" t="s">
        <v>41</v>
      </c>
      <c r="L473">
        <v>1335934800</v>
      </c>
      <c r="M473" s="11">
        <f t="shared" si="38"/>
        <v>41031.208333333336</v>
      </c>
      <c r="N473">
        <v>1335934800</v>
      </c>
      <c r="O473" s="11">
        <f t="shared" si="39"/>
        <v>41031.208333333336</v>
      </c>
      <c r="P473" s="13" t="str">
        <f t="shared" si="40"/>
        <v>2012</v>
      </c>
      <c r="Q473" t="b">
        <v>0</v>
      </c>
      <c r="R473" t="b">
        <v>1</v>
      </c>
      <c r="S473" t="s">
        <v>17</v>
      </c>
      <c r="T473" t="s">
        <v>2033</v>
      </c>
      <c r="U473" t="s">
        <v>2034</v>
      </c>
    </row>
    <row r="474" spans="1:21" ht="35" customHeight="1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36"/>
        <v>39.234070221066318</v>
      </c>
      <c r="G474" s="9" t="s">
        <v>14</v>
      </c>
      <c r="H474">
        <v>575</v>
      </c>
      <c r="I474" s="5">
        <f t="shared" si="37"/>
        <v>104.94260869565217</v>
      </c>
      <c r="J474" t="s">
        <v>21</v>
      </c>
      <c r="K474" t="s">
        <v>22</v>
      </c>
      <c r="L474">
        <v>1552280400</v>
      </c>
      <c r="M474" s="11">
        <f t="shared" si="38"/>
        <v>43535.208333333328</v>
      </c>
      <c r="N474">
        <v>1556946000</v>
      </c>
      <c r="O474" s="11">
        <f t="shared" si="39"/>
        <v>43589.208333333328</v>
      </c>
      <c r="P474" s="13" t="str">
        <f t="shared" si="40"/>
        <v>2019</v>
      </c>
      <c r="Q474" t="b">
        <v>0</v>
      </c>
      <c r="R474" t="b">
        <v>0</v>
      </c>
      <c r="S474" t="s">
        <v>23</v>
      </c>
      <c r="T474" t="s">
        <v>2035</v>
      </c>
      <c r="U474" t="s">
        <v>2036</v>
      </c>
    </row>
    <row r="475" spans="1:21" ht="35" customHeight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36"/>
        <v>178.14000000000001</v>
      </c>
      <c r="G475" s="9" t="s">
        <v>20</v>
      </c>
      <c r="H475">
        <v>106</v>
      </c>
      <c r="I475" s="5">
        <f t="shared" si="37"/>
        <v>84.028301886792448</v>
      </c>
      <c r="J475" t="s">
        <v>21</v>
      </c>
      <c r="K475" t="s">
        <v>22</v>
      </c>
      <c r="L475">
        <v>1529989200</v>
      </c>
      <c r="M475" s="11">
        <f t="shared" si="38"/>
        <v>43277.208333333328</v>
      </c>
      <c r="N475">
        <v>1530075600</v>
      </c>
      <c r="O475" s="11">
        <f t="shared" si="39"/>
        <v>43278.208333333328</v>
      </c>
      <c r="P475" s="13" t="str">
        <f t="shared" si="40"/>
        <v>2018</v>
      </c>
      <c r="Q475" t="b">
        <v>0</v>
      </c>
      <c r="R475" t="b">
        <v>0</v>
      </c>
      <c r="S475" t="s">
        <v>50</v>
      </c>
      <c r="T475" t="s">
        <v>2035</v>
      </c>
      <c r="U475" t="s">
        <v>2043</v>
      </c>
    </row>
    <row r="476" spans="1:21" ht="35" customHeight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36"/>
        <v>365.15</v>
      </c>
      <c r="G476" s="9" t="s">
        <v>20</v>
      </c>
      <c r="H476">
        <v>142</v>
      </c>
      <c r="I476" s="5">
        <f t="shared" si="37"/>
        <v>102.85915492957747</v>
      </c>
      <c r="J476" t="s">
        <v>21</v>
      </c>
      <c r="K476" t="s">
        <v>22</v>
      </c>
      <c r="L476">
        <v>1418709600</v>
      </c>
      <c r="M476" s="11">
        <f t="shared" si="38"/>
        <v>41989.25</v>
      </c>
      <c r="N476">
        <v>1418796000</v>
      </c>
      <c r="O476" s="11">
        <f t="shared" si="39"/>
        <v>41990.25</v>
      </c>
      <c r="P476" s="13" t="str">
        <f t="shared" si="40"/>
        <v>2014</v>
      </c>
      <c r="Q476" t="b">
        <v>0</v>
      </c>
      <c r="R476" t="b">
        <v>0</v>
      </c>
      <c r="S476" t="s">
        <v>269</v>
      </c>
      <c r="T476" t="s">
        <v>2041</v>
      </c>
      <c r="U476" t="s">
        <v>2060</v>
      </c>
    </row>
    <row r="477" spans="1:21" ht="35" customHeight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36"/>
        <v>113.94594594594594</v>
      </c>
      <c r="G477" s="9" t="s">
        <v>20</v>
      </c>
      <c r="H477">
        <v>211</v>
      </c>
      <c r="I477" s="5">
        <f t="shared" si="37"/>
        <v>39.962085308056871</v>
      </c>
      <c r="J477" t="s">
        <v>21</v>
      </c>
      <c r="K477" t="s">
        <v>22</v>
      </c>
      <c r="L477">
        <v>1372136400</v>
      </c>
      <c r="M477" s="11">
        <f t="shared" si="38"/>
        <v>41450.208333333336</v>
      </c>
      <c r="N477">
        <v>1372482000</v>
      </c>
      <c r="O477" s="11">
        <f t="shared" si="39"/>
        <v>41454.208333333336</v>
      </c>
      <c r="P477" s="13" t="str">
        <f t="shared" si="40"/>
        <v>2013</v>
      </c>
      <c r="Q477" t="b">
        <v>0</v>
      </c>
      <c r="R477" t="b">
        <v>1</v>
      </c>
      <c r="S477" t="s">
        <v>206</v>
      </c>
      <c r="T477" t="s">
        <v>2047</v>
      </c>
      <c r="U477" t="s">
        <v>2059</v>
      </c>
    </row>
    <row r="478" spans="1:21" ht="35" customHeight="1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36"/>
        <v>29.828720626631856</v>
      </c>
      <c r="G478" s="9" t="s">
        <v>14</v>
      </c>
      <c r="H478">
        <v>1120</v>
      </c>
      <c r="I478" s="5">
        <f t="shared" si="37"/>
        <v>51.001785714285717</v>
      </c>
      <c r="J478" t="s">
        <v>21</v>
      </c>
      <c r="K478" t="s">
        <v>22</v>
      </c>
      <c r="L478">
        <v>1533877200</v>
      </c>
      <c r="M478" s="11">
        <f t="shared" si="38"/>
        <v>43322.208333333328</v>
      </c>
      <c r="N478">
        <v>1534395600</v>
      </c>
      <c r="O478" s="11">
        <f t="shared" si="39"/>
        <v>43328.208333333328</v>
      </c>
      <c r="P478" s="13" t="str">
        <f t="shared" si="40"/>
        <v>2018</v>
      </c>
      <c r="Q478" t="b">
        <v>0</v>
      </c>
      <c r="R478" t="b">
        <v>0</v>
      </c>
      <c r="S478" t="s">
        <v>119</v>
      </c>
      <c r="T478" t="s">
        <v>2047</v>
      </c>
      <c r="U478" t="s">
        <v>2053</v>
      </c>
    </row>
    <row r="479" spans="1:21" ht="35" customHeight="1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36"/>
        <v>54.270588235294113</v>
      </c>
      <c r="G479" s="9" t="s">
        <v>14</v>
      </c>
      <c r="H479">
        <v>113</v>
      </c>
      <c r="I479" s="5">
        <f t="shared" si="37"/>
        <v>40.823008849557525</v>
      </c>
      <c r="J479" t="s">
        <v>21</v>
      </c>
      <c r="K479" t="s">
        <v>22</v>
      </c>
      <c r="L479">
        <v>1309064400</v>
      </c>
      <c r="M479" s="11">
        <f t="shared" si="38"/>
        <v>40720.208333333336</v>
      </c>
      <c r="N479">
        <v>1311397200</v>
      </c>
      <c r="O479" s="11">
        <f t="shared" si="39"/>
        <v>40747.208333333336</v>
      </c>
      <c r="P479" s="13" t="str">
        <f t="shared" si="40"/>
        <v>2011</v>
      </c>
      <c r="Q479" t="b">
        <v>0</v>
      </c>
      <c r="R479" t="b">
        <v>0</v>
      </c>
      <c r="S479" t="s">
        <v>474</v>
      </c>
      <c r="T479" t="s">
        <v>2041</v>
      </c>
      <c r="U479" t="s">
        <v>2063</v>
      </c>
    </row>
    <row r="480" spans="1:21" ht="35" customHeight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36"/>
        <v>236.34156976744185</v>
      </c>
      <c r="G480" s="9" t="s">
        <v>20</v>
      </c>
      <c r="H480">
        <v>2756</v>
      </c>
      <c r="I480" s="5">
        <f t="shared" si="37"/>
        <v>58.999637155297535</v>
      </c>
      <c r="J480" t="s">
        <v>21</v>
      </c>
      <c r="K480" t="s">
        <v>22</v>
      </c>
      <c r="L480">
        <v>1425877200</v>
      </c>
      <c r="M480" s="11">
        <f t="shared" si="38"/>
        <v>42072.208333333328</v>
      </c>
      <c r="N480">
        <v>1426914000</v>
      </c>
      <c r="O480" s="11">
        <f t="shared" si="39"/>
        <v>42084.208333333328</v>
      </c>
      <c r="P480" s="13" t="str">
        <f t="shared" si="40"/>
        <v>2015</v>
      </c>
      <c r="Q480" t="b">
        <v>0</v>
      </c>
      <c r="R480" t="b">
        <v>0</v>
      </c>
      <c r="S480" t="s">
        <v>65</v>
      </c>
      <c r="T480" t="s">
        <v>2037</v>
      </c>
      <c r="U480" t="s">
        <v>2046</v>
      </c>
    </row>
    <row r="481" spans="1:21" ht="35" customHeight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36"/>
        <v>512.91666666666663</v>
      </c>
      <c r="G481" s="9" t="s">
        <v>20</v>
      </c>
      <c r="H481">
        <v>173</v>
      </c>
      <c r="I481" s="5">
        <f t="shared" si="37"/>
        <v>71.156069364161851</v>
      </c>
      <c r="J481" t="s">
        <v>40</v>
      </c>
      <c r="K481" t="s">
        <v>41</v>
      </c>
      <c r="L481">
        <v>1501304400</v>
      </c>
      <c r="M481" s="11">
        <f t="shared" si="38"/>
        <v>42945.208333333328</v>
      </c>
      <c r="N481">
        <v>1501477200</v>
      </c>
      <c r="O481" s="11">
        <f t="shared" si="39"/>
        <v>42947.208333333328</v>
      </c>
      <c r="P481" s="13" t="str">
        <f t="shared" si="40"/>
        <v>2017</v>
      </c>
      <c r="Q481" t="b">
        <v>0</v>
      </c>
      <c r="R481" t="b">
        <v>0</v>
      </c>
      <c r="S481" t="s">
        <v>17</v>
      </c>
      <c r="T481" t="s">
        <v>2033</v>
      </c>
      <c r="U481" t="s">
        <v>2034</v>
      </c>
    </row>
    <row r="482" spans="1:21" ht="35" customHeight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36"/>
        <v>100.65116279069768</v>
      </c>
      <c r="G482" s="9" t="s">
        <v>20</v>
      </c>
      <c r="H482">
        <v>87</v>
      </c>
      <c r="I482" s="5">
        <f t="shared" si="37"/>
        <v>99.494252873563212</v>
      </c>
      <c r="J482" t="s">
        <v>21</v>
      </c>
      <c r="K482" t="s">
        <v>22</v>
      </c>
      <c r="L482">
        <v>1268287200</v>
      </c>
      <c r="M482" s="11">
        <f t="shared" si="38"/>
        <v>40248.25</v>
      </c>
      <c r="N482">
        <v>1269061200</v>
      </c>
      <c r="O482" s="11">
        <f t="shared" si="39"/>
        <v>40257.208333333336</v>
      </c>
      <c r="P482" s="13" t="str">
        <f t="shared" si="40"/>
        <v>2010</v>
      </c>
      <c r="Q482" t="b">
        <v>0</v>
      </c>
      <c r="R482" t="b">
        <v>1</v>
      </c>
      <c r="S482" t="s">
        <v>122</v>
      </c>
      <c r="T482" t="s">
        <v>2054</v>
      </c>
      <c r="U482" t="s">
        <v>2055</v>
      </c>
    </row>
    <row r="483" spans="1:21" ht="35" customHeight="1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36"/>
        <v>81.348423194303152</v>
      </c>
      <c r="G483" s="9" t="s">
        <v>14</v>
      </c>
      <c r="H483">
        <v>1538</v>
      </c>
      <c r="I483" s="5">
        <f t="shared" si="37"/>
        <v>103.98634590377114</v>
      </c>
      <c r="J483" t="s">
        <v>21</v>
      </c>
      <c r="K483" t="s">
        <v>22</v>
      </c>
      <c r="L483">
        <v>1412139600</v>
      </c>
      <c r="M483" s="11">
        <f t="shared" si="38"/>
        <v>41913.208333333336</v>
      </c>
      <c r="N483">
        <v>1415772000</v>
      </c>
      <c r="O483" s="11">
        <f t="shared" si="39"/>
        <v>41955.25</v>
      </c>
      <c r="P483" s="13" t="str">
        <f t="shared" si="40"/>
        <v>2014</v>
      </c>
      <c r="Q483" t="b">
        <v>0</v>
      </c>
      <c r="R483" t="b">
        <v>1</v>
      </c>
      <c r="S483" t="s">
        <v>33</v>
      </c>
      <c r="T483" t="s">
        <v>2039</v>
      </c>
      <c r="U483" t="s">
        <v>2040</v>
      </c>
    </row>
    <row r="484" spans="1:21" ht="35" customHeight="1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36"/>
        <v>16.404761904761905</v>
      </c>
      <c r="G484" s="9" t="s">
        <v>14</v>
      </c>
      <c r="H484">
        <v>9</v>
      </c>
      <c r="I484" s="5">
        <f t="shared" si="37"/>
        <v>76.555555555555557</v>
      </c>
      <c r="J484" t="s">
        <v>21</v>
      </c>
      <c r="K484" t="s">
        <v>22</v>
      </c>
      <c r="L484">
        <v>1330063200</v>
      </c>
      <c r="M484" s="11">
        <f t="shared" si="38"/>
        <v>40963.25</v>
      </c>
      <c r="N484">
        <v>1331013600</v>
      </c>
      <c r="O484" s="11">
        <f t="shared" si="39"/>
        <v>40974.25</v>
      </c>
      <c r="P484" s="13" t="str">
        <f t="shared" si="40"/>
        <v>2012</v>
      </c>
      <c r="Q484" t="b">
        <v>0</v>
      </c>
      <c r="R484" t="b">
        <v>1</v>
      </c>
      <c r="S484" t="s">
        <v>119</v>
      </c>
      <c r="T484" t="s">
        <v>2047</v>
      </c>
      <c r="U484" t="s">
        <v>2053</v>
      </c>
    </row>
    <row r="485" spans="1:21" ht="35" customHeight="1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36"/>
        <v>52.774617067833695</v>
      </c>
      <c r="G485" s="9" t="s">
        <v>14</v>
      </c>
      <c r="H485">
        <v>554</v>
      </c>
      <c r="I485" s="5">
        <f t="shared" si="37"/>
        <v>87.068592057761734</v>
      </c>
      <c r="J485" t="s">
        <v>21</v>
      </c>
      <c r="K485" t="s">
        <v>22</v>
      </c>
      <c r="L485">
        <v>1576130400</v>
      </c>
      <c r="M485" s="11">
        <f t="shared" si="38"/>
        <v>43811.25</v>
      </c>
      <c r="N485">
        <v>1576735200</v>
      </c>
      <c r="O485" s="11">
        <f t="shared" si="39"/>
        <v>43818.25</v>
      </c>
      <c r="P485" s="13" t="str">
        <f t="shared" si="40"/>
        <v>2019</v>
      </c>
      <c r="Q485" t="b">
        <v>0</v>
      </c>
      <c r="R485" t="b">
        <v>0</v>
      </c>
      <c r="S485" t="s">
        <v>33</v>
      </c>
      <c r="T485" t="s">
        <v>2039</v>
      </c>
      <c r="U485" t="s">
        <v>2040</v>
      </c>
    </row>
    <row r="486" spans="1:21" ht="35" customHeight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36"/>
        <v>260.20608108108109</v>
      </c>
      <c r="G486" s="9" t="s">
        <v>20</v>
      </c>
      <c r="H486">
        <v>1572</v>
      </c>
      <c r="I486" s="5">
        <f t="shared" si="37"/>
        <v>48.99554707379135</v>
      </c>
      <c r="J486" t="s">
        <v>40</v>
      </c>
      <c r="K486" t="s">
        <v>41</v>
      </c>
      <c r="L486">
        <v>1407128400</v>
      </c>
      <c r="M486" s="11">
        <f t="shared" si="38"/>
        <v>41855.208333333336</v>
      </c>
      <c r="N486">
        <v>1411362000</v>
      </c>
      <c r="O486" s="11">
        <f t="shared" si="39"/>
        <v>41904.208333333336</v>
      </c>
      <c r="P486" s="13" t="str">
        <f t="shared" si="40"/>
        <v>2014</v>
      </c>
      <c r="Q486" t="b">
        <v>0</v>
      </c>
      <c r="R486" t="b">
        <v>1</v>
      </c>
      <c r="S486" t="s">
        <v>17</v>
      </c>
      <c r="T486" t="s">
        <v>2033</v>
      </c>
      <c r="U486" t="s">
        <v>2034</v>
      </c>
    </row>
    <row r="487" spans="1:21" ht="35" customHeight="1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36"/>
        <v>30.73289183222958</v>
      </c>
      <c r="G487" s="9" t="s">
        <v>14</v>
      </c>
      <c r="H487">
        <v>648</v>
      </c>
      <c r="I487" s="5">
        <f t="shared" si="37"/>
        <v>42.969135802469133</v>
      </c>
      <c r="J487" t="s">
        <v>40</v>
      </c>
      <c r="K487" t="s">
        <v>41</v>
      </c>
      <c r="L487">
        <v>1560142800</v>
      </c>
      <c r="M487" s="11">
        <f t="shared" si="38"/>
        <v>43626.208333333328</v>
      </c>
      <c r="N487">
        <v>1563685200</v>
      </c>
      <c r="O487" s="11">
        <f t="shared" si="39"/>
        <v>43667.208333333328</v>
      </c>
      <c r="P487" s="13" t="str">
        <f t="shared" si="40"/>
        <v>2019</v>
      </c>
      <c r="Q487" t="b">
        <v>0</v>
      </c>
      <c r="R487" t="b">
        <v>0</v>
      </c>
      <c r="S487" t="s">
        <v>33</v>
      </c>
      <c r="T487" t="s">
        <v>2039</v>
      </c>
      <c r="U487" t="s">
        <v>2040</v>
      </c>
    </row>
    <row r="488" spans="1:21" ht="35" customHeight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36"/>
        <v>13.5</v>
      </c>
      <c r="G488" s="9" t="s">
        <v>14</v>
      </c>
      <c r="H488">
        <v>21</v>
      </c>
      <c r="I488" s="5">
        <f t="shared" si="37"/>
        <v>33.428571428571431</v>
      </c>
      <c r="J488" t="s">
        <v>40</v>
      </c>
      <c r="K488" t="s">
        <v>41</v>
      </c>
      <c r="L488">
        <v>1520575200</v>
      </c>
      <c r="M488" s="11">
        <f t="shared" si="38"/>
        <v>43168.25</v>
      </c>
      <c r="N488">
        <v>1521867600</v>
      </c>
      <c r="O488" s="11">
        <f t="shared" si="39"/>
        <v>43183.208333333328</v>
      </c>
      <c r="P488" s="13" t="str">
        <f t="shared" si="40"/>
        <v>2018</v>
      </c>
      <c r="Q488" t="b">
        <v>0</v>
      </c>
      <c r="R488" t="b">
        <v>1</v>
      </c>
      <c r="S488" t="s">
        <v>206</v>
      </c>
      <c r="T488" t="s">
        <v>2047</v>
      </c>
      <c r="U488" t="s">
        <v>2059</v>
      </c>
    </row>
    <row r="489" spans="1:21" ht="35" customHeight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36"/>
        <v>178.62556663644605</v>
      </c>
      <c r="G489" s="9" t="s">
        <v>20</v>
      </c>
      <c r="H489">
        <v>2346</v>
      </c>
      <c r="I489" s="5">
        <f t="shared" si="37"/>
        <v>83.982949701619773</v>
      </c>
      <c r="J489" t="s">
        <v>21</v>
      </c>
      <c r="K489" t="s">
        <v>22</v>
      </c>
      <c r="L489">
        <v>1492664400</v>
      </c>
      <c r="M489" s="11">
        <f t="shared" si="38"/>
        <v>42845.208333333328</v>
      </c>
      <c r="N489">
        <v>1495515600</v>
      </c>
      <c r="O489" s="11">
        <f t="shared" si="39"/>
        <v>42878.208333333328</v>
      </c>
      <c r="P489" s="13" t="str">
        <f t="shared" si="40"/>
        <v>2017</v>
      </c>
      <c r="Q489" t="b">
        <v>0</v>
      </c>
      <c r="R489" t="b">
        <v>0</v>
      </c>
      <c r="S489" t="s">
        <v>33</v>
      </c>
      <c r="T489" t="s">
        <v>2039</v>
      </c>
      <c r="U489" t="s">
        <v>2040</v>
      </c>
    </row>
    <row r="490" spans="1:21" ht="35" customHeight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36"/>
        <v>220.0566037735849</v>
      </c>
      <c r="G490" s="9" t="s">
        <v>20</v>
      </c>
      <c r="H490">
        <v>115</v>
      </c>
      <c r="I490" s="5">
        <f t="shared" si="37"/>
        <v>101.41739130434783</v>
      </c>
      <c r="J490" t="s">
        <v>21</v>
      </c>
      <c r="K490" t="s">
        <v>22</v>
      </c>
      <c r="L490">
        <v>1454479200</v>
      </c>
      <c r="M490" s="11">
        <f t="shared" si="38"/>
        <v>42403.25</v>
      </c>
      <c r="N490">
        <v>1455948000</v>
      </c>
      <c r="O490" s="11">
        <f t="shared" si="39"/>
        <v>42420.25</v>
      </c>
      <c r="P490" s="13" t="str">
        <f t="shared" si="40"/>
        <v>2016</v>
      </c>
      <c r="Q490" t="b">
        <v>0</v>
      </c>
      <c r="R490" t="b">
        <v>0</v>
      </c>
      <c r="S490" t="s">
        <v>33</v>
      </c>
      <c r="T490" t="s">
        <v>2039</v>
      </c>
      <c r="U490" t="s">
        <v>2040</v>
      </c>
    </row>
    <row r="491" spans="1:21" ht="35" customHeight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36"/>
        <v>101.5108695652174</v>
      </c>
      <c r="G491" s="9" t="s">
        <v>20</v>
      </c>
      <c r="H491">
        <v>85</v>
      </c>
      <c r="I491" s="5">
        <f t="shared" si="37"/>
        <v>109.87058823529412</v>
      </c>
      <c r="J491" t="s">
        <v>107</v>
      </c>
      <c r="K491" t="s">
        <v>108</v>
      </c>
      <c r="L491">
        <v>1281934800</v>
      </c>
      <c r="M491" s="11">
        <f t="shared" si="38"/>
        <v>40406.208333333336</v>
      </c>
      <c r="N491">
        <v>1282366800</v>
      </c>
      <c r="O491" s="11">
        <f t="shared" si="39"/>
        <v>40411.208333333336</v>
      </c>
      <c r="P491" s="13" t="str">
        <f t="shared" si="40"/>
        <v>2010</v>
      </c>
      <c r="Q491" t="b">
        <v>0</v>
      </c>
      <c r="R491" t="b">
        <v>0</v>
      </c>
      <c r="S491" t="s">
        <v>65</v>
      </c>
      <c r="T491" t="s">
        <v>2037</v>
      </c>
      <c r="U491" t="s">
        <v>2046</v>
      </c>
    </row>
    <row r="492" spans="1:21" ht="35" customHeight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36"/>
        <v>191.5</v>
      </c>
      <c r="G492" s="9" t="s">
        <v>20</v>
      </c>
      <c r="H492">
        <v>144</v>
      </c>
      <c r="I492" s="5">
        <f t="shared" si="37"/>
        <v>31.916666666666668</v>
      </c>
      <c r="J492" t="s">
        <v>21</v>
      </c>
      <c r="K492" t="s">
        <v>22</v>
      </c>
      <c r="L492">
        <v>1573970400</v>
      </c>
      <c r="M492" s="11">
        <f t="shared" si="38"/>
        <v>43786.25</v>
      </c>
      <c r="N492">
        <v>1574575200</v>
      </c>
      <c r="O492" s="11">
        <f t="shared" si="39"/>
        <v>43793.25</v>
      </c>
      <c r="P492" s="13" t="str">
        <f t="shared" si="40"/>
        <v>2019</v>
      </c>
      <c r="Q492" t="b">
        <v>0</v>
      </c>
      <c r="R492" t="b">
        <v>0</v>
      </c>
      <c r="S492" t="s">
        <v>1029</v>
      </c>
      <c r="T492" t="s">
        <v>2064</v>
      </c>
      <c r="U492" t="s">
        <v>2065</v>
      </c>
    </row>
    <row r="493" spans="1:21" ht="35" customHeight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36"/>
        <v>305.34683098591546</v>
      </c>
      <c r="G493" s="9" t="s">
        <v>20</v>
      </c>
      <c r="H493">
        <v>2443</v>
      </c>
      <c r="I493" s="5">
        <f t="shared" si="37"/>
        <v>70.993450675399103</v>
      </c>
      <c r="J493" t="s">
        <v>21</v>
      </c>
      <c r="K493" t="s">
        <v>22</v>
      </c>
      <c r="L493">
        <v>1372654800</v>
      </c>
      <c r="M493" s="11">
        <f t="shared" si="38"/>
        <v>41456.208333333336</v>
      </c>
      <c r="N493">
        <v>1374901200</v>
      </c>
      <c r="O493" s="11">
        <f t="shared" si="39"/>
        <v>41482.208333333336</v>
      </c>
      <c r="P493" s="13" t="str">
        <f t="shared" si="40"/>
        <v>2013</v>
      </c>
      <c r="Q493" t="b">
        <v>0</v>
      </c>
      <c r="R493" t="b">
        <v>1</v>
      </c>
      <c r="S493" t="s">
        <v>17</v>
      </c>
      <c r="T493" t="s">
        <v>2033</v>
      </c>
      <c r="U493" t="s">
        <v>2034</v>
      </c>
    </row>
    <row r="494" spans="1:21" ht="35" customHeight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36"/>
        <v>23.995287958115181</v>
      </c>
      <c r="G494" s="9" t="s">
        <v>74</v>
      </c>
      <c r="H494">
        <v>595</v>
      </c>
      <c r="I494" s="5">
        <f t="shared" si="37"/>
        <v>77.026890756302521</v>
      </c>
      <c r="J494" t="s">
        <v>21</v>
      </c>
      <c r="K494" t="s">
        <v>22</v>
      </c>
      <c r="L494">
        <v>1275886800</v>
      </c>
      <c r="M494" s="11">
        <f t="shared" si="38"/>
        <v>40336.208333333336</v>
      </c>
      <c r="N494">
        <v>1278910800</v>
      </c>
      <c r="O494" s="11">
        <f t="shared" si="39"/>
        <v>40371.208333333336</v>
      </c>
      <c r="P494" s="13" t="str">
        <f t="shared" si="40"/>
        <v>2010</v>
      </c>
      <c r="Q494" t="b">
        <v>1</v>
      </c>
      <c r="R494" t="b">
        <v>1</v>
      </c>
      <c r="S494" t="s">
        <v>100</v>
      </c>
      <c r="T494" t="s">
        <v>2041</v>
      </c>
      <c r="U494" t="s">
        <v>2052</v>
      </c>
    </row>
    <row r="495" spans="1:21" ht="35" customHeight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36"/>
        <v>723.77777777777771</v>
      </c>
      <c r="G495" s="9" t="s">
        <v>20</v>
      </c>
      <c r="H495">
        <v>64</v>
      </c>
      <c r="I495" s="5">
        <f t="shared" si="37"/>
        <v>101.78125</v>
      </c>
      <c r="J495" t="s">
        <v>21</v>
      </c>
      <c r="K495" t="s">
        <v>22</v>
      </c>
      <c r="L495">
        <v>1561784400</v>
      </c>
      <c r="M495" s="11">
        <f t="shared" si="38"/>
        <v>43645.208333333328</v>
      </c>
      <c r="N495">
        <v>1562907600</v>
      </c>
      <c r="O495" s="11">
        <f t="shared" si="39"/>
        <v>43658.208333333328</v>
      </c>
      <c r="P495" s="13" t="str">
        <f t="shared" si="40"/>
        <v>2019</v>
      </c>
      <c r="Q495" t="b">
        <v>0</v>
      </c>
      <c r="R495" t="b">
        <v>0</v>
      </c>
      <c r="S495" t="s">
        <v>122</v>
      </c>
      <c r="T495" t="s">
        <v>2054</v>
      </c>
      <c r="U495" t="s">
        <v>2055</v>
      </c>
    </row>
    <row r="496" spans="1:21" ht="35" customHeight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36"/>
        <v>547.36</v>
      </c>
      <c r="G496" s="9" t="s">
        <v>20</v>
      </c>
      <c r="H496">
        <v>268</v>
      </c>
      <c r="I496" s="5">
        <f t="shared" si="37"/>
        <v>51.059701492537314</v>
      </c>
      <c r="J496" t="s">
        <v>21</v>
      </c>
      <c r="K496" t="s">
        <v>22</v>
      </c>
      <c r="L496">
        <v>1332392400</v>
      </c>
      <c r="M496" s="11">
        <f t="shared" si="38"/>
        <v>40990.208333333336</v>
      </c>
      <c r="N496">
        <v>1332478800</v>
      </c>
      <c r="O496" s="11">
        <f t="shared" si="39"/>
        <v>40991.208333333336</v>
      </c>
      <c r="P496" s="13" t="str">
        <f t="shared" si="40"/>
        <v>2012</v>
      </c>
      <c r="Q496" t="b">
        <v>0</v>
      </c>
      <c r="R496" t="b">
        <v>0</v>
      </c>
      <c r="S496" t="s">
        <v>65</v>
      </c>
      <c r="T496" t="s">
        <v>2037</v>
      </c>
      <c r="U496" t="s">
        <v>2046</v>
      </c>
    </row>
    <row r="497" spans="1:21" ht="35" customHeight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36"/>
        <v>414.49999999999994</v>
      </c>
      <c r="G497" s="9" t="s">
        <v>20</v>
      </c>
      <c r="H497">
        <v>195</v>
      </c>
      <c r="I497" s="5">
        <f t="shared" si="37"/>
        <v>68.02051282051282</v>
      </c>
      <c r="J497" t="s">
        <v>36</v>
      </c>
      <c r="K497" t="s">
        <v>37</v>
      </c>
      <c r="L497">
        <v>1402376400</v>
      </c>
      <c r="M497" s="11">
        <f t="shared" si="38"/>
        <v>41800.208333333336</v>
      </c>
      <c r="N497">
        <v>1402722000</v>
      </c>
      <c r="O497" s="11">
        <f t="shared" si="39"/>
        <v>41804.208333333336</v>
      </c>
      <c r="P497" s="13" t="str">
        <f t="shared" si="40"/>
        <v>2014</v>
      </c>
      <c r="Q497" t="b">
        <v>0</v>
      </c>
      <c r="R497" t="b">
        <v>0</v>
      </c>
      <c r="S497" t="s">
        <v>33</v>
      </c>
      <c r="T497" t="s">
        <v>2039</v>
      </c>
      <c r="U497" t="s">
        <v>2040</v>
      </c>
    </row>
    <row r="498" spans="1:21" ht="35" customHeight="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36"/>
        <v>0.90696409140369971</v>
      </c>
      <c r="G498" s="9" t="s">
        <v>14</v>
      </c>
      <c r="H498">
        <v>54</v>
      </c>
      <c r="I498" s="5">
        <f t="shared" si="37"/>
        <v>30.87037037037037</v>
      </c>
      <c r="J498" t="s">
        <v>21</v>
      </c>
      <c r="K498" t="s">
        <v>22</v>
      </c>
      <c r="L498">
        <v>1495342800</v>
      </c>
      <c r="M498" s="11">
        <f t="shared" si="38"/>
        <v>42876.208333333328</v>
      </c>
      <c r="N498">
        <v>1496811600</v>
      </c>
      <c r="O498" s="11">
        <f t="shared" si="39"/>
        <v>42893.208333333328</v>
      </c>
      <c r="P498" s="13" t="str">
        <f t="shared" si="40"/>
        <v>2017</v>
      </c>
      <c r="Q498" t="b">
        <v>0</v>
      </c>
      <c r="R498" t="b">
        <v>0</v>
      </c>
      <c r="S498" t="s">
        <v>71</v>
      </c>
      <c r="T498" t="s">
        <v>2041</v>
      </c>
      <c r="U498" t="s">
        <v>2049</v>
      </c>
    </row>
    <row r="499" spans="1:21" ht="35" customHeight="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36"/>
        <v>34.173469387755098</v>
      </c>
      <c r="G499" s="9" t="s">
        <v>14</v>
      </c>
      <c r="H499">
        <v>120</v>
      </c>
      <c r="I499" s="5">
        <f t="shared" si="37"/>
        <v>27.908333333333335</v>
      </c>
      <c r="J499" t="s">
        <v>21</v>
      </c>
      <c r="K499" t="s">
        <v>22</v>
      </c>
      <c r="L499">
        <v>1482213600</v>
      </c>
      <c r="M499" s="11">
        <f t="shared" si="38"/>
        <v>42724.25</v>
      </c>
      <c r="N499">
        <v>1482213600</v>
      </c>
      <c r="O499" s="11">
        <f t="shared" si="39"/>
        <v>42724.25</v>
      </c>
      <c r="P499" s="13" t="str">
        <f t="shared" si="40"/>
        <v>2016</v>
      </c>
      <c r="Q499" t="b">
        <v>0</v>
      </c>
      <c r="R499" t="b">
        <v>1</v>
      </c>
      <c r="S499" t="s">
        <v>65</v>
      </c>
      <c r="T499" t="s">
        <v>2037</v>
      </c>
      <c r="U499" t="s">
        <v>2046</v>
      </c>
    </row>
    <row r="500" spans="1:21" ht="35" customHeight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36"/>
        <v>23.948810754912099</v>
      </c>
      <c r="G500" s="9" t="s">
        <v>14</v>
      </c>
      <c r="H500">
        <v>579</v>
      </c>
      <c r="I500" s="5">
        <f t="shared" si="37"/>
        <v>79.994818652849744</v>
      </c>
      <c r="J500" t="s">
        <v>36</v>
      </c>
      <c r="K500" t="s">
        <v>37</v>
      </c>
      <c r="L500">
        <v>1420092000</v>
      </c>
      <c r="M500" s="11">
        <f t="shared" si="38"/>
        <v>42005.25</v>
      </c>
      <c r="N500">
        <v>1420264800</v>
      </c>
      <c r="O500" s="11">
        <f t="shared" si="39"/>
        <v>42007.25</v>
      </c>
      <c r="P500" s="13" t="str">
        <f t="shared" si="40"/>
        <v>2015</v>
      </c>
      <c r="Q500" t="b">
        <v>0</v>
      </c>
      <c r="R500" t="b">
        <v>0</v>
      </c>
      <c r="S500" t="s">
        <v>28</v>
      </c>
      <c r="T500" t="s">
        <v>2037</v>
      </c>
      <c r="U500" t="s">
        <v>2038</v>
      </c>
    </row>
    <row r="501" spans="1:21" ht="35" customHeight="1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36"/>
        <v>48.072649572649574</v>
      </c>
      <c r="G501" s="9" t="s">
        <v>14</v>
      </c>
      <c r="H501">
        <v>2072</v>
      </c>
      <c r="I501" s="5">
        <f t="shared" si="37"/>
        <v>38.003378378378379</v>
      </c>
      <c r="J501" t="s">
        <v>21</v>
      </c>
      <c r="K501" t="s">
        <v>22</v>
      </c>
      <c r="L501">
        <v>1458018000</v>
      </c>
      <c r="M501" s="11">
        <f t="shared" si="38"/>
        <v>42444.208333333328</v>
      </c>
      <c r="N501">
        <v>1458450000</v>
      </c>
      <c r="O501" s="11">
        <f t="shared" si="39"/>
        <v>42449.208333333328</v>
      </c>
      <c r="P501" s="13" t="str">
        <f t="shared" si="40"/>
        <v>2016</v>
      </c>
      <c r="Q501" t="b">
        <v>0</v>
      </c>
      <c r="R501" t="b">
        <v>1</v>
      </c>
      <c r="S501" t="s">
        <v>42</v>
      </c>
      <c r="T501" t="s">
        <v>2041</v>
      </c>
      <c r="U501" t="s">
        <v>2042</v>
      </c>
    </row>
    <row r="502" spans="1:21" ht="35" customHeight="1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36"/>
        <v>0</v>
      </c>
      <c r="G502" s="9" t="s">
        <v>14</v>
      </c>
      <c r="H502">
        <v>0</v>
      </c>
      <c r="I502" s="5">
        <f t="shared" si="37"/>
        <v>0</v>
      </c>
      <c r="J502" t="s">
        <v>21</v>
      </c>
      <c r="K502" t="s">
        <v>22</v>
      </c>
      <c r="L502">
        <v>1367384400</v>
      </c>
      <c r="M502" s="11">
        <f t="shared" si="38"/>
        <v>41395.208333333336</v>
      </c>
      <c r="N502">
        <v>1369803600</v>
      </c>
      <c r="O502" s="11">
        <f t="shared" si="39"/>
        <v>41423.208333333336</v>
      </c>
      <c r="P502" s="13" t="str">
        <f t="shared" si="40"/>
        <v>2013</v>
      </c>
      <c r="Q502" t="b">
        <v>0</v>
      </c>
      <c r="R502" t="b">
        <v>1</v>
      </c>
      <c r="S502" t="s">
        <v>33</v>
      </c>
      <c r="T502" t="s">
        <v>2039</v>
      </c>
      <c r="U502" t="s">
        <v>2040</v>
      </c>
    </row>
    <row r="503" spans="1:21" ht="35" customHeight="1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36"/>
        <v>70.145182291666657</v>
      </c>
      <c r="G503" s="9" t="s">
        <v>14</v>
      </c>
      <c r="H503">
        <v>1796</v>
      </c>
      <c r="I503" s="5">
        <f t="shared" si="37"/>
        <v>59.990534521158132</v>
      </c>
      <c r="J503" t="s">
        <v>21</v>
      </c>
      <c r="K503" t="s">
        <v>22</v>
      </c>
      <c r="L503">
        <v>1363064400</v>
      </c>
      <c r="M503" s="11">
        <f t="shared" si="38"/>
        <v>41345.208333333336</v>
      </c>
      <c r="N503">
        <v>1363237200</v>
      </c>
      <c r="O503" s="11">
        <f t="shared" si="39"/>
        <v>41347.208333333336</v>
      </c>
      <c r="P503" s="13" t="str">
        <f t="shared" si="40"/>
        <v>2013</v>
      </c>
      <c r="Q503" t="b">
        <v>0</v>
      </c>
      <c r="R503" t="b">
        <v>0</v>
      </c>
      <c r="S503" t="s">
        <v>42</v>
      </c>
      <c r="T503" t="s">
        <v>2041</v>
      </c>
      <c r="U503" t="s">
        <v>2042</v>
      </c>
    </row>
    <row r="504" spans="1:21" ht="35" customHeight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36"/>
        <v>529.92307692307691</v>
      </c>
      <c r="G504" s="9" t="s">
        <v>20</v>
      </c>
      <c r="H504">
        <v>186</v>
      </c>
      <c r="I504" s="5">
        <f t="shared" si="37"/>
        <v>37.037634408602152</v>
      </c>
      <c r="J504" t="s">
        <v>26</v>
      </c>
      <c r="K504" t="s">
        <v>27</v>
      </c>
      <c r="L504">
        <v>1343365200</v>
      </c>
      <c r="M504" s="11">
        <f t="shared" si="38"/>
        <v>41117.208333333336</v>
      </c>
      <c r="N504">
        <v>1345870800</v>
      </c>
      <c r="O504" s="11">
        <f t="shared" si="39"/>
        <v>41146.208333333336</v>
      </c>
      <c r="P504" s="13" t="str">
        <f t="shared" si="40"/>
        <v>2012</v>
      </c>
      <c r="Q504" t="b">
        <v>0</v>
      </c>
      <c r="R504" t="b">
        <v>1</v>
      </c>
      <c r="S504" t="s">
        <v>89</v>
      </c>
      <c r="T504" t="s">
        <v>2050</v>
      </c>
      <c r="U504" t="s">
        <v>2051</v>
      </c>
    </row>
    <row r="505" spans="1:21" ht="35" customHeight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36"/>
        <v>180.32549019607845</v>
      </c>
      <c r="G505" s="9" t="s">
        <v>20</v>
      </c>
      <c r="H505">
        <v>460</v>
      </c>
      <c r="I505" s="5">
        <f t="shared" si="37"/>
        <v>99.963043478260872</v>
      </c>
      <c r="J505" t="s">
        <v>21</v>
      </c>
      <c r="K505" t="s">
        <v>22</v>
      </c>
      <c r="L505">
        <v>1435726800</v>
      </c>
      <c r="M505" s="11">
        <f t="shared" si="38"/>
        <v>42186.208333333328</v>
      </c>
      <c r="N505">
        <v>1437454800</v>
      </c>
      <c r="O505" s="11">
        <f t="shared" si="39"/>
        <v>42206.208333333328</v>
      </c>
      <c r="P505" s="13" t="str">
        <f t="shared" si="40"/>
        <v>2015</v>
      </c>
      <c r="Q505" t="b">
        <v>0</v>
      </c>
      <c r="R505" t="b">
        <v>0</v>
      </c>
      <c r="S505" t="s">
        <v>53</v>
      </c>
      <c r="T505" t="s">
        <v>2041</v>
      </c>
      <c r="U505" t="s">
        <v>2044</v>
      </c>
    </row>
    <row r="506" spans="1:21" ht="35" customHeight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36"/>
        <v>92.320000000000007</v>
      </c>
      <c r="G506" s="9" t="s">
        <v>14</v>
      </c>
      <c r="H506">
        <v>62</v>
      </c>
      <c r="I506" s="5">
        <f t="shared" si="37"/>
        <v>111.6774193548387</v>
      </c>
      <c r="J506" t="s">
        <v>107</v>
      </c>
      <c r="K506" t="s">
        <v>108</v>
      </c>
      <c r="L506">
        <v>1431925200</v>
      </c>
      <c r="M506" s="11">
        <f t="shared" si="38"/>
        <v>42142.208333333328</v>
      </c>
      <c r="N506">
        <v>1432011600</v>
      </c>
      <c r="O506" s="11">
        <f t="shared" si="39"/>
        <v>42143.208333333328</v>
      </c>
      <c r="P506" s="13" t="str">
        <f t="shared" si="40"/>
        <v>2015</v>
      </c>
      <c r="Q506" t="b">
        <v>0</v>
      </c>
      <c r="R506" t="b">
        <v>0</v>
      </c>
      <c r="S506" t="s">
        <v>23</v>
      </c>
      <c r="T506" t="s">
        <v>2035</v>
      </c>
      <c r="U506" t="s">
        <v>2036</v>
      </c>
    </row>
    <row r="507" spans="1:21" ht="35" customHeight="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36"/>
        <v>13.901001112347053</v>
      </c>
      <c r="G507" s="9" t="s">
        <v>14</v>
      </c>
      <c r="H507">
        <v>347</v>
      </c>
      <c r="I507" s="5">
        <f t="shared" si="37"/>
        <v>36.014409221902014</v>
      </c>
      <c r="J507" t="s">
        <v>21</v>
      </c>
      <c r="K507" t="s">
        <v>22</v>
      </c>
      <c r="L507">
        <v>1362722400</v>
      </c>
      <c r="M507" s="11">
        <f t="shared" si="38"/>
        <v>41341.25</v>
      </c>
      <c r="N507">
        <v>1366347600</v>
      </c>
      <c r="O507" s="11">
        <f t="shared" si="39"/>
        <v>41383.208333333336</v>
      </c>
      <c r="P507" s="13" t="str">
        <f t="shared" si="40"/>
        <v>2013</v>
      </c>
      <c r="Q507" t="b">
        <v>0</v>
      </c>
      <c r="R507" t="b">
        <v>1</v>
      </c>
      <c r="S507" t="s">
        <v>133</v>
      </c>
      <c r="T507" t="s">
        <v>2047</v>
      </c>
      <c r="U507" t="s">
        <v>2056</v>
      </c>
    </row>
    <row r="508" spans="1:21" ht="35" customHeight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36"/>
        <v>927.07777777777767</v>
      </c>
      <c r="G508" s="9" t="s">
        <v>20</v>
      </c>
      <c r="H508">
        <v>2528</v>
      </c>
      <c r="I508" s="5">
        <f t="shared" si="37"/>
        <v>66.010284810126578</v>
      </c>
      <c r="J508" t="s">
        <v>21</v>
      </c>
      <c r="K508" t="s">
        <v>22</v>
      </c>
      <c r="L508">
        <v>1511416800</v>
      </c>
      <c r="M508" s="11">
        <f t="shared" si="38"/>
        <v>43062.25</v>
      </c>
      <c r="N508">
        <v>1512885600</v>
      </c>
      <c r="O508" s="11">
        <f t="shared" si="39"/>
        <v>43079.25</v>
      </c>
      <c r="P508" s="13" t="str">
        <f t="shared" si="40"/>
        <v>2017</v>
      </c>
      <c r="Q508" t="b">
        <v>0</v>
      </c>
      <c r="R508" t="b">
        <v>1</v>
      </c>
      <c r="S508" t="s">
        <v>33</v>
      </c>
      <c r="T508" t="s">
        <v>2039</v>
      </c>
      <c r="U508" t="s">
        <v>2040</v>
      </c>
    </row>
    <row r="509" spans="1:21" ht="35" customHeight="1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36"/>
        <v>39.857142857142861</v>
      </c>
      <c r="G509" s="9" t="s">
        <v>14</v>
      </c>
      <c r="H509">
        <v>19</v>
      </c>
      <c r="I509" s="5">
        <f t="shared" si="37"/>
        <v>44.05263157894737</v>
      </c>
      <c r="J509" t="s">
        <v>21</v>
      </c>
      <c r="K509" t="s">
        <v>22</v>
      </c>
      <c r="L509">
        <v>1365483600</v>
      </c>
      <c r="M509" s="11">
        <f t="shared" si="38"/>
        <v>41373.208333333336</v>
      </c>
      <c r="N509">
        <v>1369717200</v>
      </c>
      <c r="O509" s="11">
        <f t="shared" si="39"/>
        <v>41422.208333333336</v>
      </c>
      <c r="P509" s="13" t="str">
        <f t="shared" si="40"/>
        <v>2013</v>
      </c>
      <c r="Q509" t="b">
        <v>0</v>
      </c>
      <c r="R509" t="b">
        <v>1</v>
      </c>
      <c r="S509" t="s">
        <v>28</v>
      </c>
      <c r="T509" t="s">
        <v>2037</v>
      </c>
      <c r="U509" t="s">
        <v>2038</v>
      </c>
    </row>
    <row r="510" spans="1:21" ht="35" customHeight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36"/>
        <v>112.22929936305732</v>
      </c>
      <c r="G510" s="9" t="s">
        <v>20</v>
      </c>
      <c r="H510">
        <v>3657</v>
      </c>
      <c r="I510" s="5">
        <f t="shared" si="37"/>
        <v>52.999726551818434</v>
      </c>
      <c r="J510" t="s">
        <v>21</v>
      </c>
      <c r="K510" t="s">
        <v>22</v>
      </c>
      <c r="L510">
        <v>1532840400</v>
      </c>
      <c r="M510" s="11">
        <f t="shared" si="38"/>
        <v>43310.208333333328</v>
      </c>
      <c r="N510">
        <v>1534654800</v>
      </c>
      <c r="O510" s="11">
        <f t="shared" si="39"/>
        <v>43331.208333333328</v>
      </c>
      <c r="P510" s="13" t="str">
        <f t="shared" si="40"/>
        <v>2018</v>
      </c>
      <c r="Q510" t="b">
        <v>0</v>
      </c>
      <c r="R510" t="b">
        <v>0</v>
      </c>
      <c r="S510" t="s">
        <v>33</v>
      </c>
      <c r="T510" t="s">
        <v>2039</v>
      </c>
      <c r="U510" t="s">
        <v>2040</v>
      </c>
    </row>
    <row r="511" spans="1:21" ht="35" customHeight="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36"/>
        <v>70.925816023738875</v>
      </c>
      <c r="G511" s="9" t="s">
        <v>14</v>
      </c>
      <c r="H511">
        <v>1258</v>
      </c>
      <c r="I511" s="5">
        <f t="shared" si="37"/>
        <v>95</v>
      </c>
      <c r="J511" t="s">
        <v>21</v>
      </c>
      <c r="K511" t="s">
        <v>22</v>
      </c>
      <c r="L511">
        <v>1336194000</v>
      </c>
      <c r="M511" s="11">
        <f t="shared" si="38"/>
        <v>41034.208333333336</v>
      </c>
      <c r="N511">
        <v>1337058000</v>
      </c>
      <c r="O511" s="11">
        <f t="shared" si="39"/>
        <v>41044.208333333336</v>
      </c>
      <c r="P511" s="13" t="str">
        <f t="shared" si="40"/>
        <v>2012</v>
      </c>
      <c r="Q511" t="b">
        <v>0</v>
      </c>
      <c r="R511" t="b">
        <v>0</v>
      </c>
      <c r="S511" t="s">
        <v>33</v>
      </c>
      <c r="T511" t="s">
        <v>2039</v>
      </c>
      <c r="U511" t="s">
        <v>2040</v>
      </c>
    </row>
    <row r="512" spans="1:21" ht="35" customHeight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36"/>
        <v>119.08974358974358</v>
      </c>
      <c r="G512" s="9" t="s">
        <v>20</v>
      </c>
      <c r="H512">
        <v>131</v>
      </c>
      <c r="I512" s="5">
        <f t="shared" si="37"/>
        <v>70.908396946564892</v>
      </c>
      <c r="J512" t="s">
        <v>26</v>
      </c>
      <c r="K512" t="s">
        <v>27</v>
      </c>
      <c r="L512">
        <v>1527742800</v>
      </c>
      <c r="M512" s="11">
        <f t="shared" si="38"/>
        <v>43251.208333333328</v>
      </c>
      <c r="N512">
        <v>1529816400</v>
      </c>
      <c r="O512" s="11">
        <f t="shared" si="39"/>
        <v>43275.208333333328</v>
      </c>
      <c r="P512" s="13" t="str">
        <f t="shared" si="40"/>
        <v>2018</v>
      </c>
      <c r="Q512" t="b">
        <v>0</v>
      </c>
      <c r="R512" t="b">
        <v>0</v>
      </c>
      <c r="S512" t="s">
        <v>53</v>
      </c>
      <c r="T512" t="s">
        <v>2041</v>
      </c>
      <c r="U512" t="s">
        <v>2044</v>
      </c>
    </row>
    <row r="513" spans="1:21" ht="35" customHeight="1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36"/>
        <v>24.017591339648174</v>
      </c>
      <c r="G513" s="9" t="s">
        <v>14</v>
      </c>
      <c r="H513">
        <v>362</v>
      </c>
      <c r="I513" s="5">
        <f t="shared" si="37"/>
        <v>98.060773480662988</v>
      </c>
      <c r="J513" t="s">
        <v>21</v>
      </c>
      <c r="K513" t="s">
        <v>22</v>
      </c>
      <c r="L513">
        <v>1564030800</v>
      </c>
      <c r="M513" s="11">
        <f t="shared" si="38"/>
        <v>43671.208333333328</v>
      </c>
      <c r="N513">
        <v>1564894800</v>
      </c>
      <c r="O513" s="11">
        <f t="shared" si="39"/>
        <v>43681.208333333328</v>
      </c>
      <c r="P513" s="13" t="str">
        <f t="shared" si="40"/>
        <v>2019</v>
      </c>
      <c r="Q513" t="b">
        <v>0</v>
      </c>
      <c r="R513" t="b">
        <v>0</v>
      </c>
      <c r="S513" t="s">
        <v>33</v>
      </c>
      <c r="T513" t="s">
        <v>2039</v>
      </c>
      <c r="U513" t="s">
        <v>2040</v>
      </c>
    </row>
    <row r="514" spans="1:21" ht="35" customHeight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36"/>
        <v>139.31868131868131</v>
      </c>
      <c r="G514" s="9" t="s">
        <v>20</v>
      </c>
      <c r="H514">
        <v>239</v>
      </c>
      <c r="I514" s="5">
        <f t="shared" si="37"/>
        <v>53.046025104602514</v>
      </c>
      <c r="J514" t="s">
        <v>21</v>
      </c>
      <c r="K514" t="s">
        <v>22</v>
      </c>
      <c r="L514">
        <v>1404536400</v>
      </c>
      <c r="M514" s="11">
        <f t="shared" si="38"/>
        <v>41825.208333333336</v>
      </c>
      <c r="N514">
        <v>1404622800</v>
      </c>
      <c r="O514" s="11">
        <f t="shared" si="39"/>
        <v>41826.208333333336</v>
      </c>
      <c r="P514" s="13" t="str">
        <f t="shared" si="40"/>
        <v>2014</v>
      </c>
      <c r="Q514" t="b">
        <v>0</v>
      </c>
      <c r="R514" t="b">
        <v>1</v>
      </c>
      <c r="S514" t="s">
        <v>89</v>
      </c>
      <c r="T514" t="s">
        <v>2050</v>
      </c>
      <c r="U514" t="s">
        <v>2051</v>
      </c>
    </row>
    <row r="515" spans="1:21" ht="35" customHeight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41">$E515/$D515*100</f>
        <v>39.277108433734945</v>
      </c>
      <c r="G515" s="9" t="s">
        <v>74</v>
      </c>
      <c r="H515">
        <v>35</v>
      </c>
      <c r="I515" s="5">
        <f t="shared" ref="I515:I578" si="42">IFERROR($E515/$H515,0)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43">((($L515/60)/60)/24)+DATE(1970,1,1)</f>
        <v>40430.208333333336</v>
      </c>
      <c r="N515">
        <v>1284181200</v>
      </c>
      <c r="O515" s="11">
        <f t="shared" ref="O515:O578" si="44">((($N515/60)/60)/24)+DATE(1970,1,1)</f>
        <v>40432.208333333336</v>
      </c>
      <c r="P515" s="13" t="str">
        <f t="shared" si="40"/>
        <v>2010</v>
      </c>
      <c r="Q515" t="b">
        <v>0</v>
      </c>
      <c r="R515" t="b">
        <v>0</v>
      </c>
      <c r="S515" t="s">
        <v>269</v>
      </c>
      <c r="T515" t="s">
        <v>2041</v>
      </c>
      <c r="U515" t="s">
        <v>2060</v>
      </c>
    </row>
    <row r="516" spans="1:21" ht="35" customHeight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41"/>
        <v>22.439077144917089</v>
      </c>
      <c r="G516" s="9" t="s">
        <v>74</v>
      </c>
      <c r="H516">
        <v>528</v>
      </c>
      <c r="I516" s="5">
        <f t="shared" si="42"/>
        <v>58.945075757575758</v>
      </c>
      <c r="J516" t="s">
        <v>98</v>
      </c>
      <c r="K516" t="s">
        <v>99</v>
      </c>
      <c r="L516">
        <v>1386309600</v>
      </c>
      <c r="M516" s="11">
        <f t="shared" si="43"/>
        <v>41614.25</v>
      </c>
      <c r="N516">
        <v>1386741600</v>
      </c>
      <c r="O516" s="11">
        <f t="shared" si="44"/>
        <v>41619.25</v>
      </c>
      <c r="P516" s="13" t="str">
        <f t="shared" ref="P516:P579" si="45">TEXT($O516,"yyyy")</f>
        <v>2013</v>
      </c>
      <c r="Q516" t="b">
        <v>0</v>
      </c>
      <c r="R516" t="b">
        <v>1</v>
      </c>
      <c r="S516" t="s">
        <v>23</v>
      </c>
      <c r="T516" t="s">
        <v>2035</v>
      </c>
      <c r="U516" t="s">
        <v>2036</v>
      </c>
    </row>
    <row r="517" spans="1:21" ht="35" customHeight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41"/>
        <v>55.779069767441861</v>
      </c>
      <c r="G517" s="9" t="s">
        <v>14</v>
      </c>
      <c r="H517">
        <v>133</v>
      </c>
      <c r="I517" s="5">
        <f t="shared" si="42"/>
        <v>36.067669172932334</v>
      </c>
      <c r="J517" t="s">
        <v>15</v>
      </c>
      <c r="K517" t="s">
        <v>16</v>
      </c>
      <c r="L517">
        <v>1324620000</v>
      </c>
      <c r="M517" s="11">
        <f t="shared" si="43"/>
        <v>40900.25</v>
      </c>
      <c r="N517">
        <v>1324792800</v>
      </c>
      <c r="O517" s="11">
        <f t="shared" si="44"/>
        <v>40902.25</v>
      </c>
      <c r="P517" s="13" t="str">
        <f t="shared" si="45"/>
        <v>2011</v>
      </c>
      <c r="Q517" t="b">
        <v>0</v>
      </c>
      <c r="R517" t="b">
        <v>1</v>
      </c>
      <c r="S517" t="s">
        <v>33</v>
      </c>
      <c r="T517" t="s">
        <v>2039</v>
      </c>
      <c r="U517" t="s">
        <v>2040</v>
      </c>
    </row>
    <row r="518" spans="1:21" ht="35" customHeight="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41"/>
        <v>42.523125996810208</v>
      </c>
      <c r="G518" s="9" t="s">
        <v>14</v>
      </c>
      <c r="H518">
        <v>846</v>
      </c>
      <c r="I518" s="5">
        <f t="shared" si="42"/>
        <v>63.030732860520096</v>
      </c>
      <c r="J518" t="s">
        <v>21</v>
      </c>
      <c r="K518" t="s">
        <v>22</v>
      </c>
      <c r="L518">
        <v>1281070800</v>
      </c>
      <c r="M518" s="11">
        <f t="shared" si="43"/>
        <v>40396.208333333336</v>
      </c>
      <c r="N518">
        <v>1284354000</v>
      </c>
      <c r="O518" s="11">
        <f t="shared" si="44"/>
        <v>40434.208333333336</v>
      </c>
      <c r="P518" s="13" t="str">
        <f t="shared" si="45"/>
        <v>2010</v>
      </c>
      <c r="Q518" t="b">
        <v>0</v>
      </c>
      <c r="R518" t="b">
        <v>0</v>
      </c>
      <c r="S518" t="s">
        <v>68</v>
      </c>
      <c r="T518" t="s">
        <v>2047</v>
      </c>
      <c r="U518" t="s">
        <v>2048</v>
      </c>
    </row>
    <row r="519" spans="1:21" ht="35" customHeight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41"/>
        <v>112.00000000000001</v>
      </c>
      <c r="G519" s="9" t="s">
        <v>20</v>
      </c>
      <c r="H519">
        <v>78</v>
      </c>
      <c r="I519" s="5">
        <f t="shared" si="42"/>
        <v>84.717948717948715</v>
      </c>
      <c r="J519" t="s">
        <v>21</v>
      </c>
      <c r="K519" t="s">
        <v>22</v>
      </c>
      <c r="L519">
        <v>1493960400</v>
      </c>
      <c r="M519" s="11">
        <f t="shared" si="43"/>
        <v>42860.208333333328</v>
      </c>
      <c r="N519">
        <v>1494392400</v>
      </c>
      <c r="O519" s="11">
        <f t="shared" si="44"/>
        <v>42865.208333333328</v>
      </c>
      <c r="P519" s="13" t="str">
        <f t="shared" si="45"/>
        <v>2017</v>
      </c>
      <c r="Q519" t="b">
        <v>0</v>
      </c>
      <c r="R519" t="b">
        <v>0</v>
      </c>
      <c r="S519" t="s">
        <v>17</v>
      </c>
      <c r="T519" t="s">
        <v>2033</v>
      </c>
      <c r="U519" t="s">
        <v>2034</v>
      </c>
    </row>
    <row r="520" spans="1:21" ht="35" customHeight="1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41"/>
        <v>7.0681818181818183</v>
      </c>
      <c r="G520" s="9" t="s">
        <v>14</v>
      </c>
      <c r="H520">
        <v>10</v>
      </c>
      <c r="I520" s="5">
        <f t="shared" si="42"/>
        <v>62.2</v>
      </c>
      <c r="J520" t="s">
        <v>21</v>
      </c>
      <c r="K520" t="s">
        <v>22</v>
      </c>
      <c r="L520">
        <v>1519365600</v>
      </c>
      <c r="M520" s="11">
        <f t="shared" si="43"/>
        <v>43154.25</v>
      </c>
      <c r="N520">
        <v>1519538400</v>
      </c>
      <c r="O520" s="11">
        <f t="shared" si="44"/>
        <v>43156.25</v>
      </c>
      <c r="P520" s="13" t="str">
        <f t="shared" si="45"/>
        <v>2018</v>
      </c>
      <c r="Q520" t="b">
        <v>0</v>
      </c>
      <c r="R520" t="b">
        <v>1</v>
      </c>
      <c r="S520" t="s">
        <v>71</v>
      </c>
      <c r="T520" t="s">
        <v>2041</v>
      </c>
      <c r="U520" t="s">
        <v>2049</v>
      </c>
    </row>
    <row r="521" spans="1:21" ht="35" customHeight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41"/>
        <v>101.74563871693867</v>
      </c>
      <c r="G521" s="9" t="s">
        <v>20</v>
      </c>
      <c r="H521">
        <v>1773</v>
      </c>
      <c r="I521" s="5">
        <f t="shared" si="42"/>
        <v>101.97518330513255</v>
      </c>
      <c r="J521" t="s">
        <v>21</v>
      </c>
      <c r="K521" t="s">
        <v>22</v>
      </c>
      <c r="L521">
        <v>1420696800</v>
      </c>
      <c r="M521" s="11">
        <f t="shared" si="43"/>
        <v>42012.25</v>
      </c>
      <c r="N521">
        <v>1421906400</v>
      </c>
      <c r="O521" s="11">
        <f t="shared" si="44"/>
        <v>42026.25</v>
      </c>
      <c r="P521" s="13" t="str">
        <f t="shared" si="45"/>
        <v>2015</v>
      </c>
      <c r="Q521" t="b">
        <v>0</v>
      </c>
      <c r="R521" t="b">
        <v>1</v>
      </c>
      <c r="S521" t="s">
        <v>23</v>
      </c>
      <c r="T521" t="s">
        <v>2035</v>
      </c>
      <c r="U521" t="s">
        <v>2036</v>
      </c>
    </row>
    <row r="522" spans="1:21" ht="35" customHeight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41"/>
        <v>425.75</v>
      </c>
      <c r="G522" s="9" t="s">
        <v>20</v>
      </c>
      <c r="H522">
        <v>32</v>
      </c>
      <c r="I522" s="5">
        <f t="shared" si="42"/>
        <v>106.4375</v>
      </c>
      <c r="J522" t="s">
        <v>21</v>
      </c>
      <c r="K522" t="s">
        <v>22</v>
      </c>
      <c r="L522">
        <v>1555650000</v>
      </c>
      <c r="M522" s="11">
        <f t="shared" si="43"/>
        <v>43574.208333333328</v>
      </c>
      <c r="N522">
        <v>1555909200</v>
      </c>
      <c r="O522" s="11">
        <f t="shared" si="44"/>
        <v>43577.208333333328</v>
      </c>
      <c r="P522" s="13" t="str">
        <f t="shared" si="45"/>
        <v>2019</v>
      </c>
      <c r="Q522" t="b">
        <v>0</v>
      </c>
      <c r="R522" t="b">
        <v>0</v>
      </c>
      <c r="S522" t="s">
        <v>33</v>
      </c>
      <c r="T522" t="s">
        <v>2039</v>
      </c>
      <c r="U522" t="s">
        <v>2040</v>
      </c>
    </row>
    <row r="523" spans="1:21" ht="35" customHeight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41"/>
        <v>145.53947368421052</v>
      </c>
      <c r="G523" s="9" t="s">
        <v>20</v>
      </c>
      <c r="H523">
        <v>369</v>
      </c>
      <c r="I523" s="5">
        <f t="shared" si="42"/>
        <v>29.975609756097562</v>
      </c>
      <c r="J523" t="s">
        <v>21</v>
      </c>
      <c r="K523" t="s">
        <v>22</v>
      </c>
      <c r="L523">
        <v>1471928400</v>
      </c>
      <c r="M523" s="11">
        <f t="shared" si="43"/>
        <v>42605.208333333328</v>
      </c>
      <c r="N523">
        <v>1472446800</v>
      </c>
      <c r="O523" s="11">
        <f t="shared" si="44"/>
        <v>42611.208333333328</v>
      </c>
      <c r="P523" s="13" t="str">
        <f t="shared" si="45"/>
        <v>2016</v>
      </c>
      <c r="Q523" t="b">
        <v>0</v>
      </c>
      <c r="R523" t="b">
        <v>1</v>
      </c>
      <c r="S523" t="s">
        <v>53</v>
      </c>
      <c r="T523" t="s">
        <v>2041</v>
      </c>
      <c r="U523" t="s">
        <v>2044</v>
      </c>
    </row>
    <row r="524" spans="1:21" ht="35" customHeight="1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41"/>
        <v>32.453465346534657</v>
      </c>
      <c r="G524" s="9" t="s">
        <v>14</v>
      </c>
      <c r="H524">
        <v>191</v>
      </c>
      <c r="I524" s="5">
        <f t="shared" si="42"/>
        <v>85.806282722513089</v>
      </c>
      <c r="J524" t="s">
        <v>21</v>
      </c>
      <c r="K524" t="s">
        <v>22</v>
      </c>
      <c r="L524">
        <v>1341291600</v>
      </c>
      <c r="M524" s="11">
        <f t="shared" si="43"/>
        <v>41093.208333333336</v>
      </c>
      <c r="N524">
        <v>1342328400</v>
      </c>
      <c r="O524" s="11">
        <f t="shared" si="44"/>
        <v>41105.208333333336</v>
      </c>
      <c r="P524" s="13" t="str">
        <f t="shared" si="45"/>
        <v>2012</v>
      </c>
      <c r="Q524" t="b">
        <v>0</v>
      </c>
      <c r="R524" t="b">
        <v>0</v>
      </c>
      <c r="S524" t="s">
        <v>100</v>
      </c>
      <c r="T524" t="s">
        <v>2041</v>
      </c>
      <c r="U524" t="s">
        <v>2052</v>
      </c>
    </row>
    <row r="525" spans="1:21" ht="35" customHeight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41"/>
        <v>700.33333333333326</v>
      </c>
      <c r="G525" s="9" t="s">
        <v>20</v>
      </c>
      <c r="H525">
        <v>89</v>
      </c>
      <c r="I525" s="5">
        <f t="shared" si="42"/>
        <v>70.82022471910112</v>
      </c>
      <c r="J525" t="s">
        <v>21</v>
      </c>
      <c r="K525" t="s">
        <v>22</v>
      </c>
      <c r="L525">
        <v>1267682400</v>
      </c>
      <c r="M525" s="11">
        <f t="shared" si="43"/>
        <v>40241.25</v>
      </c>
      <c r="N525">
        <v>1268114400</v>
      </c>
      <c r="O525" s="11">
        <f t="shared" si="44"/>
        <v>40246.25</v>
      </c>
      <c r="P525" s="13" t="str">
        <f t="shared" si="45"/>
        <v>2010</v>
      </c>
      <c r="Q525" t="b">
        <v>0</v>
      </c>
      <c r="R525" t="b">
        <v>0</v>
      </c>
      <c r="S525" t="s">
        <v>100</v>
      </c>
      <c r="T525" t="s">
        <v>2041</v>
      </c>
      <c r="U525" t="s">
        <v>2052</v>
      </c>
    </row>
    <row r="526" spans="1:21" ht="35" customHeight="1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41"/>
        <v>83.904860392967933</v>
      </c>
      <c r="G526" s="9" t="s">
        <v>14</v>
      </c>
      <c r="H526">
        <v>1979</v>
      </c>
      <c r="I526" s="5">
        <f t="shared" si="42"/>
        <v>40.998484082870135</v>
      </c>
      <c r="J526" t="s">
        <v>21</v>
      </c>
      <c r="K526" t="s">
        <v>22</v>
      </c>
      <c r="L526">
        <v>1272258000</v>
      </c>
      <c r="M526" s="11">
        <f t="shared" si="43"/>
        <v>40294.208333333336</v>
      </c>
      <c r="N526">
        <v>1273381200</v>
      </c>
      <c r="O526" s="11">
        <f t="shared" si="44"/>
        <v>40307.208333333336</v>
      </c>
      <c r="P526" s="13" t="str">
        <f t="shared" si="45"/>
        <v>2010</v>
      </c>
      <c r="Q526" t="b">
        <v>0</v>
      </c>
      <c r="R526" t="b">
        <v>0</v>
      </c>
      <c r="S526" t="s">
        <v>33</v>
      </c>
      <c r="T526" t="s">
        <v>2039</v>
      </c>
      <c r="U526" t="s">
        <v>2040</v>
      </c>
    </row>
    <row r="527" spans="1:21" ht="35" customHeight="1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41"/>
        <v>84.19047619047619</v>
      </c>
      <c r="G527" s="9" t="s">
        <v>14</v>
      </c>
      <c r="H527">
        <v>63</v>
      </c>
      <c r="I527" s="5">
        <f t="shared" si="42"/>
        <v>28.063492063492063</v>
      </c>
      <c r="J527" t="s">
        <v>21</v>
      </c>
      <c r="K527" t="s">
        <v>22</v>
      </c>
      <c r="L527">
        <v>1290492000</v>
      </c>
      <c r="M527" s="11">
        <f t="shared" si="43"/>
        <v>40505.25</v>
      </c>
      <c r="N527">
        <v>1290837600</v>
      </c>
      <c r="O527" s="11">
        <f t="shared" si="44"/>
        <v>40509.25</v>
      </c>
      <c r="P527" s="13" t="str">
        <f t="shared" si="45"/>
        <v>2010</v>
      </c>
      <c r="Q527" t="b">
        <v>0</v>
      </c>
      <c r="R527" t="b">
        <v>0</v>
      </c>
      <c r="S527" t="s">
        <v>65</v>
      </c>
      <c r="T527" t="s">
        <v>2037</v>
      </c>
      <c r="U527" t="s">
        <v>2046</v>
      </c>
    </row>
    <row r="528" spans="1:21" ht="35" customHeight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41"/>
        <v>155.95180722891567</v>
      </c>
      <c r="G528" s="9" t="s">
        <v>20</v>
      </c>
      <c r="H528">
        <v>147</v>
      </c>
      <c r="I528" s="5">
        <f t="shared" si="42"/>
        <v>88.054421768707485</v>
      </c>
      <c r="J528" t="s">
        <v>21</v>
      </c>
      <c r="K528" t="s">
        <v>22</v>
      </c>
      <c r="L528">
        <v>1451109600</v>
      </c>
      <c r="M528" s="11">
        <f t="shared" si="43"/>
        <v>42364.25</v>
      </c>
      <c r="N528">
        <v>1454306400</v>
      </c>
      <c r="O528" s="11">
        <f t="shared" si="44"/>
        <v>42401.25</v>
      </c>
      <c r="P528" s="13" t="str">
        <f t="shared" si="45"/>
        <v>2016</v>
      </c>
      <c r="Q528" t="b">
        <v>0</v>
      </c>
      <c r="R528" t="b">
        <v>1</v>
      </c>
      <c r="S528" t="s">
        <v>33</v>
      </c>
      <c r="T528" t="s">
        <v>2039</v>
      </c>
      <c r="U528" t="s">
        <v>2040</v>
      </c>
    </row>
    <row r="529" spans="1:21" ht="35" customHeight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41"/>
        <v>99.619450317124731</v>
      </c>
      <c r="G529" s="9" t="s">
        <v>14</v>
      </c>
      <c r="H529">
        <v>6080</v>
      </c>
      <c r="I529" s="5">
        <f t="shared" si="42"/>
        <v>31</v>
      </c>
      <c r="J529" t="s">
        <v>15</v>
      </c>
      <c r="K529" t="s">
        <v>16</v>
      </c>
      <c r="L529">
        <v>1454652000</v>
      </c>
      <c r="M529" s="11">
        <f t="shared" si="43"/>
        <v>42405.25</v>
      </c>
      <c r="N529">
        <v>1457762400</v>
      </c>
      <c r="O529" s="11">
        <f t="shared" si="44"/>
        <v>42441.25</v>
      </c>
      <c r="P529" s="13" t="str">
        <f t="shared" si="45"/>
        <v>2016</v>
      </c>
      <c r="Q529" t="b">
        <v>0</v>
      </c>
      <c r="R529" t="b">
        <v>0</v>
      </c>
      <c r="S529" t="s">
        <v>71</v>
      </c>
      <c r="T529" t="s">
        <v>2041</v>
      </c>
      <c r="U529" t="s">
        <v>2049</v>
      </c>
    </row>
    <row r="530" spans="1:21" ht="35" customHeight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41"/>
        <v>80.300000000000011</v>
      </c>
      <c r="G530" s="9" t="s">
        <v>14</v>
      </c>
      <c r="H530">
        <v>80</v>
      </c>
      <c r="I530" s="5">
        <f t="shared" si="42"/>
        <v>90.337500000000006</v>
      </c>
      <c r="J530" t="s">
        <v>40</v>
      </c>
      <c r="K530" t="s">
        <v>41</v>
      </c>
      <c r="L530">
        <v>1385186400</v>
      </c>
      <c r="M530" s="11">
        <f t="shared" si="43"/>
        <v>41601.25</v>
      </c>
      <c r="N530">
        <v>1389074400</v>
      </c>
      <c r="O530" s="11">
        <f t="shared" si="44"/>
        <v>41646.25</v>
      </c>
      <c r="P530" s="13" t="str">
        <f t="shared" si="45"/>
        <v>2014</v>
      </c>
      <c r="Q530" t="b">
        <v>0</v>
      </c>
      <c r="R530" t="b">
        <v>0</v>
      </c>
      <c r="S530" t="s">
        <v>60</v>
      </c>
      <c r="T530" t="s">
        <v>2035</v>
      </c>
      <c r="U530" t="s">
        <v>2045</v>
      </c>
    </row>
    <row r="531" spans="1:21" ht="35" customHeight="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41"/>
        <v>11.254901960784313</v>
      </c>
      <c r="G531" s="9" t="s">
        <v>14</v>
      </c>
      <c r="H531">
        <v>9</v>
      </c>
      <c r="I531" s="5">
        <f t="shared" si="42"/>
        <v>63.777777777777779</v>
      </c>
      <c r="J531" t="s">
        <v>21</v>
      </c>
      <c r="K531" t="s">
        <v>22</v>
      </c>
      <c r="L531">
        <v>1399698000</v>
      </c>
      <c r="M531" s="11">
        <f t="shared" si="43"/>
        <v>41769.208333333336</v>
      </c>
      <c r="N531">
        <v>1402117200</v>
      </c>
      <c r="O531" s="11">
        <f t="shared" si="44"/>
        <v>41797.208333333336</v>
      </c>
      <c r="P531" s="13" t="str">
        <f t="shared" si="45"/>
        <v>2014</v>
      </c>
      <c r="Q531" t="b">
        <v>0</v>
      </c>
      <c r="R531" t="b">
        <v>0</v>
      </c>
      <c r="S531" t="s">
        <v>89</v>
      </c>
      <c r="T531" t="s">
        <v>2050</v>
      </c>
      <c r="U531" t="s">
        <v>2051</v>
      </c>
    </row>
    <row r="532" spans="1:21" ht="35" customHeight="1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41"/>
        <v>91.740952380952379</v>
      </c>
      <c r="G532" s="9" t="s">
        <v>14</v>
      </c>
      <c r="H532">
        <v>1784</v>
      </c>
      <c r="I532" s="5">
        <f t="shared" si="42"/>
        <v>53.995515695067262</v>
      </c>
      <c r="J532" t="s">
        <v>21</v>
      </c>
      <c r="K532" t="s">
        <v>22</v>
      </c>
      <c r="L532">
        <v>1283230800</v>
      </c>
      <c r="M532" s="11">
        <f t="shared" si="43"/>
        <v>40421.208333333336</v>
      </c>
      <c r="N532">
        <v>1284440400</v>
      </c>
      <c r="O532" s="11">
        <f t="shared" si="44"/>
        <v>40435.208333333336</v>
      </c>
      <c r="P532" s="13" t="str">
        <f t="shared" si="45"/>
        <v>2010</v>
      </c>
      <c r="Q532" t="b">
        <v>0</v>
      </c>
      <c r="R532" t="b">
        <v>1</v>
      </c>
      <c r="S532" t="s">
        <v>119</v>
      </c>
      <c r="T532" t="s">
        <v>2047</v>
      </c>
      <c r="U532" t="s">
        <v>2053</v>
      </c>
    </row>
    <row r="533" spans="1:21" ht="35" customHeight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41"/>
        <v>95.521156936261391</v>
      </c>
      <c r="G533" s="9" t="s">
        <v>47</v>
      </c>
      <c r="H533">
        <v>3640</v>
      </c>
      <c r="I533" s="5">
        <f t="shared" si="42"/>
        <v>48.993956043956047</v>
      </c>
      <c r="J533" t="s">
        <v>98</v>
      </c>
      <c r="K533" t="s">
        <v>99</v>
      </c>
      <c r="L533">
        <v>1384149600</v>
      </c>
      <c r="M533" s="11">
        <f t="shared" si="43"/>
        <v>41589.25</v>
      </c>
      <c r="N533">
        <v>1388988000</v>
      </c>
      <c r="O533" s="11">
        <f t="shared" si="44"/>
        <v>41645.25</v>
      </c>
      <c r="P533" s="13" t="str">
        <f t="shared" si="45"/>
        <v>2014</v>
      </c>
      <c r="Q533" t="b">
        <v>0</v>
      </c>
      <c r="R533" t="b">
        <v>0</v>
      </c>
      <c r="S533" t="s">
        <v>89</v>
      </c>
      <c r="T533" t="s">
        <v>2050</v>
      </c>
      <c r="U533" t="s">
        <v>2051</v>
      </c>
    </row>
    <row r="534" spans="1:21" ht="35" customHeight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41"/>
        <v>502.87499999999994</v>
      </c>
      <c r="G534" s="9" t="s">
        <v>20</v>
      </c>
      <c r="H534">
        <v>126</v>
      </c>
      <c r="I534" s="5">
        <f t="shared" si="42"/>
        <v>63.857142857142854</v>
      </c>
      <c r="J534" t="s">
        <v>15</v>
      </c>
      <c r="K534" t="s">
        <v>16</v>
      </c>
      <c r="L534">
        <v>1516860000</v>
      </c>
      <c r="M534" s="11">
        <f t="shared" si="43"/>
        <v>43125.25</v>
      </c>
      <c r="N534">
        <v>1516946400</v>
      </c>
      <c r="O534" s="11">
        <f t="shared" si="44"/>
        <v>43126.25</v>
      </c>
      <c r="P534" s="13" t="str">
        <f t="shared" si="45"/>
        <v>2018</v>
      </c>
      <c r="Q534" t="b">
        <v>0</v>
      </c>
      <c r="R534" t="b">
        <v>0</v>
      </c>
      <c r="S534" t="s">
        <v>33</v>
      </c>
      <c r="T534" t="s">
        <v>2039</v>
      </c>
      <c r="U534" t="s">
        <v>2040</v>
      </c>
    </row>
    <row r="535" spans="1:21" ht="35" customHeight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41"/>
        <v>159.24394463667818</v>
      </c>
      <c r="G535" s="9" t="s">
        <v>20</v>
      </c>
      <c r="H535">
        <v>2218</v>
      </c>
      <c r="I535" s="5">
        <f t="shared" si="42"/>
        <v>82.996393146979258</v>
      </c>
      <c r="J535" t="s">
        <v>40</v>
      </c>
      <c r="K535" t="s">
        <v>41</v>
      </c>
      <c r="L535">
        <v>1374642000</v>
      </c>
      <c r="M535" s="11">
        <f t="shared" si="43"/>
        <v>41479.208333333336</v>
      </c>
      <c r="N535">
        <v>1377752400</v>
      </c>
      <c r="O535" s="11">
        <f t="shared" si="44"/>
        <v>41515.208333333336</v>
      </c>
      <c r="P535" s="13" t="str">
        <f t="shared" si="45"/>
        <v>2013</v>
      </c>
      <c r="Q535" t="b">
        <v>0</v>
      </c>
      <c r="R535" t="b">
        <v>0</v>
      </c>
      <c r="S535" t="s">
        <v>60</v>
      </c>
      <c r="T535" t="s">
        <v>2035</v>
      </c>
      <c r="U535" t="s">
        <v>2045</v>
      </c>
    </row>
    <row r="536" spans="1:21" ht="35" customHeight="1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41"/>
        <v>15.022446689113355</v>
      </c>
      <c r="G536" s="9" t="s">
        <v>14</v>
      </c>
      <c r="H536">
        <v>243</v>
      </c>
      <c r="I536" s="5">
        <f t="shared" si="42"/>
        <v>55.08230452674897</v>
      </c>
      <c r="J536" t="s">
        <v>21</v>
      </c>
      <c r="K536" t="s">
        <v>22</v>
      </c>
      <c r="L536">
        <v>1534482000</v>
      </c>
      <c r="M536" s="11">
        <f t="shared" si="43"/>
        <v>43329.208333333328</v>
      </c>
      <c r="N536">
        <v>1534568400</v>
      </c>
      <c r="O536" s="11">
        <f t="shared" si="44"/>
        <v>43330.208333333328</v>
      </c>
      <c r="P536" s="13" t="str">
        <f t="shared" si="45"/>
        <v>2018</v>
      </c>
      <c r="Q536" t="b">
        <v>0</v>
      </c>
      <c r="R536" t="b">
        <v>1</v>
      </c>
      <c r="S536" t="s">
        <v>53</v>
      </c>
      <c r="T536" t="s">
        <v>2041</v>
      </c>
      <c r="U536" t="s">
        <v>2044</v>
      </c>
    </row>
    <row r="537" spans="1:21" ht="35" customHeight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41"/>
        <v>482.03846153846149</v>
      </c>
      <c r="G537" s="9" t="s">
        <v>20</v>
      </c>
      <c r="H537">
        <v>202</v>
      </c>
      <c r="I537" s="5">
        <f t="shared" si="42"/>
        <v>62.044554455445542</v>
      </c>
      <c r="J537" t="s">
        <v>107</v>
      </c>
      <c r="K537" t="s">
        <v>108</v>
      </c>
      <c r="L537">
        <v>1528434000</v>
      </c>
      <c r="M537" s="11">
        <f t="shared" si="43"/>
        <v>43259.208333333328</v>
      </c>
      <c r="N537">
        <v>1528606800</v>
      </c>
      <c r="O537" s="11">
        <f t="shared" si="44"/>
        <v>43261.208333333328</v>
      </c>
      <c r="P537" s="13" t="str">
        <f t="shared" si="45"/>
        <v>2018</v>
      </c>
      <c r="Q537" t="b">
        <v>0</v>
      </c>
      <c r="R537" t="b">
        <v>1</v>
      </c>
      <c r="S537" t="s">
        <v>33</v>
      </c>
      <c r="T537" t="s">
        <v>2039</v>
      </c>
      <c r="U537" t="s">
        <v>2040</v>
      </c>
    </row>
    <row r="538" spans="1:21" ht="35" customHeight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41"/>
        <v>149.96938775510205</v>
      </c>
      <c r="G538" s="9" t="s">
        <v>20</v>
      </c>
      <c r="H538">
        <v>140</v>
      </c>
      <c r="I538" s="5">
        <f t="shared" si="42"/>
        <v>104.97857142857143</v>
      </c>
      <c r="J538" t="s">
        <v>107</v>
      </c>
      <c r="K538" t="s">
        <v>108</v>
      </c>
      <c r="L538">
        <v>1282626000</v>
      </c>
      <c r="M538" s="11">
        <f t="shared" si="43"/>
        <v>40414.208333333336</v>
      </c>
      <c r="N538">
        <v>1284872400</v>
      </c>
      <c r="O538" s="11">
        <f t="shared" si="44"/>
        <v>40440.208333333336</v>
      </c>
      <c r="P538" s="13" t="str">
        <f t="shared" si="45"/>
        <v>2010</v>
      </c>
      <c r="Q538" t="b">
        <v>0</v>
      </c>
      <c r="R538" t="b">
        <v>0</v>
      </c>
      <c r="S538" t="s">
        <v>119</v>
      </c>
      <c r="T538" t="s">
        <v>2047</v>
      </c>
      <c r="U538" t="s">
        <v>2053</v>
      </c>
    </row>
    <row r="539" spans="1:21" ht="35" customHeight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41"/>
        <v>117.22156398104266</v>
      </c>
      <c r="G539" s="9" t="s">
        <v>20</v>
      </c>
      <c r="H539">
        <v>1052</v>
      </c>
      <c r="I539" s="5">
        <f t="shared" si="42"/>
        <v>94.044676806083643</v>
      </c>
      <c r="J539" t="s">
        <v>36</v>
      </c>
      <c r="K539" t="s">
        <v>37</v>
      </c>
      <c r="L539">
        <v>1535605200</v>
      </c>
      <c r="M539" s="11">
        <f t="shared" si="43"/>
        <v>43342.208333333328</v>
      </c>
      <c r="N539">
        <v>1537592400</v>
      </c>
      <c r="O539" s="11">
        <f t="shared" si="44"/>
        <v>43365.208333333328</v>
      </c>
      <c r="P539" s="13" t="str">
        <f t="shared" si="45"/>
        <v>2018</v>
      </c>
      <c r="Q539" t="b">
        <v>1</v>
      </c>
      <c r="R539" t="b">
        <v>1</v>
      </c>
      <c r="S539" t="s">
        <v>42</v>
      </c>
      <c r="T539" t="s">
        <v>2041</v>
      </c>
      <c r="U539" t="s">
        <v>2042</v>
      </c>
    </row>
    <row r="540" spans="1:21" ht="35" customHeight="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41"/>
        <v>37.695968274950431</v>
      </c>
      <c r="G540" s="9" t="s">
        <v>14</v>
      </c>
      <c r="H540">
        <v>1296</v>
      </c>
      <c r="I540" s="5">
        <f t="shared" si="42"/>
        <v>44.007716049382715</v>
      </c>
      <c r="J540" t="s">
        <v>21</v>
      </c>
      <c r="K540" t="s">
        <v>22</v>
      </c>
      <c r="L540">
        <v>1379826000</v>
      </c>
      <c r="M540" s="11">
        <f t="shared" si="43"/>
        <v>41539.208333333336</v>
      </c>
      <c r="N540">
        <v>1381208400</v>
      </c>
      <c r="O540" s="11">
        <f t="shared" si="44"/>
        <v>41555.208333333336</v>
      </c>
      <c r="P540" s="13" t="str">
        <f t="shared" si="45"/>
        <v>2013</v>
      </c>
      <c r="Q540" t="b">
        <v>0</v>
      </c>
      <c r="R540" t="b">
        <v>0</v>
      </c>
      <c r="S540" t="s">
        <v>292</v>
      </c>
      <c r="T540" t="s">
        <v>2050</v>
      </c>
      <c r="U540" t="s">
        <v>2061</v>
      </c>
    </row>
    <row r="541" spans="1:21" ht="35" customHeight="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41"/>
        <v>72.653061224489804</v>
      </c>
      <c r="G541" s="9" t="s">
        <v>14</v>
      </c>
      <c r="H541">
        <v>77</v>
      </c>
      <c r="I541" s="5">
        <f t="shared" si="42"/>
        <v>92.467532467532465</v>
      </c>
      <c r="J541" t="s">
        <v>21</v>
      </c>
      <c r="K541" t="s">
        <v>22</v>
      </c>
      <c r="L541">
        <v>1561957200</v>
      </c>
      <c r="M541" s="11">
        <f t="shared" si="43"/>
        <v>43647.208333333328</v>
      </c>
      <c r="N541">
        <v>1562475600</v>
      </c>
      <c r="O541" s="11">
        <f t="shared" si="44"/>
        <v>43653.208333333328</v>
      </c>
      <c r="P541" s="13" t="str">
        <f t="shared" si="45"/>
        <v>2019</v>
      </c>
      <c r="Q541" t="b">
        <v>0</v>
      </c>
      <c r="R541" t="b">
        <v>1</v>
      </c>
      <c r="S541" t="s">
        <v>17</v>
      </c>
      <c r="T541" t="s">
        <v>2033</v>
      </c>
      <c r="U541" t="s">
        <v>2034</v>
      </c>
    </row>
    <row r="542" spans="1:21" ht="35" customHeight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41"/>
        <v>265.98113207547169</v>
      </c>
      <c r="G542" s="9" t="s">
        <v>20</v>
      </c>
      <c r="H542">
        <v>247</v>
      </c>
      <c r="I542" s="5">
        <f t="shared" si="42"/>
        <v>57.072874493927124</v>
      </c>
      <c r="J542" t="s">
        <v>21</v>
      </c>
      <c r="K542" t="s">
        <v>22</v>
      </c>
      <c r="L542">
        <v>1525496400</v>
      </c>
      <c r="M542" s="11">
        <f t="shared" si="43"/>
        <v>43225.208333333328</v>
      </c>
      <c r="N542">
        <v>1527397200</v>
      </c>
      <c r="O542" s="11">
        <f t="shared" si="44"/>
        <v>43247.208333333328</v>
      </c>
      <c r="P542" s="13" t="str">
        <f t="shared" si="45"/>
        <v>2018</v>
      </c>
      <c r="Q542" t="b">
        <v>0</v>
      </c>
      <c r="R542" t="b">
        <v>0</v>
      </c>
      <c r="S542" t="s">
        <v>122</v>
      </c>
      <c r="T542" t="s">
        <v>2054</v>
      </c>
      <c r="U542" t="s">
        <v>2055</v>
      </c>
    </row>
    <row r="543" spans="1:21" ht="35" customHeight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41"/>
        <v>24.205617977528089</v>
      </c>
      <c r="G543" s="9" t="s">
        <v>14</v>
      </c>
      <c r="H543">
        <v>395</v>
      </c>
      <c r="I543" s="5">
        <f t="shared" si="42"/>
        <v>109.07848101265823</v>
      </c>
      <c r="J543" t="s">
        <v>107</v>
      </c>
      <c r="K543" t="s">
        <v>108</v>
      </c>
      <c r="L543">
        <v>1433912400</v>
      </c>
      <c r="M543" s="11">
        <f t="shared" si="43"/>
        <v>42165.208333333328</v>
      </c>
      <c r="N543">
        <v>1436158800</v>
      </c>
      <c r="O543" s="11">
        <f t="shared" si="44"/>
        <v>42191.208333333328</v>
      </c>
      <c r="P543" s="13" t="str">
        <f t="shared" si="45"/>
        <v>2015</v>
      </c>
      <c r="Q543" t="b">
        <v>0</v>
      </c>
      <c r="R543" t="b">
        <v>0</v>
      </c>
      <c r="S543" t="s">
        <v>292</v>
      </c>
      <c r="T543" t="s">
        <v>2050</v>
      </c>
      <c r="U543" t="s">
        <v>2061</v>
      </c>
    </row>
    <row r="544" spans="1:21" ht="35" customHeight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41"/>
        <v>2.5064935064935066</v>
      </c>
      <c r="G544" s="9" t="s">
        <v>14</v>
      </c>
      <c r="H544">
        <v>49</v>
      </c>
      <c r="I544" s="5">
        <f t="shared" si="42"/>
        <v>39.387755102040813</v>
      </c>
      <c r="J544" t="s">
        <v>40</v>
      </c>
      <c r="K544" t="s">
        <v>41</v>
      </c>
      <c r="L544">
        <v>1453442400</v>
      </c>
      <c r="M544" s="11">
        <f t="shared" si="43"/>
        <v>42391.25</v>
      </c>
      <c r="N544">
        <v>1456034400</v>
      </c>
      <c r="O544" s="11">
        <f t="shared" si="44"/>
        <v>42421.25</v>
      </c>
      <c r="P544" s="13" t="str">
        <f t="shared" si="45"/>
        <v>2016</v>
      </c>
      <c r="Q544" t="b">
        <v>0</v>
      </c>
      <c r="R544" t="b">
        <v>0</v>
      </c>
      <c r="S544" t="s">
        <v>60</v>
      </c>
      <c r="T544" t="s">
        <v>2035</v>
      </c>
      <c r="U544" t="s">
        <v>2045</v>
      </c>
    </row>
    <row r="545" spans="1:21" ht="35" customHeight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41"/>
        <v>16.329799764428738</v>
      </c>
      <c r="G545" s="9" t="s">
        <v>14</v>
      </c>
      <c r="H545">
        <v>180</v>
      </c>
      <c r="I545" s="5">
        <f t="shared" si="42"/>
        <v>77.022222222222226</v>
      </c>
      <c r="J545" t="s">
        <v>21</v>
      </c>
      <c r="K545" t="s">
        <v>22</v>
      </c>
      <c r="L545">
        <v>1378875600</v>
      </c>
      <c r="M545" s="11">
        <f t="shared" si="43"/>
        <v>41528.208333333336</v>
      </c>
      <c r="N545">
        <v>1380171600</v>
      </c>
      <c r="O545" s="11">
        <f t="shared" si="44"/>
        <v>41543.208333333336</v>
      </c>
      <c r="P545" s="13" t="str">
        <f t="shared" si="45"/>
        <v>2013</v>
      </c>
      <c r="Q545" t="b">
        <v>0</v>
      </c>
      <c r="R545" t="b">
        <v>0</v>
      </c>
      <c r="S545" t="s">
        <v>89</v>
      </c>
      <c r="T545" t="s">
        <v>2050</v>
      </c>
      <c r="U545" t="s">
        <v>2051</v>
      </c>
    </row>
    <row r="546" spans="1:21" ht="35" customHeight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41"/>
        <v>276.5</v>
      </c>
      <c r="G546" s="9" t="s">
        <v>20</v>
      </c>
      <c r="H546">
        <v>84</v>
      </c>
      <c r="I546" s="5">
        <f t="shared" si="42"/>
        <v>92.166666666666671</v>
      </c>
      <c r="J546" t="s">
        <v>21</v>
      </c>
      <c r="K546" t="s">
        <v>22</v>
      </c>
      <c r="L546">
        <v>1452232800</v>
      </c>
      <c r="M546" s="11">
        <f t="shared" si="43"/>
        <v>42377.25</v>
      </c>
      <c r="N546">
        <v>1453356000</v>
      </c>
      <c r="O546" s="11">
        <f t="shared" si="44"/>
        <v>42390.25</v>
      </c>
      <c r="P546" s="13" t="str">
        <f t="shared" si="45"/>
        <v>2016</v>
      </c>
      <c r="Q546" t="b">
        <v>0</v>
      </c>
      <c r="R546" t="b">
        <v>0</v>
      </c>
      <c r="S546" t="s">
        <v>23</v>
      </c>
      <c r="T546" t="s">
        <v>2035</v>
      </c>
      <c r="U546" t="s">
        <v>2036</v>
      </c>
    </row>
    <row r="547" spans="1:21" ht="35" customHeight="1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41"/>
        <v>88.803571428571431</v>
      </c>
      <c r="G547" s="9" t="s">
        <v>14</v>
      </c>
      <c r="H547">
        <v>2690</v>
      </c>
      <c r="I547" s="5">
        <f t="shared" si="42"/>
        <v>61.007063197026021</v>
      </c>
      <c r="J547" t="s">
        <v>21</v>
      </c>
      <c r="K547" t="s">
        <v>22</v>
      </c>
      <c r="L547">
        <v>1577253600</v>
      </c>
      <c r="M547" s="11">
        <f t="shared" si="43"/>
        <v>43824.25</v>
      </c>
      <c r="N547">
        <v>1578981600</v>
      </c>
      <c r="O547" s="11">
        <f t="shared" si="44"/>
        <v>43844.25</v>
      </c>
      <c r="P547" s="13" t="str">
        <f t="shared" si="45"/>
        <v>2020</v>
      </c>
      <c r="Q547" t="b">
        <v>0</v>
      </c>
      <c r="R547" t="b">
        <v>0</v>
      </c>
      <c r="S547" t="s">
        <v>33</v>
      </c>
      <c r="T547" t="s">
        <v>2039</v>
      </c>
      <c r="U547" t="s">
        <v>2040</v>
      </c>
    </row>
    <row r="548" spans="1:21" ht="35" customHeight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41"/>
        <v>163.57142857142856</v>
      </c>
      <c r="G548" s="9" t="s">
        <v>20</v>
      </c>
      <c r="H548">
        <v>88</v>
      </c>
      <c r="I548" s="5">
        <f t="shared" si="42"/>
        <v>78.068181818181813</v>
      </c>
      <c r="J548" t="s">
        <v>21</v>
      </c>
      <c r="K548" t="s">
        <v>22</v>
      </c>
      <c r="L548">
        <v>1537160400</v>
      </c>
      <c r="M548" s="11">
        <f t="shared" si="43"/>
        <v>43360.208333333328</v>
      </c>
      <c r="N548">
        <v>1537419600</v>
      </c>
      <c r="O548" s="11">
        <f t="shared" si="44"/>
        <v>43363.208333333328</v>
      </c>
      <c r="P548" s="13" t="str">
        <f t="shared" si="45"/>
        <v>2018</v>
      </c>
      <c r="Q548" t="b">
        <v>0</v>
      </c>
      <c r="R548" t="b">
        <v>1</v>
      </c>
      <c r="S548" t="s">
        <v>33</v>
      </c>
      <c r="T548" t="s">
        <v>2039</v>
      </c>
      <c r="U548" t="s">
        <v>2040</v>
      </c>
    </row>
    <row r="549" spans="1:21" ht="35" customHeight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41"/>
        <v>969</v>
      </c>
      <c r="G549" s="9" t="s">
        <v>20</v>
      </c>
      <c r="H549">
        <v>156</v>
      </c>
      <c r="I549" s="5">
        <f t="shared" si="42"/>
        <v>80.75</v>
      </c>
      <c r="J549" t="s">
        <v>21</v>
      </c>
      <c r="K549" t="s">
        <v>22</v>
      </c>
      <c r="L549">
        <v>1422165600</v>
      </c>
      <c r="M549" s="11">
        <f t="shared" si="43"/>
        <v>42029.25</v>
      </c>
      <c r="N549">
        <v>1423202400</v>
      </c>
      <c r="O549" s="11">
        <f t="shared" si="44"/>
        <v>42041.25</v>
      </c>
      <c r="P549" s="13" t="str">
        <f t="shared" si="45"/>
        <v>2015</v>
      </c>
      <c r="Q549" t="b">
        <v>0</v>
      </c>
      <c r="R549" t="b">
        <v>0</v>
      </c>
      <c r="S549" t="s">
        <v>53</v>
      </c>
      <c r="T549" t="s">
        <v>2041</v>
      </c>
      <c r="U549" t="s">
        <v>2044</v>
      </c>
    </row>
    <row r="550" spans="1:21" ht="35" customHeight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41"/>
        <v>270.91376701966715</v>
      </c>
      <c r="G550" s="9" t="s">
        <v>20</v>
      </c>
      <c r="H550">
        <v>2985</v>
      </c>
      <c r="I550" s="5">
        <f t="shared" si="42"/>
        <v>59.991289782244557</v>
      </c>
      <c r="J550" t="s">
        <v>21</v>
      </c>
      <c r="K550" t="s">
        <v>22</v>
      </c>
      <c r="L550">
        <v>1459486800</v>
      </c>
      <c r="M550" s="11">
        <f t="shared" si="43"/>
        <v>42461.208333333328</v>
      </c>
      <c r="N550">
        <v>1460610000</v>
      </c>
      <c r="O550" s="11">
        <f t="shared" si="44"/>
        <v>42474.208333333328</v>
      </c>
      <c r="P550" s="13" t="str">
        <f t="shared" si="45"/>
        <v>2016</v>
      </c>
      <c r="Q550" t="b">
        <v>0</v>
      </c>
      <c r="R550" t="b">
        <v>0</v>
      </c>
      <c r="S550" t="s">
        <v>33</v>
      </c>
      <c r="T550" t="s">
        <v>2039</v>
      </c>
      <c r="U550" t="s">
        <v>2040</v>
      </c>
    </row>
    <row r="551" spans="1:21" ht="35" customHeight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41"/>
        <v>284.21355932203392</v>
      </c>
      <c r="G551" s="9" t="s">
        <v>20</v>
      </c>
      <c r="H551">
        <v>762</v>
      </c>
      <c r="I551" s="5">
        <f t="shared" si="42"/>
        <v>110.03018372703411</v>
      </c>
      <c r="J551" t="s">
        <v>21</v>
      </c>
      <c r="K551" t="s">
        <v>22</v>
      </c>
      <c r="L551">
        <v>1369717200</v>
      </c>
      <c r="M551" s="11">
        <f t="shared" si="43"/>
        <v>41422.208333333336</v>
      </c>
      <c r="N551">
        <v>1370494800</v>
      </c>
      <c r="O551" s="11">
        <f t="shared" si="44"/>
        <v>41431.208333333336</v>
      </c>
      <c r="P551" s="13" t="str">
        <f t="shared" si="45"/>
        <v>2013</v>
      </c>
      <c r="Q551" t="b">
        <v>0</v>
      </c>
      <c r="R551" t="b">
        <v>0</v>
      </c>
      <c r="S551" t="s">
        <v>65</v>
      </c>
      <c r="T551" t="s">
        <v>2037</v>
      </c>
      <c r="U551" t="s">
        <v>2046</v>
      </c>
    </row>
    <row r="552" spans="1:21" ht="35" customHeight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41"/>
        <v>4</v>
      </c>
      <c r="G552" s="9" t="s">
        <v>74</v>
      </c>
      <c r="H552">
        <v>1</v>
      </c>
      <c r="I552" s="5">
        <f t="shared" si="42"/>
        <v>4</v>
      </c>
      <c r="J552" t="s">
        <v>98</v>
      </c>
      <c r="K552" t="s">
        <v>99</v>
      </c>
      <c r="L552">
        <v>1330495200</v>
      </c>
      <c r="M552" s="11">
        <f t="shared" si="43"/>
        <v>40968.25</v>
      </c>
      <c r="N552">
        <v>1332306000</v>
      </c>
      <c r="O552" s="11">
        <f t="shared" si="44"/>
        <v>40989.208333333336</v>
      </c>
      <c r="P552" s="13" t="str">
        <f t="shared" si="45"/>
        <v>2012</v>
      </c>
      <c r="Q552" t="b">
        <v>0</v>
      </c>
      <c r="R552" t="b">
        <v>0</v>
      </c>
      <c r="S552" t="s">
        <v>60</v>
      </c>
      <c r="T552" t="s">
        <v>2035</v>
      </c>
      <c r="U552" t="s">
        <v>2045</v>
      </c>
    </row>
    <row r="553" spans="1:21" ht="35" customHeight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41"/>
        <v>58.6329816768462</v>
      </c>
      <c r="G553" s="9" t="s">
        <v>14</v>
      </c>
      <c r="H553">
        <v>2779</v>
      </c>
      <c r="I553" s="5">
        <f t="shared" si="42"/>
        <v>37.99856063332134</v>
      </c>
      <c r="J553" t="s">
        <v>26</v>
      </c>
      <c r="K553" t="s">
        <v>27</v>
      </c>
      <c r="L553">
        <v>1419055200</v>
      </c>
      <c r="M553" s="11">
        <f t="shared" si="43"/>
        <v>41993.25</v>
      </c>
      <c r="N553">
        <v>1422511200</v>
      </c>
      <c r="O553" s="11">
        <f t="shared" si="44"/>
        <v>42033.25</v>
      </c>
      <c r="P553" s="13" t="str">
        <f t="shared" si="45"/>
        <v>2015</v>
      </c>
      <c r="Q553" t="b">
        <v>0</v>
      </c>
      <c r="R553" t="b">
        <v>1</v>
      </c>
      <c r="S553" t="s">
        <v>28</v>
      </c>
      <c r="T553" t="s">
        <v>2037</v>
      </c>
      <c r="U553" t="s">
        <v>2038</v>
      </c>
    </row>
    <row r="554" spans="1:21" ht="35" customHeight="1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41"/>
        <v>98.51111111111112</v>
      </c>
      <c r="G554" s="9" t="s">
        <v>14</v>
      </c>
      <c r="H554">
        <v>92</v>
      </c>
      <c r="I554" s="5">
        <f t="shared" si="42"/>
        <v>96.369565217391298</v>
      </c>
      <c r="J554" t="s">
        <v>21</v>
      </c>
      <c r="K554" t="s">
        <v>22</v>
      </c>
      <c r="L554">
        <v>1480140000</v>
      </c>
      <c r="M554" s="11">
        <f t="shared" si="43"/>
        <v>42700.25</v>
      </c>
      <c r="N554">
        <v>1480312800</v>
      </c>
      <c r="O554" s="11">
        <f t="shared" si="44"/>
        <v>42702.25</v>
      </c>
      <c r="P554" s="13" t="str">
        <f t="shared" si="45"/>
        <v>2016</v>
      </c>
      <c r="Q554" t="b">
        <v>0</v>
      </c>
      <c r="R554" t="b">
        <v>0</v>
      </c>
      <c r="S554" t="s">
        <v>33</v>
      </c>
      <c r="T554" t="s">
        <v>2039</v>
      </c>
      <c r="U554" t="s">
        <v>2040</v>
      </c>
    </row>
    <row r="555" spans="1:21" ht="35" customHeight="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41"/>
        <v>43.975381008206334</v>
      </c>
      <c r="G555" s="9" t="s">
        <v>14</v>
      </c>
      <c r="H555">
        <v>1028</v>
      </c>
      <c r="I555" s="5">
        <f t="shared" si="42"/>
        <v>72.978599221789878</v>
      </c>
      <c r="J555" t="s">
        <v>21</v>
      </c>
      <c r="K555" t="s">
        <v>22</v>
      </c>
      <c r="L555">
        <v>1293948000</v>
      </c>
      <c r="M555" s="11">
        <f t="shared" si="43"/>
        <v>40545.25</v>
      </c>
      <c r="N555">
        <v>1294034400</v>
      </c>
      <c r="O555" s="11">
        <f t="shared" si="44"/>
        <v>40546.25</v>
      </c>
      <c r="P555" s="13" t="str">
        <f t="shared" si="45"/>
        <v>2011</v>
      </c>
      <c r="Q555" t="b">
        <v>0</v>
      </c>
      <c r="R555" t="b">
        <v>0</v>
      </c>
      <c r="S555" t="s">
        <v>23</v>
      </c>
      <c r="T555" t="s">
        <v>2035</v>
      </c>
      <c r="U555" t="s">
        <v>2036</v>
      </c>
    </row>
    <row r="556" spans="1:21" ht="35" customHeight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41"/>
        <v>151.66315789473683</v>
      </c>
      <c r="G556" s="9" t="s">
        <v>20</v>
      </c>
      <c r="H556">
        <v>554</v>
      </c>
      <c r="I556" s="5">
        <f t="shared" si="42"/>
        <v>26.007220216606498</v>
      </c>
      <c r="J556" t="s">
        <v>15</v>
      </c>
      <c r="K556" t="s">
        <v>16</v>
      </c>
      <c r="L556">
        <v>1482127200</v>
      </c>
      <c r="M556" s="11">
        <f t="shared" si="43"/>
        <v>42723.25</v>
      </c>
      <c r="N556">
        <v>1482645600</v>
      </c>
      <c r="O556" s="11">
        <f t="shared" si="44"/>
        <v>42729.25</v>
      </c>
      <c r="P556" s="13" t="str">
        <f t="shared" si="45"/>
        <v>2016</v>
      </c>
      <c r="Q556" t="b">
        <v>0</v>
      </c>
      <c r="R556" t="b">
        <v>0</v>
      </c>
      <c r="S556" t="s">
        <v>60</v>
      </c>
      <c r="T556" t="s">
        <v>2035</v>
      </c>
      <c r="U556" t="s">
        <v>2045</v>
      </c>
    </row>
    <row r="557" spans="1:21" ht="35" customHeight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41"/>
        <v>223.63492063492063</v>
      </c>
      <c r="G557" s="9" t="s">
        <v>20</v>
      </c>
      <c r="H557">
        <v>135</v>
      </c>
      <c r="I557" s="5">
        <f t="shared" si="42"/>
        <v>104.36296296296297</v>
      </c>
      <c r="J557" t="s">
        <v>36</v>
      </c>
      <c r="K557" t="s">
        <v>37</v>
      </c>
      <c r="L557">
        <v>1396414800</v>
      </c>
      <c r="M557" s="11">
        <f t="shared" si="43"/>
        <v>41731.208333333336</v>
      </c>
      <c r="N557">
        <v>1399093200</v>
      </c>
      <c r="O557" s="11">
        <f t="shared" si="44"/>
        <v>41762.208333333336</v>
      </c>
      <c r="P557" s="13" t="str">
        <f t="shared" si="45"/>
        <v>2014</v>
      </c>
      <c r="Q557" t="b">
        <v>0</v>
      </c>
      <c r="R557" t="b">
        <v>0</v>
      </c>
      <c r="S557" t="s">
        <v>23</v>
      </c>
      <c r="T557" t="s">
        <v>2035</v>
      </c>
      <c r="U557" t="s">
        <v>2036</v>
      </c>
    </row>
    <row r="558" spans="1:21" ht="35" customHeight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41"/>
        <v>239.75</v>
      </c>
      <c r="G558" s="9" t="s">
        <v>20</v>
      </c>
      <c r="H558">
        <v>122</v>
      </c>
      <c r="I558" s="5">
        <f t="shared" si="42"/>
        <v>102.18852459016394</v>
      </c>
      <c r="J558" t="s">
        <v>21</v>
      </c>
      <c r="K558" t="s">
        <v>22</v>
      </c>
      <c r="L558">
        <v>1315285200</v>
      </c>
      <c r="M558" s="11">
        <f t="shared" si="43"/>
        <v>40792.208333333336</v>
      </c>
      <c r="N558">
        <v>1315890000</v>
      </c>
      <c r="O558" s="11">
        <f t="shared" si="44"/>
        <v>40799.208333333336</v>
      </c>
      <c r="P558" s="13" t="str">
        <f t="shared" si="45"/>
        <v>2011</v>
      </c>
      <c r="Q558" t="b">
        <v>0</v>
      </c>
      <c r="R558" t="b">
        <v>1</v>
      </c>
      <c r="S558" t="s">
        <v>206</v>
      </c>
      <c r="T558" t="s">
        <v>2047</v>
      </c>
      <c r="U558" t="s">
        <v>2059</v>
      </c>
    </row>
    <row r="559" spans="1:21" ht="35" customHeight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41"/>
        <v>199.33333333333334</v>
      </c>
      <c r="G559" s="9" t="s">
        <v>20</v>
      </c>
      <c r="H559">
        <v>221</v>
      </c>
      <c r="I559" s="5">
        <f t="shared" si="42"/>
        <v>54.117647058823529</v>
      </c>
      <c r="J559" t="s">
        <v>21</v>
      </c>
      <c r="K559" t="s">
        <v>22</v>
      </c>
      <c r="L559">
        <v>1443762000</v>
      </c>
      <c r="M559" s="11">
        <f t="shared" si="43"/>
        <v>42279.208333333328</v>
      </c>
      <c r="N559">
        <v>1444021200</v>
      </c>
      <c r="O559" s="11">
        <f t="shared" si="44"/>
        <v>42282.208333333328</v>
      </c>
      <c r="P559" s="13" t="str">
        <f t="shared" si="45"/>
        <v>2015</v>
      </c>
      <c r="Q559" t="b">
        <v>0</v>
      </c>
      <c r="R559" t="b">
        <v>1</v>
      </c>
      <c r="S559" t="s">
        <v>474</v>
      </c>
      <c r="T559" t="s">
        <v>2041</v>
      </c>
      <c r="U559" t="s">
        <v>2063</v>
      </c>
    </row>
    <row r="560" spans="1:21" ht="35" customHeight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41"/>
        <v>137.34482758620689</v>
      </c>
      <c r="G560" s="9" t="s">
        <v>20</v>
      </c>
      <c r="H560">
        <v>126</v>
      </c>
      <c r="I560" s="5">
        <f t="shared" si="42"/>
        <v>63.222222222222221</v>
      </c>
      <c r="J560" t="s">
        <v>21</v>
      </c>
      <c r="K560" t="s">
        <v>22</v>
      </c>
      <c r="L560">
        <v>1456293600</v>
      </c>
      <c r="M560" s="11">
        <f t="shared" si="43"/>
        <v>42424.25</v>
      </c>
      <c r="N560">
        <v>1460005200</v>
      </c>
      <c r="O560" s="11">
        <f t="shared" si="44"/>
        <v>42467.208333333328</v>
      </c>
      <c r="P560" s="13" t="str">
        <f t="shared" si="45"/>
        <v>2016</v>
      </c>
      <c r="Q560" t="b">
        <v>0</v>
      </c>
      <c r="R560" t="b">
        <v>0</v>
      </c>
      <c r="S560" t="s">
        <v>33</v>
      </c>
      <c r="T560" t="s">
        <v>2039</v>
      </c>
      <c r="U560" t="s">
        <v>2040</v>
      </c>
    </row>
    <row r="561" spans="1:21" ht="35" customHeight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41"/>
        <v>100.9696106362773</v>
      </c>
      <c r="G561" s="9" t="s">
        <v>20</v>
      </c>
      <c r="H561">
        <v>1022</v>
      </c>
      <c r="I561" s="5">
        <f t="shared" si="42"/>
        <v>104.03228962818004</v>
      </c>
      <c r="J561" t="s">
        <v>21</v>
      </c>
      <c r="K561" t="s">
        <v>22</v>
      </c>
      <c r="L561">
        <v>1470114000</v>
      </c>
      <c r="M561" s="11">
        <f t="shared" si="43"/>
        <v>42584.208333333328</v>
      </c>
      <c r="N561">
        <v>1470718800</v>
      </c>
      <c r="O561" s="11">
        <f t="shared" si="44"/>
        <v>42591.208333333328</v>
      </c>
      <c r="P561" s="13" t="str">
        <f t="shared" si="45"/>
        <v>2016</v>
      </c>
      <c r="Q561" t="b">
        <v>0</v>
      </c>
      <c r="R561" t="b">
        <v>0</v>
      </c>
      <c r="S561" t="s">
        <v>33</v>
      </c>
      <c r="T561" t="s">
        <v>2039</v>
      </c>
      <c r="U561" t="s">
        <v>2040</v>
      </c>
    </row>
    <row r="562" spans="1:21" ht="35" customHeight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41"/>
        <v>794.16</v>
      </c>
      <c r="G562" s="9" t="s">
        <v>20</v>
      </c>
      <c r="H562">
        <v>3177</v>
      </c>
      <c r="I562" s="5">
        <f t="shared" si="42"/>
        <v>49.994334277620396</v>
      </c>
      <c r="J562" t="s">
        <v>21</v>
      </c>
      <c r="K562" t="s">
        <v>22</v>
      </c>
      <c r="L562">
        <v>1321596000</v>
      </c>
      <c r="M562" s="11">
        <f t="shared" si="43"/>
        <v>40865.25</v>
      </c>
      <c r="N562">
        <v>1325052000</v>
      </c>
      <c r="O562" s="11">
        <f t="shared" si="44"/>
        <v>40905.25</v>
      </c>
      <c r="P562" s="13" t="str">
        <f t="shared" si="45"/>
        <v>2011</v>
      </c>
      <c r="Q562" t="b">
        <v>0</v>
      </c>
      <c r="R562" t="b">
        <v>0</v>
      </c>
      <c r="S562" t="s">
        <v>71</v>
      </c>
      <c r="T562" t="s">
        <v>2041</v>
      </c>
      <c r="U562" t="s">
        <v>2049</v>
      </c>
    </row>
    <row r="563" spans="1:21" ht="35" customHeight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41"/>
        <v>369.7</v>
      </c>
      <c r="G563" s="9" t="s">
        <v>20</v>
      </c>
      <c r="H563">
        <v>198</v>
      </c>
      <c r="I563" s="5">
        <f t="shared" si="42"/>
        <v>56.015151515151516</v>
      </c>
      <c r="J563" t="s">
        <v>98</v>
      </c>
      <c r="K563" t="s">
        <v>99</v>
      </c>
      <c r="L563">
        <v>1318827600</v>
      </c>
      <c r="M563" s="11">
        <f t="shared" si="43"/>
        <v>40833.208333333336</v>
      </c>
      <c r="N563">
        <v>1319000400</v>
      </c>
      <c r="O563" s="11">
        <f t="shared" si="44"/>
        <v>40835.208333333336</v>
      </c>
      <c r="P563" s="13" t="str">
        <f t="shared" si="45"/>
        <v>2011</v>
      </c>
      <c r="Q563" t="b">
        <v>0</v>
      </c>
      <c r="R563" t="b">
        <v>0</v>
      </c>
      <c r="S563" t="s">
        <v>33</v>
      </c>
      <c r="T563" t="s">
        <v>2039</v>
      </c>
      <c r="U563" t="s">
        <v>2040</v>
      </c>
    </row>
    <row r="564" spans="1:21" ht="35" customHeight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41"/>
        <v>12.818181818181817</v>
      </c>
      <c r="G564" s="9" t="s">
        <v>14</v>
      </c>
      <c r="H564">
        <v>26</v>
      </c>
      <c r="I564" s="5">
        <f t="shared" si="42"/>
        <v>48.807692307692307</v>
      </c>
      <c r="J564" t="s">
        <v>98</v>
      </c>
      <c r="K564" t="s">
        <v>99</v>
      </c>
      <c r="L564">
        <v>1552366800</v>
      </c>
      <c r="M564" s="11">
        <f t="shared" si="43"/>
        <v>43536.208333333328</v>
      </c>
      <c r="N564">
        <v>1552539600</v>
      </c>
      <c r="O564" s="11">
        <f t="shared" si="44"/>
        <v>43538.208333333328</v>
      </c>
      <c r="P564" s="13" t="str">
        <f t="shared" si="45"/>
        <v>2019</v>
      </c>
      <c r="Q564" t="b">
        <v>0</v>
      </c>
      <c r="R564" t="b">
        <v>0</v>
      </c>
      <c r="S564" t="s">
        <v>23</v>
      </c>
      <c r="T564" t="s">
        <v>2035</v>
      </c>
      <c r="U564" t="s">
        <v>2036</v>
      </c>
    </row>
    <row r="565" spans="1:21" ht="35" customHeight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41"/>
        <v>138.02702702702703</v>
      </c>
      <c r="G565" s="9" t="s">
        <v>20</v>
      </c>
      <c r="H565">
        <v>85</v>
      </c>
      <c r="I565" s="5">
        <f t="shared" si="42"/>
        <v>60.082352941176474</v>
      </c>
      <c r="J565" t="s">
        <v>26</v>
      </c>
      <c r="K565" t="s">
        <v>27</v>
      </c>
      <c r="L565">
        <v>1542088800</v>
      </c>
      <c r="M565" s="11">
        <f t="shared" si="43"/>
        <v>43417.25</v>
      </c>
      <c r="N565">
        <v>1543816800</v>
      </c>
      <c r="O565" s="11">
        <f t="shared" si="44"/>
        <v>43437.25</v>
      </c>
      <c r="P565" s="13" t="str">
        <f t="shared" si="45"/>
        <v>2018</v>
      </c>
      <c r="Q565" t="b">
        <v>0</v>
      </c>
      <c r="R565" t="b">
        <v>0</v>
      </c>
      <c r="S565" t="s">
        <v>42</v>
      </c>
      <c r="T565" t="s">
        <v>2041</v>
      </c>
      <c r="U565" t="s">
        <v>2042</v>
      </c>
    </row>
    <row r="566" spans="1:21" ht="35" customHeight="1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41"/>
        <v>83.813278008298752</v>
      </c>
      <c r="G566" s="9" t="s">
        <v>14</v>
      </c>
      <c r="H566">
        <v>1790</v>
      </c>
      <c r="I566" s="5">
        <f t="shared" si="42"/>
        <v>78.990502793296088</v>
      </c>
      <c r="J566" t="s">
        <v>21</v>
      </c>
      <c r="K566" t="s">
        <v>22</v>
      </c>
      <c r="L566">
        <v>1426395600</v>
      </c>
      <c r="M566" s="11">
        <f t="shared" si="43"/>
        <v>42078.208333333328</v>
      </c>
      <c r="N566">
        <v>1427086800</v>
      </c>
      <c r="O566" s="11">
        <f t="shared" si="44"/>
        <v>42086.208333333328</v>
      </c>
      <c r="P566" s="13" t="str">
        <f t="shared" si="45"/>
        <v>2015</v>
      </c>
      <c r="Q566" t="b">
        <v>0</v>
      </c>
      <c r="R566" t="b">
        <v>0</v>
      </c>
      <c r="S566" t="s">
        <v>33</v>
      </c>
      <c r="T566" t="s">
        <v>2039</v>
      </c>
      <c r="U566" t="s">
        <v>2040</v>
      </c>
    </row>
    <row r="567" spans="1:21" ht="35" customHeight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41"/>
        <v>204.60063224446787</v>
      </c>
      <c r="G567" s="9" t="s">
        <v>20</v>
      </c>
      <c r="H567">
        <v>3596</v>
      </c>
      <c r="I567" s="5">
        <f t="shared" si="42"/>
        <v>53.99499443826474</v>
      </c>
      <c r="J567" t="s">
        <v>21</v>
      </c>
      <c r="K567" t="s">
        <v>22</v>
      </c>
      <c r="L567">
        <v>1321336800</v>
      </c>
      <c r="M567" s="11">
        <f t="shared" si="43"/>
        <v>40862.25</v>
      </c>
      <c r="N567">
        <v>1323064800</v>
      </c>
      <c r="O567" s="11">
        <f t="shared" si="44"/>
        <v>40882.25</v>
      </c>
      <c r="P567" s="13" t="str">
        <f t="shared" si="45"/>
        <v>2011</v>
      </c>
      <c r="Q567" t="b">
        <v>0</v>
      </c>
      <c r="R567" t="b">
        <v>0</v>
      </c>
      <c r="S567" t="s">
        <v>33</v>
      </c>
      <c r="T567" t="s">
        <v>2039</v>
      </c>
      <c r="U567" t="s">
        <v>2040</v>
      </c>
    </row>
    <row r="568" spans="1:21" ht="35" customHeight="1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41"/>
        <v>44.344086021505376</v>
      </c>
      <c r="G568" s="9" t="s">
        <v>14</v>
      </c>
      <c r="H568">
        <v>37</v>
      </c>
      <c r="I568" s="5">
        <f t="shared" si="42"/>
        <v>111.45945945945945</v>
      </c>
      <c r="J568" t="s">
        <v>21</v>
      </c>
      <c r="K568" t="s">
        <v>22</v>
      </c>
      <c r="L568">
        <v>1456293600</v>
      </c>
      <c r="M568" s="11">
        <f t="shared" si="43"/>
        <v>42424.25</v>
      </c>
      <c r="N568">
        <v>1458277200</v>
      </c>
      <c r="O568" s="11">
        <f t="shared" si="44"/>
        <v>42447.208333333328</v>
      </c>
      <c r="P568" s="13" t="str">
        <f t="shared" si="45"/>
        <v>2016</v>
      </c>
      <c r="Q568" t="b">
        <v>0</v>
      </c>
      <c r="R568" t="b">
        <v>1</v>
      </c>
      <c r="S568" t="s">
        <v>50</v>
      </c>
      <c r="T568" t="s">
        <v>2035</v>
      </c>
      <c r="U568" t="s">
        <v>2043</v>
      </c>
    </row>
    <row r="569" spans="1:21" ht="35" customHeight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41"/>
        <v>218.60294117647058</v>
      </c>
      <c r="G569" s="9" t="s">
        <v>20</v>
      </c>
      <c r="H569">
        <v>244</v>
      </c>
      <c r="I569" s="5">
        <f t="shared" si="42"/>
        <v>60.922131147540981</v>
      </c>
      <c r="J569" t="s">
        <v>21</v>
      </c>
      <c r="K569" t="s">
        <v>22</v>
      </c>
      <c r="L569">
        <v>1404968400</v>
      </c>
      <c r="M569" s="11">
        <f t="shared" si="43"/>
        <v>41830.208333333336</v>
      </c>
      <c r="N569">
        <v>1405141200</v>
      </c>
      <c r="O569" s="11">
        <f t="shared" si="44"/>
        <v>41832.208333333336</v>
      </c>
      <c r="P569" s="13" t="str">
        <f t="shared" si="45"/>
        <v>2014</v>
      </c>
      <c r="Q569" t="b">
        <v>0</v>
      </c>
      <c r="R569" t="b">
        <v>0</v>
      </c>
      <c r="S569" t="s">
        <v>23</v>
      </c>
      <c r="T569" t="s">
        <v>2035</v>
      </c>
      <c r="U569" t="s">
        <v>2036</v>
      </c>
    </row>
    <row r="570" spans="1:21" ht="35" customHeight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41"/>
        <v>186.03314917127071</v>
      </c>
      <c r="G570" s="9" t="s">
        <v>20</v>
      </c>
      <c r="H570">
        <v>5180</v>
      </c>
      <c r="I570" s="5">
        <f t="shared" si="42"/>
        <v>26.0015444015444</v>
      </c>
      <c r="J570" t="s">
        <v>21</v>
      </c>
      <c r="K570" t="s">
        <v>22</v>
      </c>
      <c r="L570">
        <v>1279170000</v>
      </c>
      <c r="M570" s="11">
        <f t="shared" si="43"/>
        <v>40374.208333333336</v>
      </c>
      <c r="N570">
        <v>1283058000</v>
      </c>
      <c r="O570" s="11">
        <f t="shared" si="44"/>
        <v>40419.208333333336</v>
      </c>
      <c r="P570" s="13" t="str">
        <f t="shared" si="45"/>
        <v>2010</v>
      </c>
      <c r="Q570" t="b">
        <v>0</v>
      </c>
      <c r="R570" t="b">
        <v>0</v>
      </c>
      <c r="S570" t="s">
        <v>33</v>
      </c>
      <c r="T570" t="s">
        <v>2039</v>
      </c>
      <c r="U570" t="s">
        <v>2040</v>
      </c>
    </row>
    <row r="571" spans="1:21" ht="35" customHeight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41"/>
        <v>237.33830845771143</v>
      </c>
      <c r="G571" s="9" t="s">
        <v>20</v>
      </c>
      <c r="H571">
        <v>589</v>
      </c>
      <c r="I571" s="5">
        <f t="shared" si="42"/>
        <v>80.993208828522924</v>
      </c>
      <c r="J571" t="s">
        <v>107</v>
      </c>
      <c r="K571" t="s">
        <v>108</v>
      </c>
      <c r="L571">
        <v>1294725600</v>
      </c>
      <c r="M571" s="11">
        <f t="shared" si="43"/>
        <v>40554.25</v>
      </c>
      <c r="N571">
        <v>1295762400</v>
      </c>
      <c r="O571" s="11">
        <f t="shared" si="44"/>
        <v>40566.25</v>
      </c>
      <c r="P571" s="13" t="str">
        <f t="shared" si="45"/>
        <v>2011</v>
      </c>
      <c r="Q571" t="b">
        <v>0</v>
      </c>
      <c r="R571" t="b">
        <v>0</v>
      </c>
      <c r="S571" t="s">
        <v>71</v>
      </c>
      <c r="T571" t="s">
        <v>2041</v>
      </c>
      <c r="U571" t="s">
        <v>2049</v>
      </c>
    </row>
    <row r="572" spans="1:21" ht="35" customHeight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41"/>
        <v>305.65384615384613</v>
      </c>
      <c r="G572" s="9" t="s">
        <v>20</v>
      </c>
      <c r="H572">
        <v>2725</v>
      </c>
      <c r="I572" s="5">
        <f t="shared" si="42"/>
        <v>34.995963302752294</v>
      </c>
      <c r="J572" t="s">
        <v>21</v>
      </c>
      <c r="K572" t="s">
        <v>22</v>
      </c>
      <c r="L572">
        <v>1419055200</v>
      </c>
      <c r="M572" s="11">
        <f t="shared" si="43"/>
        <v>41993.25</v>
      </c>
      <c r="N572">
        <v>1419573600</v>
      </c>
      <c r="O572" s="11">
        <f t="shared" si="44"/>
        <v>41999.25</v>
      </c>
      <c r="P572" s="13" t="str">
        <f t="shared" si="45"/>
        <v>2014</v>
      </c>
      <c r="Q572" t="b">
        <v>0</v>
      </c>
      <c r="R572" t="b">
        <v>1</v>
      </c>
      <c r="S572" t="s">
        <v>23</v>
      </c>
      <c r="T572" t="s">
        <v>2035</v>
      </c>
      <c r="U572" t="s">
        <v>2036</v>
      </c>
    </row>
    <row r="573" spans="1:21" ht="35" customHeight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41"/>
        <v>94.142857142857139</v>
      </c>
      <c r="G573" s="9" t="s">
        <v>14</v>
      </c>
      <c r="H573">
        <v>35</v>
      </c>
      <c r="I573" s="5">
        <f t="shared" si="42"/>
        <v>94.142857142857139</v>
      </c>
      <c r="J573" t="s">
        <v>107</v>
      </c>
      <c r="K573" t="s">
        <v>108</v>
      </c>
      <c r="L573">
        <v>1434690000</v>
      </c>
      <c r="M573" s="11">
        <f t="shared" si="43"/>
        <v>42174.208333333328</v>
      </c>
      <c r="N573">
        <v>1438750800</v>
      </c>
      <c r="O573" s="11">
        <f t="shared" si="44"/>
        <v>42221.208333333328</v>
      </c>
      <c r="P573" s="13" t="str">
        <f t="shared" si="45"/>
        <v>2015</v>
      </c>
      <c r="Q573" t="b">
        <v>0</v>
      </c>
      <c r="R573" t="b">
        <v>0</v>
      </c>
      <c r="S573" t="s">
        <v>100</v>
      </c>
      <c r="T573" t="s">
        <v>2041</v>
      </c>
      <c r="U573" t="s">
        <v>2052</v>
      </c>
    </row>
    <row r="574" spans="1:21" ht="35" customHeight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41"/>
        <v>54.400000000000006</v>
      </c>
      <c r="G574" s="9" t="s">
        <v>74</v>
      </c>
      <c r="H574">
        <v>94</v>
      </c>
      <c r="I574" s="5">
        <f t="shared" si="42"/>
        <v>52.085106382978722</v>
      </c>
      <c r="J574" t="s">
        <v>21</v>
      </c>
      <c r="K574" t="s">
        <v>22</v>
      </c>
      <c r="L574">
        <v>1443416400</v>
      </c>
      <c r="M574" s="11">
        <f t="shared" si="43"/>
        <v>42275.208333333328</v>
      </c>
      <c r="N574">
        <v>1444798800</v>
      </c>
      <c r="O574" s="11">
        <f t="shared" si="44"/>
        <v>42291.208333333328</v>
      </c>
      <c r="P574" s="13" t="str">
        <f t="shared" si="45"/>
        <v>2015</v>
      </c>
      <c r="Q574" t="b">
        <v>0</v>
      </c>
      <c r="R574" t="b">
        <v>1</v>
      </c>
      <c r="S574" t="s">
        <v>23</v>
      </c>
      <c r="T574" t="s">
        <v>2035</v>
      </c>
      <c r="U574" t="s">
        <v>2036</v>
      </c>
    </row>
    <row r="575" spans="1:21" ht="35" customHeight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41"/>
        <v>111.88059701492537</v>
      </c>
      <c r="G575" s="9" t="s">
        <v>20</v>
      </c>
      <c r="H575">
        <v>300</v>
      </c>
      <c r="I575" s="5">
        <f t="shared" si="42"/>
        <v>24.986666666666668</v>
      </c>
      <c r="J575" t="s">
        <v>21</v>
      </c>
      <c r="K575" t="s">
        <v>22</v>
      </c>
      <c r="L575">
        <v>1399006800</v>
      </c>
      <c r="M575" s="11">
        <f t="shared" si="43"/>
        <v>41761.208333333336</v>
      </c>
      <c r="N575">
        <v>1399179600</v>
      </c>
      <c r="O575" s="11">
        <f t="shared" si="44"/>
        <v>41763.208333333336</v>
      </c>
      <c r="P575" s="13" t="str">
        <f t="shared" si="45"/>
        <v>2014</v>
      </c>
      <c r="Q575" t="b">
        <v>0</v>
      </c>
      <c r="R575" t="b">
        <v>0</v>
      </c>
      <c r="S575" t="s">
        <v>1029</v>
      </c>
      <c r="T575" t="s">
        <v>2064</v>
      </c>
      <c r="U575" t="s">
        <v>2065</v>
      </c>
    </row>
    <row r="576" spans="1:21" ht="35" customHeight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41"/>
        <v>369.14814814814815</v>
      </c>
      <c r="G576" s="9" t="s">
        <v>20</v>
      </c>
      <c r="H576">
        <v>144</v>
      </c>
      <c r="I576" s="5">
        <f t="shared" si="42"/>
        <v>69.215277777777771</v>
      </c>
      <c r="J576" t="s">
        <v>21</v>
      </c>
      <c r="K576" t="s">
        <v>22</v>
      </c>
      <c r="L576">
        <v>1575698400</v>
      </c>
      <c r="M576" s="11">
        <f t="shared" si="43"/>
        <v>43806.25</v>
      </c>
      <c r="N576">
        <v>1576562400</v>
      </c>
      <c r="O576" s="11">
        <f t="shared" si="44"/>
        <v>43816.25</v>
      </c>
      <c r="P576" s="13" t="str">
        <f t="shared" si="45"/>
        <v>2019</v>
      </c>
      <c r="Q576" t="b">
        <v>0</v>
      </c>
      <c r="R576" t="b">
        <v>1</v>
      </c>
      <c r="S576" t="s">
        <v>17</v>
      </c>
      <c r="T576" t="s">
        <v>2033</v>
      </c>
      <c r="U576" t="s">
        <v>2034</v>
      </c>
    </row>
    <row r="577" spans="1:21" ht="35" customHeight="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41"/>
        <v>62.930372148859547</v>
      </c>
      <c r="G577" s="9" t="s">
        <v>14</v>
      </c>
      <c r="H577">
        <v>558</v>
      </c>
      <c r="I577" s="5">
        <f t="shared" si="42"/>
        <v>93.944444444444443</v>
      </c>
      <c r="J577" t="s">
        <v>21</v>
      </c>
      <c r="K577" t="s">
        <v>22</v>
      </c>
      <c r="L577">
        <v>1400562000</v>
      </c>
      <c r="M577" s="11">
        <f t="shared" si="43"/>
        <v>41779.208333333336</v>
      </c>
      <c r="N577">
        <v>1400821200</v>
      </c>
      <c r="O577" s="11">
        <f t="shared" si="44"/>
        <v>41782.208333333336</v>
      </c>
      <c r="P577" s="13" t="str">
        <f t="shared" si="45"/>
        <v>2014</v>
      </c>
      <c r="Q577" t="b">
        <v>0</v>
      </c>
      <c r="R577" t="b">
        <v>1</v>
      </c>
      <c r="S577" t="s">
        <v>33</v>
      </c>
      <c r="T577" t="s">
        <v>2039</v>
      </c>
      <c r="U577" t="s">
        <v>2040</v>
      </c>
    </row>
    <row r="578" spans="1:21" ht="35" customHeight="1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41"/>
        <v>64.927835051546396</v>
      </c>
      <c r="G578" s="9" t="s">
        <v>14</v>
      </c>
      <c r="H578">
        <v>64</v>
      </c>
      <c r="I578" s="5">
        <f t="shared" si="42"/>
        <v>98.40625</v>
      </c>
      <c r="J578" t="s">
        <v>21</v>
      </c>
      <c r="K578" t="s">
        <v>22</v>
      </c>
      <c r="L578">
        <v>1509512400</v>
      </c>
      <c r="M578" s="11">
        <f t="shared" si="43"/>
        <v>43040.208333333328</v>
      </c>
      <c r="N578">
        <v>1510984800</v>
      </c>
      <c r="O578" s="11">
        <f t="shared" si="44"/>
        <v>43057.25</v>
      </c>
      <c r="P578" s="13" t="str">
        <f t="shared" si="45"/>
        <v>2017</v>
      </c>
      <c r="Q578" t="b">
        <v>0</v>
      </c>
      <c r="R578" t="b">
        <v>0</v>
      </c>
      <c r="S578" t="s">
        <v>33</v>
      </c>
      <c r="T578" t="s">
        <v>2039</v>
      </c>
      <c r="U578" t="s">
        <v>2040</v>
      </c>
    </row>
    <row r="579" spans="1:21" ht="35" customHeight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46">$E579/$D579*100</f>
        <v>18.853658536585368</v>
      </c>
      <c r="G579" s="9" t="s">
        <v>74</v>
      </c>
      <c r="H579">
        <v>37</v>
      </c>
      <c r="I579" s="5">
        <f t="shared" ref="I579:I642" si="47">IFERROR($E579/$H579,0)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48">((($L579/60)/60)/24)+DATE(1970,1,1)</f>
        <v>40613.25</v>
      </c>
      <c r="N579">
        <v>1302066000</v>
      </c>
      <c r="O579" s="11">
        <f t="shared" ref="O579:O642" si="49">((($N579/60)/60)/24)+DATE(1970,1,1)</f>
        <v>40639.208333333336</v>
      </c>
      <c r="P579" s="13" t="str">
        <f t="shared" si="45"/>
        <v>2011</v>
      </c>
      <c r="Q579" t="b">
        <v>0</v>
      </c>
      <c r="R579" t="b">
        <v>0</v>
      </c>
      <c r="S579" t="s">
        <v>159</v>
      </c>
      <c r="T579" t="s">
        <v>2035</v>
      </c>
      <c r="U579" t="s">
        <v>2058</v>
      </c>
    </row>
    <row r="580" spans="1:21" ht="35" customHeight="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46"/>
        <v>16.754404145077721</v>
      </c>
      <c r="G580" s="9" t="s">
        <v>14</v>
      </c>
      <c r="H580">
        <v>245</v>
      </c>
      <c r="I580" s="5">
        <f t="shared" si="47"/>
        <v>65.991836734693877</v>
      </c>
      <c r="J580" t="s">
        <v>21</v>
      </c>
      <c r="K580" t="s">
        <v>22</v>
      </c>
      <c r="L580">
        <v>1322719200</v>
      </c>
      <c r="M580" s="11">
        <f t="shared" si="48"/>
        <v>40878.25</v>
      </c>
      <c r="N580">
        <v>1322978400</v>
      </c>
      <c r="O580" s="11">
        <f t="shared" si="49"/>
        <v>40881.25</v>
      </c>
      <c r="P580" s="13" t="str">
        <f t="shared" ref="P580:P643" si="50">TEXT($O580,"yyyy")</f>
        <v>2011</v>
      </c>
      <c r="Q580" t="b">
        <v>0</v>
      </c>
      <c r="R580" t="b">
        <v>0</v>
      </c>
      <c r="S580" t="s">
        <v>474</v>
      </c>
      <c r="T580" t="s">
        <v>2041</v>
      </c>
      <c r="U580" t="s">
        <v>2063</v>
      </c>
    </row>
    <row r="581" spans="1:21" ht="35" customHeight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46"/>
        <v>101.11290322580646</v>
      </c>
      <c r="G581" s="9" t="s">
        <v>20</v>
      </c>
      <c r="H581">
        <v>87</v>
      </c>
      <c r="I581" s="5">
        <f t="shared" si="47"/>
        <v>72.05747126436782</v>
      </c>
      <c r="J581" t="s">
        <v>21</v>
      </c>
      <c r="K581" t="s">
        <v>22</v>
      </c>
      <c r="L581">
        <v>1312693200</v>
      </c>
      <c r="M581" s="11">
        <f t="shared" si="48"/>
        <v>40762.208333333336</v>
      </c>
      <c r="N581">
        <v>1313730000</v>
      </c>
      <c r="O581" s="11">
        <f t="shared" si="49"/>
        <v>40774.208333333336</v>
      </c>
      <c r="P581" s="13" t="str">
        <f t="shared" si="50"/>
        <v>2011</v>
      </c>
      <c r="Q581" t="b">
        <v>0</v>
      </c>
      <c r="R581" t="b">
        <v>0</v>
      </c>
      <c r="S581" t="s">
        <v>159</v>
      </c>
      <c r="T581" t="s">
        <v>2035</v>
      </c>
      <c r="U581" t="s">
        <v>2058</v>
      </c>
    </row>
    <row r="582" spans="1:21" ht="35" customHeight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46"/>
        <v>341.5022831050228</v>
      </c>
      <c r="G582" s="9" t="s">
        <v>20</v>
      </c>
      <c r="H582">
        <v>3116</v>
      </c>
      <c r="I582" s="5">
        <f t="shared" si="47"/>
        <v>48.003209242618745</v>
      </c>
      <c r="J582" t="s">
        <v>21</v>
      </c>
      <c r="K582" t="s">
        <v>22</v>
      </c>
      <c r="L582">
        <v>1393394400</v>
      </c>
      <c r="M582" s="11">
        <f t="shared" si="48"/>
        <v>41696.25</v>
      </c>
      <c r="N582">
        <v>1394085600</v>
      </c>
      <c r="O582" s="11">
        <f t="shared" si="49"/>
        <v>41704.25</v>
      </c>
      <c r="P582" s="13" t="str">
        <f t="shared" si="50"/>
        <v>2014</v>
      </c>
      <c r="Q582" t="b">
        <v>0</v>
      </c>
      <c r="R582" t="b">
        <v>0</v>
      </c>
      <c r="S582" t="s">
        <v>33</v>
      </c>
      <c r="T582" t="s">
        <v>2039</v>
      </c>
      <c r="U582" t="s">
        <v>2040</v>
      </c>
    </row>
    <row r="583" spans="1:21" ht="35" customHeight="1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46"/>
        <v>64.016666666666666</v>
      </c>
      <c r="G583" s="9" t="s">
        <v>14</v>
      </c>
      <c r="H583">
        <v>71</v>
      </c>
      <c r="I583" s="5">
        <f t="shared" si="47"/>
        <v>54.098591549295776</v>
      </c>
      <c r="J583" t="s">
        <v>21</v>
      </c>
      <c r="K583" t="s">
        <v>22</v>
      </c>
      <c r="L583">
        <v>1304053200</v>
      </c>
      <c r="M583" s="11">
        <f t="shared" si="48"/>
        <v>40662.208333333336</v>
      </c>
      <c r="N583">
        <v>1305349200</v>
      </c>
      <c r="O583" s="11">
        <f t="shared" si="49"/>
        <v>40677.208333333336</v>
      </c>
      <c r="P583" s="13" t="str">
        <f t="shared" si="50"/>
        <v>2011</v>
      </c>
      <c r="Q583" t="b">
        <v>0</v>
      </c>
      <c r="R583" t="b">
        <v>0</v>
      </c>
      <c r="S583" t="s">
        <v>28</v>
      </c>
      <c r="T583" t="s">
        <v>2037</v>
      </c>
      <c r="U583" t="s">
        <v>2038</v>
      </c>
    </row>
    <row r="584" spans="1:21" ht="35" customHeight="1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46"/>
        <v>52.080459770114942</v>
      </c>
      <c r="G584" s="9" t="s">
        <v>14</v>
      </c>
      <c r="H584">
        <v>42</v>
      </c>
      <c r="I584" s="5">
        <f t="shared" si="47"/>
        <v>107.88095238095238</v>
      </c>
      <c r="J584" t="s">
        <v>21</v>
      </c>
      <c r="K584" t="s">
        <v>22</v>
      </c>
      <c r="L584">
        <v>1433912400</v>
      </c>
      <c r="M584" s="11">
        <f t="shared" si="48"/>
        <v>42165.208333333328</v>
      </c>
      <c r="N584">
        <v>1434344400</v>
      </c>
      <c r="O584" s="11">
        <f t="shared" si="49"/>
        <v>42170.208333333328</v>
      </c>
      <c r="P584" s="13" t="str">
        <f t="shared" si="50"/>
        <v>2015</v>
      </c>
      <c r="Q584" t="b">
        <v>0</v>
      </c>
      <c r="R584" t="b">
        <v>1</v>
      </c>
      <c r="S584" t="s">
        <v>89</v>
      </c>
      <c r="T584" t="s">
        <v>2050</v>
      </c>
      <c r="U584" t="s">
        <v>2051</v>
      </c>
    </row>
    <row r="585" spans="1:21" ht="35" customHeight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46"/>
        <v>322.40211640211641</v>
      </c>
      <c r="G585" s="9" t="s">
        <v>20</v>
      </c>
      <c r="H585">
        <v>909</v>
      </c>
      <c r="I585" s="5">
        <f t="shared" si="47"/>
        <v>67.034103410341032</v>
      </c>
      <c r="J585" t="s">
        <v>21</v>
      </c>
      <c r="K585" t="s">
        <v>22</v>
      </c>
      <c r="L585">
        <v>1329717600</v>
      </c>
      <c r="M585" s="11">
        <f t="shared" si="48"/>
        <v>40959.25</v>
      </c>
      <c r="N585">
        <v>1331186400</v>
      </c>
      <c r="O585" s="11">
        <f t="shared" si="49"/>
        <v>40976.25</v>
      </c>
      <c r="P585" s="13" t="str">
        <f t="shared" si="50"/>
        <v>2012</v>
      </c>
      <c r="Q585" t="b">
        <v>0</v>
      </c>
      <c r="R585" t="b">
        <v>0</v>
      </c>
      <c r="S585" t="s">
        <v>42</v>
      </c>
      <c r="T585" t="s">
        <v>2041</v>
      </c>
      <c r="U585" t="s">
        <v>2042</v>
      </c>
    </row>
    <row r="586" spans="1:21" ht="35" customHeight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46"/>
        <v>119.50810185185186</v>
      </c>
      <c r="G586" s="9" t="s">
        <v>20</v>
      </c>
      <c r="H586">
        <v>1613</v>
      </c>
      <c r="I586" s="5">
        <f t="shared" si="47"/>
        <v>64.01425914445133</v>
      </c>
      <c r="J586" t="s">
        <v>21</v>
      </c>
      <c r="K586" t="s">
        <v>22</v>
      </c>
      <c r="L586">
        <v>1335330000</v>
      </c>
      <c r="M586" s="11">
        <f t="shared" si="48"/>
        <v>41024.208333333336</v>
      </c>
      <c r="N586">
        <v>1336539600</v>
      </c>
      <c r="O586" s="11">
        <f t="shared" si="49"/>
        <v>41038.208333333336</v>
      </c>
      <c r="P586" s="13" t="str">
        <f t="shared" si="50"/>
        <v>2012</v>
      </c>
      <c r="Q586" t="b">
        <v>0</v>
      </c>
      <c r="R586" t="b">
        <v>0</v>
      </c>
      <c r="S586" t="s">
        <v>28</v>
      </c>
      <c r="T586" t="s">
        <v>2037</v>
      </c>
      <c r="U586" t="s">
        <v>2038</v>
      </c>
    </row>
    <row r="587" spans="1:21" ht="35" customHeight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46"/>
        <v>146.79775280898878</v>
      </c>
      <c r="G587" s="9" t="s">
        <v>20</v>
      </c>
      <c r="H587">
        <v>136</v>
      </c>
      <c r="I587" s="5">
        <f t="shared" si="47"/>
        <v>96.066176470588232</v>
      </c>
      <c r="J587" t="s">
        <v>21</v>
      </c>
      <c r="K587" t="s">
        <v>22</v>
      </c>
      <c r="L587">
        <v>1268888400</v>
      </c>
      <c r="M587" s="11">
        <f t="shared" si="48"/>
        <v>40255.208333333336</v>
      </c>
      <c r="N587">
        <v>1269752400</v>
      </c>
      <c r="O587" s="11">
        <f t="shared" si="49"/>
        <v>40265.208333333336</v>
      </c>
      <c r="P587" s="13" t="str">
        <f t="shared" si="50"/>
        <v>2010</v>
      </c>
      <c r="Q587" t="b">
        <v>0</v>
      </c>
      <c r="R587" t="b">
        <v>0</v>
      </c>
      <c r="S587" t="s">
        <v>206</v>
      </c>
      <c r="T587" t="s">
        <v>2047</v>
      </c>
      <c r="U587" t="s">
        <v>2059</v>
      </c>
    </row>
    <row r="588" spans="1:21" ht="35" customHeight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46"/>
        <v>950.57142857142856</v>
      </c>
      <c r="G588" s="9" t="s">
        <v>20</v>
      </c>
      <c r="H588">
        <v>130</v>
      </c>
      <c r="I588" s="5">
        <f t="shared" si="47"/>
        <v>51.184615384615384</v>
      </c>
      <c r="J588" t="s">
        <v>21</v>
      </c>
      <c r="K588" t="s">
        <v>22</v>
      </c>
      <c r="L588">
        <v>1289973600</v>
      </c>
      <c r="M588" s="11">
        <f t="shared" si="48"/>
        <v>40499.25</v>
      </c>
      <c r="N588">
        <v>1291615200</v>
      </c>
      <c r="O588" s="11">
        <f t="shared" si="49"/>
        <v>40518.25</v>
      </c>
      <c r="P588" s="13" t="str">
        <f t="shared" si="50"/>
        <v>2010</v>
      </c>
      <c r="Q588" t="b">
        <v>0</v>
      </c>
      <c r="R588" t="b">
        <v>0</v>
      </c>
      <c r="S588" t="s">
        <v>23</v>
      </c>
      <c r="T588" t="s">
        <v>2035</v>
      </c>
      <c r="U588" t="s">
        <v>2036</v>
      </c>
    </row>
    <row r="589" spans="1:21" ht="35" customHeight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46"/>
        <v>72.893617021276597</v>
      </c>
      <c r="G589" s="9" t="s">
        <v>14</v>
      </c>
      <c r="H589">
        <v>156</v>
      </c>
      <c r="I589" s="5">
        <f t="shared" si="47"/>
        <v>43.92307692307692</v>
      </c>
      <c r="J589" t="s">
        <v>15</v>
      </c>
      <c r="K589" t="s">
        <v>16</v>
      </c>
      <c r="L589">
        <v>1547877600</v>
      </c>
      <c r="M589" s="11">
        <f t="shared" si="48"/>
        <v>43484.25</v>
      </c>
      <c r="N589">
        <v>1552366800</v>
      </c>
      <c r="O589" s="11">
        <f t="shared" si="49"/>
        <v>43536.208333333328</v>
      </c>
      <c r="P589" s="13" t="str">
        <f t="shared" si="50"/>
        <v>2019</v>
      </c>
      <c r="Q589" t="b">
        <v>0</v>
      </c>
      <c r="R589" t="b">
        <v>1</v>
      </c>
      <c r="S589" t="s">
        <v>17</v>
      </c>
      <c r="T589" t="s">
        <v>2033</v>
      </c>
      <c r="U589" t="s">
        <v>2034</v>
      </c>
    </row>
    <row r="590" spans="1:21" ht="35" customHeight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46"/>
        <v>79.008248730964468</v>
      </c>
      <c r="G590" s="9" t="s">
        <v>14</v>
      </c>
      <c r="H590">
        <v>1368</v>
      </c>
      <c r="I590" s="5">
        <f t="shared" si="47"/>
        <v>91.021198830409361</v>
      </c>
      <c r="J590" t="s">
        <v>40</v>
      </c>
      <c r="K590" t="s">
        <v>41</v>
      </c>
      <c r="L590">
        <v>1269493200</v>
      </c>
      <c r="M590" s="11">
        <f t="shared" si="48"/>
        <v>40262.208333333336</v>
      </c>
      <c r="N590">
        <v>1272171600</v>
      </c>
      <c r="O590" s="11">
        <f t="shared" si="49"/>
        <v>40293.208333333336</v>
      </c>
      <c r="P590" s="13" t="str">
        <f t="shared" si="50"/>
        <v>2010</v>
      </c>
      <c r="Q590" t="b">
        <v>0</v>
      </c>
      <c r="R590" t="b">
        <v>0</v>
      </c>
      <c r="S590" t="s">
        <v>33</v>
      </c>
      <c r="T590" t="s">
        <v>2039</v>
      </c>
      <c r="U590" t="s">
        <v>2040</v>
      </c>
    </row>
    <row r="591" spans="1:21" ht="35" customHeight="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46"/>
        <v>64.721518987341781</v>
      </c>
      <c r="G591" s="9" t="s">
        <v>14</v>
      </c>
      <c r="H591">
        <v>102</v>
      </c>
      <c r="I591" s="5">
        <f t="shared" si="47"/>
        <v>50.127450980392155</v>
      </c>
      <c r="J591" t="s">
        <v>21</v>
      </c>
      <c r="K591" t="s">
        <v>22</v>
      </c>
      <c r="L591">
        <v>1436072400</v>
      </c>
      <c r="M591" s="11">
        <f t="shared" si="48"/>
        <v>42190.208333333328</v>
      </c>
      <c r="N591">
        <v>1436677200</v>
      </c>
      <c r="O591" s="11">
        <f t="shared" si="49"/>
        <v>42197.208333333328</v>
      </c>
      <c r="P591" s="13" t="str">
        <f t="shared" si="50"/>
        <v>2015</v>
      </c>
      <c r="Q591" t="b">
        <v>0</v>
      </c>
      <c r="R591" t="b">
        <v>0</v>
      </c>
      <c r="S591" t="s">
        <v>42</v>
      </c>
      <c r="T591" t="s">
        <v>2041</v>
      </c>
      <c r="U591" t="s">
        <v>2042</v>
      </c>
    </row>
    <row r="592" spans="1:21" ht="35" customHeight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46"/>
        <v>82.028169014084511</v>
      </c>
      <c r="G592" s="9" t="s">
        <v>14</v>
      </c>
      <c r="H592">
        <v>86</v>
      </c>
      <c r="I592" s="5">
        <f t="shared" si="47"/>
        <v>67.720930232558146</v>
      </c>
      <c r="J592" t="s">
        <v>26</v>
      </c>
      <c r="K592" t="s">
        <v>27</v>
      </c>
      <c r="L592">
        <v>1419141600</v>
      </c>
      <c r="M592" s="11">
        <f t="shared" si="48"/>
        <v>41994.25</v>
      </c>
      <c r="N592">
        <v>1420092000</v>
      </c>
      <c r="O592" s="11">
        <f t="shared" si="49"/>
        <v>42005.25</v>
      </c>
      <c r="P592" s="13" t="str">
        <f t="shared" si="50"/>
        <v>2015</v>
      </c>
      <c r="Q592" t="b">
        <v>0</v>
      </c>
      <c r="R592" t="b">
        <v>0</v>
      </c>
      <c r="S592" t="s">
        <v>133</v>
      </c>
      <c r="T592" t="s">
        <v>2047</v>
      </c>
      <c r="U592" t="s">
        <v>2056</v>
      </c>
    </row>
    <row r="593" spans="1:21" ht="35" customHeight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46"/>
        <v>1037.6666666666667</v>
      </c>
      <c r="G593" s="9" t="s">
        <v>20</v>
      </c>
      <c r="H593">
        <v>102</v>
      </c>
      <c r="I593" s="5">
        <f t="shared" si="47"/>
        <v>61.03921568627451</v>
      </c>
      <c r="J593" t="s">
        <v>21</v>
      </c>
      <c r="K593" t="s">
        <v>22</v>
      </c>
      <c r="L593">
        <v>1279083600</v>
      </c>
      <c r="M593" s="11">
        <f t="shared" si="48"/>
        <v>40373.208333333336</v>
      </c>
      <c r="N593">
        <v>1279947600</v>
      </c>
      <c r="O593" s="11">
        <f t="shared" si="49"/>
        <v>40383.208333333336</v>
      </c>
      <c r="P593" s="13" t="str">
        <f t="shared" si="50"/>
        <v>2010</v>
      </c>
      <c r="Q593" t="b">
        <v>0</v>
      </c>
      <c r="R593" t="b">
        <v>0</v>
      </c>
      <c r="S593" t="s">
        <v>89</v>
      </c>
      <c r="T593" t="s">
        <v>2050</v>
      </c>
      <c r="U593" t="s">
        <v>2051</v>
      </c>
    </row>
    <row r="594" spans="1:21" ht="35" customHeight="1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46"/>
        <v>12.910076530612244</v>
      </c>
      <c r="G594" s="9" t="s">
        <v>14</v>
      </c>
      <c r="H594">
        <v>253</v>
      </c>
      <c r="I594" s="5">
        <f t="shared" si="47"/>
        <v>80.011857707509876</v>
      </c>
      <c r="J594" t="s">
        <v>21</v>
      </c>
      <c r="K594" t="s">
        <v>22</v>
      </c>
      <c r="L594">
        <v>1401426000</v>
      </c>
      <c r="M594" s="11">
        <f t="shared" si="48"/>
        <v>41789.208333333336</v>
      </c>
      <c r="N594">
        <v>1402203600</v>
      </c>
      <c r="O594" s="11">
        <f t="shared" si="49"/>
        <v>41798.208333333336</v>
      </c>
      <c r="P594" s="13" t="str">
        <f t="shared" si="50"/>
        <v>2014</v>
      </c>
      <c r="Q594" t="b">
        <v>0</v>
      </c>
      <c r="R594" t="b">
        <v>0</v>
      </c>
      <c r="S594" t="s">
        <v>33</v>
      </c>
      <c r="T594" t="s">
        <v>2039</v>
      </c>
      <c r="U594" t="s">
        <v>2040</v>
      </c>
    </row>
    <row r="595" spans="1:21" ht="35" customHeight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46"/>
        <v>154.84210526315789</v>
      </c>
      <c r="G595" s="9" t="s">
        <v>20</v>
      </c>
      <c r="H595">
        <v>4006</v>
      </c>
      <c r="I595" s="5">
        <f t="shared" si="47"/>
        <v>47.001497753369947</v>
      </c>
      <c r="J595" t="s">
        <v>21</v>
      </c>
      <c r="K595" t="s">
        <v>22</v>
      </c>
      <c r="L595">
        <v>1395810000</v>
      </c>
      <c r="M595" s="11">
        <f t="shared" si="48"/>
        <v>41724.208333333336</v>
      </c>
      <c r="N595">
        <v>1396933200</v>
      </c>
      <c r="O595" s="11">
        <f t="shared" si="49"/>
        <v>41737.208333333336</v>
      </c>
      <c r="P595" s="13" t="str">
        <f t="shared" si="50"/>
        <v>2014</v>
      </c>
      <c r="Q595" t="b">
        <v>0</v>
      </c>
      <c r="R595" t="b">
        <v>0</v>
      </c>
      <c r="S595" t="s">
        <v>71</v>
      </c>
      <c r="T595" t="s">
        <v>2041</v>
      </c>
      <c r="U595" t="s">
        <v>2049</v>
      </c>
    </row>
    <row r="596" spans="1:21" ht="35" customHeight="1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46"/>
        <v>7.0991735537190088</v>
      </c>
      <c r="G596" s="9" t="s">
        <v>14</v>
      </c>
      <c r="H596">
        <v>157</v>
      </c>
      <c r="I596" s="5">
        <f t="shared" si="47"/>
        <v>71.127388535031841</v>
      </c>
      <c r="J596" t="s">
        <v>21</v>
      </c>
      <c r="K596" t="s">
        <v>22</v>
      </c>
      <c r="L596">
        <v>1467003600</v>
      </c>
      <c r="M596" s="11">
        <f t="shared" si="48"/>
        <v>42548.208333333328</v>
      </c>
      <c r="N596">
        <v>1467262800</v>
      </c>
      <c r="O596" s="11">
        <f t="shared" si="49"/>
        <v>42551.208333333328</v>
      </c>
      <c r="P596" s="13" t="str">
        <f t="shared" si="50"/>
        <v>2016</v>
      </c>
      <c r="Q596" t="b">
        <v>0</v>
      </c>
      <c r="R596" t="b">
        <v>1</v>
      </c>
      <c r="S596" t="s">
        <v>33</v>
      </c>
      <c r="T596" t="s">
        <v>2039</v>
      </c>
      <c r="U596" t="s">
        <v>2040</v>
      </c>
    </row>
    <row r="597" spans="1:21" ht="35" customHeight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46"/>
        <v>208.52773826458036</v>
      </c>
      <c r="G597" s="9" t="s">
        <v>20</v>
      </c>
      <c r="H597">
        <v>1629</v>
      </c>
      <c r="I597" s="5">
        <f t="shared" si="47"/>
        <v>89.99079189686924</v>
      </c>
      <c r="J597" t="s">
        <v>21</v>
      </c>
      <c r="K597" t="s">
        <v>22</v>
      </c>
      <c r="L597">
        <v>1268715600</v>
      </c>
      <c r="M597" s="11">
        <f t="shared" si="48"/>
        <v>40253.208333333336</v>
      </c>
      <c r="N597">
        <v>1270530000</v>
      </c>
      <c r="O597" s="11">
        <f t="shared" si="49"/>
        <v>40274.208333333336</v>
      </c>
      <c r="P597" s="13" t="str">
        <f t="shared" si="50"/>
        <v>2010</v>
      </c>
      <c r="Q597" t="b">
        <v>0</v>
      </c>
      <c r="R597" t="b">
        <v>1</v>
      </c>
      <c r="S597" t="s">
        <v>33</v>
      </c>
      <c r="T597" t="s">
        <v>2039</v>
      </c>
      <c r="U597" t="s">
        <v>2040</v>
      </c>
    </row>
    <row r="598" spans="1:21" ht="35" customHeight="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46"/>
        <v>99.683544303797461</v>
      </c>
      <c r="G598" s="9" t="s">
        <v>14</v>
      </c>
      <c r="H598">
        <v>183</v>
      </c>
      <c r="I598" s="5">
        <f t="shared" si="47"/>
        <v>43.032786885245905</v>
      </c>
      <c r="J598" t="s">
        <v>21</v>
      </c>
      <c r="K598" t="s">
        <v>22</v>
      </c>
      <c r="L598">
        <v>1457157600</v>
      </c>
      <c r="M598" s="11">
        <f t="shared" si="48"/>
        <v>42434.25</v>
      </c>
      <c r="N598">
        <v>1457762400</v>
      </c>
      <c r="O598" s="11">
        <f t="shared" si="49"/>
        <v>42441.25</v>
      </c>
      <c r="P598" s="13" t="str">
        <f t="shared" si="50"/>
        <v>2016</v>
      </c>
      <c r="Q598" t="b">
        <v>0</v>
      </c>
      <c r="R598" t="b">
        <v>1</v>
      </c>
      <c r="S598" t="s">
        <v>53</v>
      </c>
      <c r="T598" t="s">
        <v>2041</v>
      </c>
      <c r="U598" t="s">
        <v>2044</v>
      </c>
    </row>
    <row r="599" spans="1:21" ht="35" customHeight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46"/>
        <v>201.59756097560978</v>
      </c>
      <c r="G599" s="9" t="s">
        <v>20</v>
      </c>
      <c r="H599">
        <v>2188</v>
      </c>
      <c r="I599" s="5">
        <f t="shared" si="47"/>
        <v>67.997714808043881</v>
      </c>
      <c r="J599" t="s">
        <v>21</v>
      </c>
      <c r="K599" t="s">
        <v>22</v>
      </c>
      <c r="L599">
        <v>1573970400</v>
      </c>
      <c r="M599" s="11">
        <f t="shared" si="48"/>
        <v>43786.25</v>
      </c>
      <c r="N599">
        <v>1575525600</v>
      </c>
      <c r="O599" s="11">
        <f t="shared" si="49"/>
        <v>43804.25</v>
      </c>
      <c r="P599" s="13" t="str">
        <f t="shared" si="50"/>
        <v>2019</v>
      </c>
      <c r="Q599" t="b">
        <v>0</v>
      </c>
      <c r="R599" t="b">
        <v>0</v>
      </c>
      <c r="S599" t="s">
        <v>33</v>
      </c>
      <c r="T599" t="s">
        <v>2039</v>
      </c>
      <c r="U599" t="s">
        <v>2040</v>
      </c>
    </row>
    <row r="600" spans="1:21" ht="35" customHeight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46"/>
        <v>162.09032258064516</v>
      </c>
      <c r="G600" s="9" t="s">
        <v>20</v>
      </c>
      <c r="H600">
        <v>2409</v>
      </c>
      <c r="I600" s="5">
        <f t="shared" si="47"/>
        <v>73.004566210045667</v>
      </c>
      <c r="J600" t="s">
        <v>107</v>
      </c>
      <c r="K600" t="s">
        <v>108</v>
      </c>
      <c r="L600">
        <v>1276578000</v>
      </c>
      <c r="M600" s="11">
        <f t="shared" si="48"/>
        <v>40344.208333333336</v>
      </c>
      <c r="N600">
        <v>1279083600</v>
      </c>
      <c r="O600" s="11">
        <f t="shared" si="49"/>
        <v>40373.208333333336</v>
      </c>
      <c r="P600" s="13" t="str">
        <f t="shared" si="50"/>
        <v>2010</v>
      </c>
      <c r="Q600" t="b">
        <v>0</v>
      </c>
      <c r="R600" t="b">
        <v>0</v>
      </c>
      <c r="S600" t="s">
        <v>23</v>
      </c>
      <c r="T600" t="s">
        <v>2035</v>
      </c>
      <c r="U600" t="s">
        <v>2036</v>
      </c>
    </row>
    <row r="601" spans="1:21" ht="35" customHeight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46"/>
        <v>3.6436208125445471</v>
      </c>
      <c r="G601" s="9" t="s">
        <v>14</v>
      </c>
      <c r="H601">
        <v>82</v>
      </c>
      <c r="I601" s="5">
        <f t="shared" si="47"/>
        <v>62.341463414634148</v>
      </c>
      <c r="J601" t="s">
        <v>36</v>
      </c>
      <c r="K601" t="s">
        <v>37</v>
      </c>
      <c r="L601">
        <v>1423720800</v>
      </c>
      <c r="M601" s="11">
        <f t="shared" si="48"/>
        <v>42047.25</v>
      </c>
      <c r="N601">
        <v>1424412000</v>
      </c>
      <c r="O601" s="11">
        <f t="shared" si="49"/>
        <v>42055.25</v>
      </c>
      <c r="P601" s="13" t="str">
        <f t="shared" si="50"/>
        <v>2015</v>
      </c>
      <c r="Q601" t="b">
        <v>0</v>
      </c>
      <c r="R601" t="b">
        <v>0</v>
      </c>
      <c r="S601" t="s">
        <v>42</v>
      </c>
      <c r="T601" t="s">
        <v>2041</v>
      </c>
      <c r="U601" t="s">
        <v>2042</v>
      </c>
    </row>
    <row r="602" spans="1:21" ht="35" customHeight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46"/>
        <v>5</v>
      </c>
      <c r="G602" s="9" t="s">
        <v>14</v>
      </c>
      <c r="H602">
        <v>1</v>
      </c>
      <c r="I602" s="5">
        <f t="shared" si="47"/>
        <v>5</v>
      </c>
      <c r="J602" t="s">
        <v>40</v>
      </c>
      <c r="K602" t="s">
        <v>41</v>
      </c>
      <c r="L602">
        <v>1375160400</v>
      </c>
      <c r="M602" s="11">
        <f t="shared" si="48"/>
        <v>41485.208333333336</v>
      </c>
      <c r="N602">
        <v>1376197200</v>
      </c>
      <c r="O602" s="11">
        <f t="shared" si="49"/>
        <v>41497.208333333336</v>
      </c>
      <c r="P602" s="13" t="str">
        <f t="shared" si="50"/>
        <v>2013</v>
      </c>
      <c r="Q602" t="b">
        <v>0</v>
      </c>
      <c r="R602" t="b">
        <v>0</v>
      </c>
      <c r="S602" t="s">
        <v>17</v>
      </c>
      <c r="T602" t="s">
        <v>2033</v>
      </c>
      <c r="U602" t="s">
        <v>2034</v>
      </c>
    </row>
    <row r="603" spans="1:21" ht="35" customHeight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46"/>
        <v>206.63492063492063</v>
      </c>
      <c r="G603" s="9" t="s">
        <v>20</v>
      </c>
      <c r="H603">
        <v>194</v>
      </c>
      <c r="I603" s="5">
        <f t="shared" si="47"/>
        <v>67.103092783505161</v>
      </c>
      <c r="J603" t="s">
        <v>21</v>
      </c>
      <c r="K603" t="s">
        <v>22</v>
      </c>
      <c r="L603">
        <v>1401426000</v>
      </c>
      <c r="M603" s="11">
        <f t="shared" si="48"/>
        <v>41789.208333333336</v>
      </c>
      <c r="N603">
        <v>1402894800</v>
      </c>
      <c r="O603" s="11">
        <f t="shared" si="49"/>
        <v>41806.208333333336</v>
      </c>
      <c r="P603" s="13" t="str">
        <f t="shared" si="50"/>
        <v>2014</v>
      </c>
      <c r="Q603" t="b">
        <v>1</v>
      </c>
      <c r="R603" t="b">
        <v>0</v>
      </c>
      <c r="S603" t="s">
        <v>65</v>
      </c>
      <c r="T603" t="s">
        <v>2037</v>
      </c>
      <c r="U603" t="s">
        <v>2046</v>
      </c>
    </row>
    <row r="604" spans="1:21" ht="35" customHeight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46"/>
        <v>128.23628691983123</v>
      </c>
      <c r="G604" s="9" t="s">
        <v>20</v>
      </c>
      <c r="H604">
        <v>1140</v>
      </c>
      <c r="I604" s="5">
        <f t="shared" si="47"/>
        <v>79.978947368421046</v>
      </c>
      <c r="J604" t="s">
        <v>21</v>
      </c>
      <c r="K604" t="s">
        <v>22</v>
      </c>
      <c r="L604">
        <v>1433480400</v>
      </c>
      <c r="M604" s="11">
        <f t="shared" si="48"/>
        <v>42160.208333333328</v>
      </c>
      <c r="N604">
        <v>1434430800</v>
      </c>
      <c r="O604" s="11">
        <f t="shared" si="49"/>
        <v>42171.208333333328</v>
      </c>
      <c r="P604" s="13" t="str">
        <f t="shared" si="50"/>
        <v>2015</v>
      </c>
      <c r="Q604" t="b">
        <v>0</v>
      </c>
      <c r="R604" t="b">
        <v>0</v>
      </c>
      <c r="S604" t="s">
        <v>33</v>
      </c>
      <c r="T604" t="s">
        <v>2039</v>
      </c>
      <c r="U604" t="s">
        <v>2040</v>
      </c>
    </row>
    <row r="605" spans="1:21" ht="35" customHeight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46"/>
        <v>119.66037735849055</v>
      </c>
      <c r="G605" s="9" t="s">
        <v>20</v>
      </c>
      <c r="H605">
        <v>102</v>
      </c>
      <c r="I605" s="5">
        <f t="shared" si="47"/>
        <v>62.176470588235297</v>
      </c>
      <c r="J605" t="s">
        <v>21</v>
      </c>
      <c r="K605" t="s">
        <v>22</v>
      </c>
      <c r="L605">
        <v>1555563600</v>
      </c>
      <c r="M605" s="11">
        <f t="shared" si="48"/>
        <v>43573.208333333328</v>
      </c>
      <c r="N605">
        <v>1557896400</v>
      </c>
      <c r="O605" s="11">
        <f t="shared" si="49"/>
        <v>43600.208333333328</v>
      </c>
      <c r="P605" s="13" t="str">
        <f t="shared" si="50"/>
        <v>2019</v>
      </c>
      <c r="Q605" t="b">
        <v>0</v>
      </c>
      <c r="R605" t="b">
        <v>0</v>
      </c>
      <c r="S605" t="s">
        <v>33</v>
      </c>
      <c r="T605" t="s">
        <v>2039</v>
      </c>
      <c r="U605" t="s">
        <v>2040</v>
      </c>
    </row>
    <row r="606" spans="1:21" ht="35" customHeight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46"/>
        <v>170.73055242390078</v>
      </c>
      <c r="G606" s="9" t="s">
        <v>20</v>
      </c>
      <c r="H606">
        <v>2857</v>
      </c>
      <c r="I606" s="5">
        <f t="shared" si="47"/>
        <v>53.005950297514879</v>
      </c>
      <c r="J606" t="s">
        <v>21</v>
      </c>
      <c r="K606" t="s">
        <v>22</v>
      </c>
      <c r="L606">
        <v>1295676000</v>
      </c>
      <c r="M606" s="11">
        <f t="shared" si="48"/>
        <v>40565.25</v>
      </c>
      <c r="N606">
        <v>1297490400</v>
      </c>
      <c r="O606" s="11">
        <f t="shared" si="49"/>
        <v>40586.25</v>
      </c>
      <c r="P606" s="13" t="str">
        <f t="shared" si="50"/>
        <v>2011</v>
      </c>
      <c r="Q606" t="b">
        <v>0</v>
      </c>
      <c r="R606" t="b">
        <v>0</v>
      </c>
      <c r="S606" t="s">
        <v>33</v>
      </c>
      <c r="T606" t="s">
        <v>2039</v>
      </c>
      <c r="U606" t="s">
        <v>2040</v>
      </c>
    </row>
    <row r="607" spans="1:21" ht="35" customHeight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46"/>
        <v>187.21212121212122</v>
      </c>
      <c r="G607" s="9" t="s">
        <v>20</v>
      </c>
      <c r="H607">
        <v>107</v>
      </c>
      <c r="I607" s="5">
        <f t="shared" si="47"/>
        <v>57.738317757009348</v>
      </c>
      <c r="J607" t="s">
        <v>21</v>
      </c>
      <c r="K607" t="s">
        <v>22</v>
      </c>
      <c r="L607">
        <v>1443848400</v>
      </c>
      <c r="M607" s="11">
        <f t="shared" si="48"/>
        <v>42280.208333333328</v>
      </c>
      <c r="N607">
        <v>1447394400</v>
      </c>
      <c r="O607" s="11">
        <f t="shared" si="49"/>
        <v>42321.25</v>
      </c>
      <c r="P607" s="13" t="str">
        <f t="shared" si="50"/>
        <v>2015</v>
      </c>
      <c r="Q607" t="b">
        <v>0</v>
      </c>
      <c r="R607" t="b">
        <v>0</v>
      </c>
      <c r="S607" t="s">
        <v>68</v>
      </c>
      <c r="T607" t="s">
        <v>2047</v>
      </c>
      <c r="U607" t="s">
        <v>2048</v>
      </c>
    </row>
    <row r="608" spans="1:21" ht="35" customHeight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46"/>
        <v>188.38235294117646</v>
      </c>
      <c r="G608" s="9" t="s">
        <v>20</v>
      </c>
      <c r="H608">
        <v>160</v>
      </c>
      <c r="I608" s="5">
        <f t="shared" si="47"/>
        <v>40.03125</v>
      </c>
      <c r="J608" t="s">
        <v>40</v>
      </c>
      <c r="K608" t="s">
        <v>41</v>
      </c>
      <c r="L608">
        <v>1457330400</v>
      </c>
      <c r="M608" s="11">
        <f t="shared" si="48"/>
        <v>42436.25</v>
      </c>
      <c r="N608">
        <v>1458277200</v>
      </c>
      <c r="O608" s="11">
        <f t="shared" si="49"/>
        <v>42447.208333333328</v>
      </c>
      <c r="P608" s="13" t="str">
        <f t="shared" si="50"/>
        <v>2016</v>
      </c>
      <c r="Q608" t="b">
        <v>0</v>
      </c>
      <c r="R608" t="b">
        <v>0</v>
      </c>
      <c r="S608" t="s">
        <v>23</v>
      </c>
      <c r="T608" t="s">
        <v>2035</v>
      </c>
      <c r="U608" t="s">
        <v>2036</v>
      </c>
    </row>
    <row r="609" spans="1:21" ht="35" customHeight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46"/>
        <v>131.29869186046511</v>
      </c>
      <c r="G609" s="9" t="s">
        <v>20</v>
      </c>
      <c r="H609">
        <v>2230</v>
      </c>
      <c r="I609" s="5">
        <f t="shared" si="47"/>
        <v>81.016591928251117</v>
      </c>
      <c r="J609" t="s">
        <v>21</v>
      </c>
      <c r="K609" t="s">
        <v>22</v>
      </c>
      <c r="L609">
        <v>1395550800</v>
      </c>
      <c r="M609" s="11">
        <f t="shared" si="48"/>
        <v>41721.208333333336</v>
      </c>
      <c r="N609">
        <v>1395723600</v>
      </c>
      <c r="O609" s="11">
        <f t="shared" si="49"/>
        <v>41723.208333333336</v>
      </c>
      <c r="P609" s="13" t="str">
        <f t="shared" si="50"/>
        <v>2014</v>
      </c>
      <c r="Q609" t="b">
        <v>0</v>
      </c>
      <c r="R609" t="b">
        <v>0</v>
      </c>
      <c r="S609" t="s">
        <v>17</v>
      </c>
      <c r="T609" t="s">
        <v>2033</v>
      </c>
      <c r="U609" t="s">
        <v>2034</v>
      </c>
    </row>
    <row r="610" spans="1:21" ht="35" customHeight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46"/>
        <v>283.97435897435901</v>
      </c>
      <c r="G610" s="9" t="s">
        <v>20</v>
      </c>
      <c r="H610">
        <v>316</v>
      </c>
      <c r="I610" s="5">
        <f t="shared" si="47"/>
        <v>35.047468354430379</v>
      </c>
      <c r="J610" t="s">
        <v>21</v>
      </c>
      <c r="K610" t="s">
        <v>22</v>
      </c>
      <c r="L610">
        <v>1551852000</v>
      </c>
      <c r="M610" s="11">
        <f t="shared" si="48"/>
        <v>43530.25</v>
      </c>
      <c r="N610">
        <v>1552197600</v>
      </c>
      <c r="O610" s="11">
        <f t="shared" si="49"/>
        <v>43534.25</v>
      </c>
      <c r="P610" s="13" t="str">
        <f t="shared" si="50"/>
        <v>2019</v>
      </c>
      <c r="Q610" t="b">
        <v>0</v>
      </c>
      <c r="R610" t="b">
        <v>1</v>
      </c>
      <c r="S610" t="s">
        <v>159</v>
      </c>
      <c r="T610" t="s">
        <v>2035</v>
      </c>
      <c r="U610" t="s">
        <v>2058</v>
      </c>
    </row>
    <row r="611" spans="1:21" ht="35" customHeight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46"/>
        <v>120.41999999999999</v>
      </c>
      <c r="G611" s="9" t="s">
        <v>20</v>
      </c>
      <c r="H611">
        <v>117</v>
      </c>
      <c r="I611" s="5">
        <f t="shared" si="47"/>
        <v>102.92307692307692</v>
      </c>
      <c r="J611" t="s">
        <v>21</v>
      </c>
      <c r="K611" t="s">
        <v>22</v>
      </c>
      <c r="L611">
        <v>1547618400</v>
      </c>
      <c r="M611" s="11">
        <f t="shared" si="48"/>
        <v>43481.25</v>
      </c>
      <c r="N611">
        <v>1549087200</v>
      </c>
      <c r="O611" s="11">
        <f t="shared" si="49"/>
        <v>43498.25</v>
      </c>
      <c r="P611" s="13" t="str">
        <f t="shared" si="50"/>
        <v>2019</v>
      </c>
      <c r="Q611" t="b">
        <v>0</v>
      </c>
      <c r="R611" t="b">
        <v>0</v>
      </c>
      <c r="S611" t="s">
        <v>474</v>
      </c>
      <c r="T611" t="s">
        <v>2041</v>
      </c>
      <c r="U611" t="s">
        <v>2063</v>
      </c>
    </row>
    <row r="612" spans="1:21" ht="35" customHeight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46"/>
        <v>419.0560747663551</v>
      </c>
      <c r="G612" s="9" t="s">
        <v>20</v>
      </c>
      <c r="H612">
        <v>6406</v>
      </c>
      <c r="I612" s="5">
        <f t="shared" si="47"/>
        <v>27.998126756166094</v>
      </c>
      <c r="J612" t="s">
        <v>21</v>
      </c>
      <c r="K612" t="s">
        <v>22</v>
      </c>
      <c r="L612">
        <v>1355637600</v>
      </c>
      <c r="M612" s="11">
        <f t="shared" si="48"/>
        <v>41259.25</v>
      </c>
      <c r="N612">
        <v>1356847200</v>
      </c>
      <c r="O612" s="11">
        <f t="shared" si="49"/>
        <v>41273.25</v>
      </c>
      <c r="P612" s="13" t="str">
        <f t="shared" si="50"/>
        <v>2012</v>
      </c>
      <c r="Q612" t="b">
        <v>0</v>
      </c>
      <c r="R612" t="b">
        <v>0</v>
      </c>
      <c r="S612" t="s">
        <v>33</v>
      </c>
      <c r="T612" t="s">
        <v>2039</v>
      </c>
      <c r="U612" t="s">
        <v>2040</v>
      </c>
    </row>
    <row r="613" spans="1:21" ht="35" customHeight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46"/>
        <v>13.853658536585368</v>
      </c>
      <c r="G613" s="9" t="s">
        <v>74</v>
      </c>
      <c r="H613">
        <v>15</v>
      </c>
      <c r="I613" s="5">
        <f t="shared" si="47"/>
        <v>75.733333333333334</v>
      </c>
      <c r="J613" t="s">
        <v>21</v>
      </c>
      <c r="K613" t="s">
        <v>22</v>
      </c>
      <c r="L613">
        <v>1374728400</v>
      </c>
      <c r="M613" s="11">
        <f t="shared" si="48"/>
        <v>41480.208333333336</v>
      </c>
      <c r="N613">
        <v>1375765200</v>
      </c>
      <c r="O613" s="11">
        <f t="shared" si="49"/>
        <v>41492.208333333336</v>
      </c>
      <c r="P613" s="13" t="str">
        <f t="shared" si="50"/>
        <v>2013</v>
      </c>
      <c r="Q613" t="b">
        <v>0</v>
      </c>
      <c r="R613" t="b">
        <v>0</v>
      </c>
      <c r="S613" t="s">
        <v>33</v>
      </c>
      <c r="T613" t="s">
        <v>2039</v>
      </c>
      <c r="U613" t="s">
        <v>2040</v>
      </c>
    </row>
    <row r="614" spans="1:21" ht="35" customHeight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46"/>
        <v>139.43548387096774</v>
      </c>
      <c r="G614" s="9" t="s">
        <v>20</v>
      </c>
      <c r="H614">
        <v>192</v>
      </c>
      <c r="I614" s="5">
        <f t="shared" si="47"/>
        <v>45.026041666666664</v>
      </c>
      <c r="J614" t="s">
        <v>21</v>
      </c>
      <c r="K614" t="s">
        <v>22</v>
      </c>
      <c r="L614">
        <v>1287810000</v>
      </c>
      <c r="M614" s="11">
        <f t="shared" si="48"/>
        <v>40474.208333333336</v>
      </c>
      <c r="N614">
        <v>1289800800</v>
      </c>
      <c r="O614" s="11">
        <f t="shared" si="49"/>
        <v>40497.25</v>
      </c>
      <c r="P614" s="13" t="str">
        <f t="shared" si="50"/>
        <v>2010</v>
      </c>
      <c r="Q614" t="b">
        <v>0</v>
      </c>
      <c r="R614" t="b">
        <v>0</v>
      </c>
      <c r="S614" t="s">
        <v>50</v>
      </c>
      <c r="T614" t="s">
        <v>2035</v>
      </c>
      <c r="U614" t="s">
        <v>2043</v>
      </c>
    </row>
    <row r="615" spans="1:21" ht="35" customHeight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46"/>
        <v>174</v>
      </c>
      <c r="G615" s="9" t="s">
        <v>20</v>
      </c>
      <c r="H615">
        <v>26</v>
      </c>
      <c r="I615" s="5">
        <f t="shared" si="47"/>
        <v>73.615384615384613</v>
      </c>
      <c r="J615" t="s">
        <v>15</v>
      </c>
      <c r="K615" t="s">
        <v>16</v>
      </c>
      <c r="L615">
        <v>1503723600</v>
      </c>
      <c r="M615" s="11">
        <f t="shared" si="48"/>
        <v>42973.208333333328</v>
      </c>
      <c r="N615">
        <v>1504501200</v>
      </c>
      <c r="O615" s="11">
        <f t="shared" si="49"/>
        <v>42982.208333333328</v>
      </c>
      <c r="P615" s="13" t="str">
        <f t="shared" si="50"/>
        <v>2017</v>
      </c>
      <c r="Q615" t="b">
        <v>0</v>
      </c>
      <c r="R615" t="b">
        <v>0</v>
      </c>
      <c r="S615" t="s">
        <v>33</v>
      </c>
      <c r="T615" t="s">
        <v>2039</v>
      </c>
      <c r="U615" t="s">
        <v>2040</v>
      </c>
    </row>
    <row r="616" spans="1:21" ht="35" customHeight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46"/>
        <v>155.49056603773585</v>
      </c>
      <c r="G616" s="9" t="s">
        <v>20</v>
      </c>
      <c r="H616">
        <v>723</v>
      </c>
      <c r="I616" s="5">
        <f t="shared" si="47"/>
        <v>56.991701244813278</v>
      </c>
      <c r="J616" t="s">
        <v>21</v>
      </c>
      <c r="K616" t="s">
        <v>22</v>
      </c>
      <c r="L616">
        <v>1484114400</v>
      </c>
      <c r="M616" s="11">
        <f t="shared" si="48"/>
        <v>42746.25</v>
      </c>
      <c r="N616">
        <v>1485669600</v>
      </c>
      <c r="O616" s="11">
        <f t="shared" si="49"/>
        <v>42764.25</v>
      </c>
      <c r="P616" s="13" t="str">
        <f t="shared" si="50"/>
        <v>2017</v>
      </c>
      <c r="Q616" t="b">
        <v>0</v>
      </c>
      <c r="R616" t="b">
        <v>0</v>
      </c>
      <c r="S616" t="s">
        <v>33</v>
      </c>
      <c r="T616" t="s">
        <v>2039</v>
      </c>
      <c r="U616" t="s">
        <v>2040</v>
      </c>
    </row>
    <row r="617" spans="1:21" ht="35" customHeight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46"/>
        <v>170.44705882352943</v>
      </c>
      <c r="G617" s="9" t="s">
        <v>20</v>
      </c>
      <c r="H617">
        <v>170</v>
      </c>
      <c r="I617" s="5">
        <f t="shared" si="47"/>
        <v>85.223529411764702</v>
      </c>
      <c r="J617" t="s">
        <v>107</v>
      </c>
      <c r="K617" t="s">
        <v>108</v>
      </c>
      <c r="L617">
        <v>1461906000</v>
      </c>
      <c r="M617" s="11">
        <f t="shared" si="48"/>
        <v>42489.208333333328</v>
      </c>
      <c r="N617">
        <v>1462770000</v>
      </c>
      <c r="O617" s="11">
        <f t="shared" si="49"/>
        <v>42499.208333333328</v>
      </c>
      <c r="P617" s="13" t="str">
        <f t="shared" si="50"/>
        <v>2016</v>
      </c>
      <c r="Q617" t="b">
        <v>0</v>
      </c>
      <c r="R617" t="b">
        <v>0</v>
      </c>
      <c r="S617" t="s">
        <v>33</v>
      </c>
      <c r="T617" t="s">
        <v>2039</v>
      </c>
      <c r="U617" t="s">
        <v>2040</v>
      </c>
    </row>
    <row r="618" spans="1:21" ht="35" customHeight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46"/>
        <v>189.515625</v>
      </c>
      <c r="G618" s="9" t="s">
        <v>20</v>
      </c>
      <c r="H618">
        <v>238</v>
      </c>
      <c r="I618" s="5">
        <f t="shared" si="47"/>
        <v>50.962184873949582</v>
      </c>
      <c r="J618" t="s">
        <v>40</v>
      </c>
      <c r="K618" t="s">
        <v>41</v>
      </c>
      <c r="L618">
        <v>1379653200</v>
      </c>
      <c r="M618" s="11">
        <f t="shared" si="48"/>
        <v>41537.208333333336</v>
      </c>
      <c r="N618">
        <v>1379739600</v>
      </c>
      <c r="O618" s="11">
        <f t="shared" si="49"/>
        <v>41538.208333333336</v>
      </c>
      <c r="P618" s="13" t="str">
        <f t="shared" si="50"/>
        <v>2013</v>
      </c>
      <c r="Q618" t="b">
        <v>0</v>
      </c>
      <c r="R618" t="b">
        <v>1</v>
      </c>
      <c r="S618" t="s">
        <v>60</v>
      </c>
      <c r="T618" t="s">
        <v>2035</v>
      </c>
      <c r="U618" t="s">
        <v>2045</v>
      </c>
    </row>
    <row r="619" spans="1:21" ht="35" customHeight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46"/>
        <v>249.71428571428572</v>
      </c>
      <c r="G619" s="9" t="s">
        <v>20</v>
      </c>
      <c r="H619">
        <v>55</v>
      </c>
      <c r="I619" s="5">
        <f t="shared" si="47"/>
        <v>63.563636363636363</v>
      </c>
      <c r="J619" t="s">
        <v>21</v>
      </c>
      <c r="K619" t="s">
        <v>22</v>
      </c>
      <c r="L619">
        <v>1401858000</v>
      </c>
      <c r="M619" s="11">
        <f t="shared" si="48"/>
        <v>41794.208333333336</v>
      </c>
      <c r="N619">
        <v>1402722000</v>
      </c>
      <c r="O619" s="11">
        <f t="shared" si="49"/>
        <v>41804.208333333336</v>
      </c>
      <c r="P619" s="13" t="str">
        <f t="shared" si="50"/>
        <v>2014</v>
      </c>
      <c r="Q619" t="b">
        <v>0</v>
      </c>
      <c r="R619" t="b">
        <v>0</v>
      </c>
      <c r="S619" t="s">
        <v>33</v>
      </c>
      <c r="T619" t="s">
        <v>2039</v>
      </c>
      <c r="U619" t="s">
        <v>2040</v>
      </c>
    </row>
    <row r="620" spans="1:21" ht="35" customHeight="1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46"/>
        <v>48.860523665659613</v>
      </c>
      <c r="G620" s="9" t="s">
        <v>14</v>
      </c>
      <c r="H620">
        <v>1198</v>
      </c>
      <c r="I620" s="5">
        <f t="shared" si="47"/>
        <v>80.999165275459092</v>
      </c>
      <c r="J620" t="s">
        <v>21</v>
      </c>
      <c r="K620" t="s">
        <v>22</v>
      </c>
      <c r="L620">
        <v>1367470800</v>
      </c>
      <c r="M620" s="11">
        <f t="shared" si="48"/>
        <v>41396.208333333336</v>
      </c>
      <c r="N620">
        <v>1369285200</v>
      </c>
      <c r="O620" s="11">
        <f t="shared" si="49"/>
        <v>41417.208333333336</v>
      </c>
      <c r="P620" s="13" t="str">
        <f t="shared" si="50"/>
        <v>2013</v>
      </c>
      <c r="Q620" t="b">
        <v>0</v>
      </c>
      <c r="R620" t="b">
        <v>0</v>
      </c>
      <c r="S620" t="s">
        <v>68</v>
      </c>
      <c r="T620" t="s">
        <v>2047</v>
      </c>
      <c r="U620" t="s">
        <v>2048</v>
      </c>
    </row>
    <row r="621" spans="1:21" ht="35" customHeight="1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46"/>
        <v>28.461970393057683</v>
      </c>
      <c r="G621" s="9" t="s">
        <v>14</v>
      </c>
      <c r="H621">
        <v>648</v>
      </c>
      <c r="I621" s="5">
        <f t="shared" si="47"/>
        <v>86.044753086419746</v>
      </c>
      <c r="J621" t="s">
        <v>21</v>
      </c>
      <c r="K621" t="s">
        <v>22</v>
      </c>
      <c r="L621">
        <v>1304658000</v>
      </c>
      <c r="M621" s="11">
        <f t="shared" si="48"/>
        <v>40669.208333333336</v>
      </c>
      <c r="N621">
        <v>1304744400</v>
      </c>
      <c r="O621" s="11">
        <f t="shared" si="49"/>
        <v>40670.208333333336</v>
      </c>
      <c r="P621" s="13" t="str">
        <f t="shared" si="50"/>
        <v>2011</v>
      </c>
      <c r="Q621" t="b">
        <v>1</v>
      </c>
      <c r="R621" t="b">
        <v>1</v>
      </c>
      <c r="S621" t="s">
        <v>33</v>
      </c>
      <c r="T621" t="s">
        <v>2039</v>
      </c>
      <c r="U621" t="s">
        <v>2040</v>
      </c>
    </row>
    <row r="622" spans="1:21" ht="35" customHeight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46"/>
        <v>268.02325581395348</v>
      </c>
      <c r="G622" s="9" t="s">
        <v>20</v>
      </c>
      <c r="H622">
        <v>128</v>
      </c>
      <c r="I622" s="5">
        <f t="shared" si="47"/>
        <v>90.0390625</v>
      </c>
      <c r="J622" t="s">
        <v>26</v>
      </c>
      <c r="K622" t="s">
        <v>27</v>
      </c>
      <c r="L622">
        <v>1467954000</v>
      </c>
      <c r="M622" s="11">
        <f t="shared" si="48"/>
        <v>42559.208333333328</v>
      </c>
      <c r="N622">
        <v>1468299600</v>
      </c>
      <c r="O622" s="11">
        <f t="shared" si="49"/>
        <v>42563.208333333328</v>
      </c>
      <c r="P622" s="13" t="str">
        <f t="shared" si="50"/>
        <v>2016</v>
      </c>
      <c r="Q622" t="b">
        <v>0</v>
      </c>
      <c r="R622" t="b">
        <v>0</v>
      </c>
      <c r="S622" t="s">
        <v>122</v>
      </c>
      <c r="T622" t="s">
        <v>2054</v>
      </c>
      <c r="U622" t="s">
        <v>2055</v>
      </c>
    </row>
    <row r="623" spans="1:21" ht="35" customHeight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46"/>
        <v>619.80078125</v>
      </c>
      <c r="G623" s="9" t="s">
        <v>20</v>
      </c>
      <c r="H623">
        <v>2144</v>
      </c>
      <c r="I623" s="5">
        <f t="shared" si="47"/>
        <v>74.006063432835816</v>
      </c>
      <c r="J623" t="s">
        <v>21</v>
      </c>
      <c r="K623" t="s">
        <v>22</v>
      </c>
      <c r="L623">
        <v>1473742800</v>
      </c>
      <c r="M623" s="11">
        <f t="shared" si="48"/>
        <v>42626.208333333328</v>
      </c>
      <c r="N623">
        <v>1474174800</v>
      </c>
      <c r="O623" s="11">
        <f t="shared" si="49"/>
        <v>42631.208333333328</v>
      </c>
      <c r="P623" s="13" t="str">
        <f t="shared" si="50"/>
        <v>2016</v>
      </c>
      <c r="Q623" t="b">
        <v>0</v>
      </c>
      <c r="R623" t="b">
        <v>0</v>
      </c>
      <c r="S623" t="s">
        <v>33</v>
      </c>
      <c r="T623" t="s">
        <v>2039</v>
      </c>
      <c r="U623" t="s">
        <v>2040</v>
      </c>
    </row>
    <row r="624" spans="1:21" ht="35" customHeight="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46"/>
        <v>3.1301587301587301</v>
      </c>
      <c r="G624" s="9" t="s">
        <v>14</v>
      </c>
      <c r="H624">
        <v>64</v>
      </c>
      <c r="I624" s="5">
        <f t="shared" si="47"/>
        <v>92.4375</v>
      </c>
      <c r="J624" t="s">
        <v>21</v>
      </c>
      <c r="K624" t="s">
        <v>22</v>
      </c>
      <c r="L624">
        <v>1523768400</v>
      </c>
      <c r="M624" s="11">
        <f t="shared" si="48"/>
        <v>43205.208333333328</v>
      </c>
      <c r="N624">
        <v>1526014800</v>
      </c>
      <c r="O624" s="11">
        <f t="shared" si="49"/>
        <v>43231.208333333328</v>
      </c>
      <c r="P624" s="13" t="str">
        <f t="shared" si="50"/>
        <v>2018</v>
      </c>
      <c r="Q624" t="b">
        <v>0</v>
      </c>
      <c r="R624" t="b">
        <v>0</v>
      </c>
      <c r="S624" t="s">
        <v>60</v>
      </c>
      <c r="T624" t="s">
        <v>2035</v>
      </c>
      <c r="U624" t="s">
        <v>2045</v>
      </c>
    </row>
    <row r="625" spans="1:21" ht="35" customHeight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46"/>
        <v>159.92152704135739</v>
      </c>
      <c r="G625" s="9" t="s">
        <v>20</v>
      </c>
      <c r="H625">
        <v>2693</v>
      </c>
      <c r="I625" s="5">
        <f t="shared" si="47"/>
        <v>55.999257333828446</v>
      </c>
      <c r="J625" t="s">
        <v>40</v>
      </c>
      <c r="K625" t="s">
        <v>41</v>
      </c>
      <c r="L625">
        <v>1437022800</v>
      </c>
      <c r="M625" s="11">
        <f t="shared" si="48"/>
        <v>42201.208333333328</v>
      </c>
      <c r="N625">
        <v>1437454800</v>
      </c>
      <c r="O625" s="11">
        <f t="shared" si="49"/>
        <v>42206.208333333328</v>
      </c>
      <c r="P625" s="13" t="str">
        <f t="shared" si="50"/>
        <v>2015</v>
      </c>
      <c r="Q625" t="b">
        <v>0</v>
      </c>
      <c r="R625" t="b">
        <v>0</v>
      </c>
      <c r="S625" t="s">
        <v>33</v>
      </c>
      <c r="T625" t="s">
        <v>2039</v>
      </c>
      <c r="U625" t="s">
        <v>2040</v>
      </c>
    </row>
    <row r="626" spans="1:21" ht="35" customHeight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46"/>
        <v>279.39215686274508</v>
      </c>
      <c r="G626" s="9" t="s">
        <v>20</v>
      </c>
      <c r="H626">
        <v>432</v>
      </c>
      <c r="I626" s="5">
        <f t="shared" si="47"/>
        <v>32.983796296296298</v>
      </c>
      <c r="J626" t="s">
        <v>21</v>
      </c>
      <c r="K626" t="s">
        <v>22</v>
      </c>
      <c r="L626">
        <v>1422165600</v>
      </c>
      <c r="M626" s="11">
        <f t="shared" si="48"/>
        <v>42029.25</v>
      </c>
      <c r="N626">
        <v>1422684000</v>
      </c>
      <c r="O626" s="11">
        <f t="shared" si="49"/>
        <v>42035.25</v>
      </c>
      <c r="P626" s="13" t="str">
        <f t="shared" si="50"/>
        <v>2015</v>
      </c>
      <c r="Q626" t="b">
        <v>0</v>
      </c>
      <c r="R626" t="b">
        <v>0</v>
      </c>
      <c r="S626" t="s">
        <v>122</v>
      </c>
      <c r="T626" t="s">
        <v>2054</v>
      </c>
      <c r="U626" t="s">
        <v>2055</v>
      </c>
    </row>
    <row r="627" spans="1:21" ht="35" customHeight="1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46"/>
        <v>77.373333333333335</v>
      </c>
      <c r="G627" s="9" t="s">
        <v>14</v>
      </c>
      <c r="H627">
        <v>62</v>
      </c>
      <c r="I627" s="5">
        <f t="shared" si="47"/>
        <v>93.596774193548384</v>
      </c>
      <c r="J627" t="s">
        <v>21</v>
      </c>
      <c r="K627" t="s">
        <v>22</v>
      </c>
      <c r="L627">
        <v>1580104800</v>
      </c>
      <c r="M627" s="11">
        <f t="shared" si="48"/>
        <v>43857.25</v>
      </c>
      <c r="N627">
        <v>1581314400</v>
      </c>
      <c r="O627" s="11">
        <f t="shared" si="49"/>
        <v>43871.25</v>
      </c>
      <c r="P627" s="13" t="str">
        <f t="shared" si="50"/>
        <v>2020</v>
      </c>
      <c r="Q627" t="b">
        <v>0</v>
      </c>
      <c r="R627" t="b">
        <v>0</v>
      </c>
      <c r="S627" t="s">
        <v>33</v>
      </c>
      <c r="T627" t="s">
        <v>2039</v>
      </c>
      <c r="U627" t="s">
        <v>2040</v>
      </c>
    </row>
    <row r="628" spans="1:21" ht="35" customHeight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46"/>
        <v>206.32812500000003</v>
      </c>
      <c r="G628" s="9" t="s">
        <v>20</v>
      </c>
      <c r="H628">
        <v>189</v>
      </c>
      <c r="I628" s="5">
        <f t="shared" si="47"/>
        <v>69.867724867724874</v>
      </c>
      <c r="J628" t="s">
        <v>21</v>
      </c>
      <c r="K628" t="s">
        <v>22</v>
      </c>
      <c r="L628">
        <v>1285650000</v>
      </c>
      <c r="M628" s="11">
        <f t="shared" si="48"/>
        <v>40449.208333333336</v>
      </c>
      <c r="N628">
        <v>1286427600</v>
      </c>
      <c r="O628" s="11">
        <f t="shared" si="49"/>
        <v>40458.208333333336</v>
      </c>
      <c r="P628" s="13" t="str">
        <f t="shared" si="50"/>
        <v>2010</v>
      </c>
      <c r="Q628" t="b">
        <v>0</v>
      </c>
      <c r="R628" t="b">
        <v>1</v>
      </c>
      <c r="S628" t="s">
        <v>33</v>
      </c>
      <c r="T628" t="s">
        <v>2039</v>
      </c>
      <c r="U628" t="s">
        <v>2040</v>
      </c>
    </row>
    <row r="629" spans="1:21" ht="35" customHeight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46"/>
        <v>694.25</v>
      </c>
      <c r="G629" s="9" t="s">
        <v>20</v>
      </c>
      <c r="H629">
        <v>154</v>
      </c>
      <c r="I629" s="5">
        <f t="shared" si="47"/>
        <v>72.129870129870127</v>
      </c>
      <c r="J629" t="s">
        <v>40</v>
      </c>
      <c r="K629" t="s">
        <v>41</v>
      </c>
      <c r="L629">
        <v>1276664400</v>
      </c>
      <c r="M629" s="11">
        <f t="shared" si="48"/>
        <v>40345.208333333336</v>
      </c>
      <c r="N629">
        <v>1278738000</v>
      </c>
      <c r="O629" s="11">
        <f t="shared" si="49"/>
        <v>40369.208333333336</v>
      </c>
      <c r="P629" s="13" t="str">
        <f t="shared" si="50"/>
        <v>2010</v>
      </c>
      <c r="Q629" t="b">
        <v>1</v>
      </c>
      <c r="R629" t="b">
        <v>0</v>
      </c>
      <c r="S629" t="s">
        <v>17</v>
      </c>
      <c r="T629" t="s">
        <v>2033</v>
      </c>
      <c r="U629" t="s">
        <v>2034</v>
      </c>
    </row>
    <row r="630" spans="1:21" ht="35" customHeight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46"/>
        <v>151.78947368421052</v>
      </c>
      <c r="G630" s="9" t="s">
        <v>20</v>
      </c>
      <c r="H630">
        <v>96</v>
      </c>
      <c r="I630" s="5">
        <f t="shared" si="47"/>
        <v>30.041666666666668</v>
      </c>
      <c r="J630" t="s">
        <v>21</v>
      </c>
      <c r="K630" t="s">
        <v>22</v>
      </c>
      <c r="L630">
        <v>1286168400</v>
      </c>
      <c r="M630" s="11">
        <f t="shared" si="48"/>
        <v>40455.208333333336</v>
      </c>
      <c r="N630">
        <v>1286427600</v>
      </c>
      <c r="O630" s="11">
        <f t="shared" si="49"/>
        <v>40458.208333333336</v>
      </c>
      <c r="P630" s="13" t="str">
        <f t="shared" si="50"/>
        <v>2010</v>
      </c>
      <c r="Q630" t="b">
        <v>0</v>
      </c>
      <c r="R630" t="b">
        <v>0</v>
      </c>
      <c r="S630" t="s">
        <v>60</v>
      </c>
      <c r="T630" t="s">
        <v>2035</v>
      </c>
      <c r="U630" t="s">
        <v>2045</v>
      </c>
    </row>
    <row r="631" spans="1:21" ht="35" customHeight="1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46"/>
        <v>64.58207217694995</v>
      </c>
      <c r="G631" s="9" t="s">
        <v>14</v>
      </c>
      <c r="H631">
        <v>750</v>
      </c>
      <c r="I631" s="5">
        <f t="shared" si="47"/>
        <v>73.968000000000004</v>
      </c>
      <c r="J631" t="s">
        <v>21</v>
      </c>
      <c r="K631" t="s">
        <v>22</v>
      </c>
      <c r="L631">
        <v>1467781200</v>
      </c>
      <c r="M631" s="11">
        <f t="shared" si="48"/>
        <v>42557.208333333328</v>
      </c>
      <c r="N631">
        <v>1467954000</v>
      </c>
      <c r="O631" s="11">
        <f t="shared" si="49"/>
        <v>42559.208333333328</v>
      </c>
      <c r="P631" s="13" t="str">
        <f t="shared" si="50"/>
        <v>2016</v>
      </c>
      <c r="Q631" t="b">
        <v>0</v>
      </c>
      <c r="R631" t="b">
        <v>1</v>
      </c>
      <c r="S631" t="s">
        <v>33</v>
      </c>
      <c r="T631" t="s">
        <v>2039</v>
      </c>
      <c r="U631" t="s">
        <v>2040</v>
      </c>
    </row>
    <row r="632" spans="1:21" ht="35" customHeight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46"/>
        <v>62.873684210526314</v>
      </c>
      <c r="G632" s="9" t="s">
        <v>74</v>
      </c>
      <c r="H632">
        <v>87</v>
      </c>
      <c r="I632" s="5">
        <f t="shared" si="47"/>
        <v>68.65517241379311</v>
      </c>
      <c r="J632" t="s">
        <v>21</v>
      </c>
      <c r="K632" t="s">
        <v>22</v>
      </c>
      <c r="L632">
        <v>1556686800</v>
      </c>
      <c r="M632" s="11">
        <f t="shared" si="48"/>
        <v>43586.208333333328</v>
      </c>
      <c r="N632">
        <v>1557637200</v>
      </c>
      <c r="O632" s="11">
        <f t="shared" si="49"/>
        <v>43597.208333333328</v>
      </c>
      <c r="P632" s="13" t="str">
        <f t="shared" si="50"/>
        <v>2019</v>
      </c>
      <c r="Q632" t="b">
        <v>0</v>
      </c>
      <c r="R632" t="b">
        <v>1</v>
      </c>
      <c r="S632" t="s">
        <v>33</v>
      </c>
      <c r="T632" t="s">
        <v>2039</v>
      </c>
      <c r="U632" t="s">
        <v>2040</v>
      </c>
    </row>
    <row r="633" spans="1:21" ht="35" customHeight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46"/>
        <v>310.39864864864865</v>
      </c>
      <c r="G633" s="9" t="s">
        <v>20</v>
      </c>
      <c r="H633">
        <v>3063</v>
      </c>
      <c r="I633" s="5">
        <f t="shared" si="47"/>
        <v>59.992164544564154</v>
      </c>
      <c r="J633" t="s">
        <v>21</v>
      </c>
      <c r="K633" t="s">
        <v>22</v>
      </c>
      <c r="L633">
        <v>1553576400</v>
      </c>
      <c r="M633" s="11">
        <f t="shared" si="48"/>
        <v>43550.208333333328</v>
      </c>
      <c r="N633">
        <v>1553922000</v>
      </c>
      <c r="O633" s="11">
        <f t="shared" si="49"/>
        <v>43554.208333333328</v>
      </c>
      <c r="P633" s="13" t="str">
        <f t="shared" si="50"/>
        <v>2019</v>
      </c>
      <c r="Q633" t="b">
        <v>0</v>
      </c>
      <c r="R633" t="b">
        <v>0</v>
      </c>
      <c r="S633" t="s">
        <v>33</v>
      </c>
      <c r="T633" t="s">
        <v>2039</v>
      </c>
      <c r="U633" t="s">
        <v>2040</v>
      </c>
    </row>
    <row r="634" spans="1:21" ht="35" customHeight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46"/>
        <v>42.859916782246884</v>
      </c>
      <c r="G634" s="9" t="s">
        <v>47</v>
      </c>
      <c r="H634">
        <v>278</v>
      </c>
      <c r="I634" s="5">
        <f t="shared" si="47"/>
        <v>111.15827338129496</v>
      </c>
      <c r="J634" t="s">
        <v>21</v>
      </c>
      <c r="K634" t="s">
        <v>22</v>
      </c>
      <c r="L634">
        <v>1414904400</v>
      </c>
      <c r="M634" s="11">
        <f t="shared" si="48"/>
        <v>41945.208333333336</v>
      </c>
      <c r="N634">
        <v>1416463200</v>
      </c>
      <c r="O634" s="11">
        <f t="shared" si="49"/>
        <v>41963.25</v>
      </c>
      <c r="P634" s="13" t="str">
        <f t="shared" si="50"/>
        <v>2014</v>
      </c>
      <c r="Q634" t="b">
        <v>0</v>
      </c>
      <c r="R634" t="b">
        <v>0</v>
      </c>
      <c r="S634" t="s">
        <v>33</v>
      </c>
      <c r="T634" t="s">
        <v>2039</v>
      </c>
      <c r="U634" t="s">
        <v>2040</v>
      </c>
    </row>
    <row r="635" spans="1:21" ht="35" customHeight="1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46"/>
        <v>83.119402985074629</v>
      </c>
      <c r="G635" s="9" t="s">
        <v>14</v>
      </c>
      <c r="H635">
        <v>105</v>
      </c>
      <c r="I635" s="5">
        <f t="shared" si="47"/>
        <v>53.038095238095238</v>
      </c>
      <c r="J635" t="s">
        <v>21</v>
      </c>
      <c r="K635" t="s">
        <v>22</v>
      </c>
      <c r="L635">
        <v>1446876000</v>
      </c>
      <c r="M635" s="11">
        <f t="shared" si="48"/>
        <v>42315.25</v>
      </c>
      <c r="N635">
        <v>1447221600</v>
      </c>
      <c r="O635" s="11">
        <f t="shared" si="49"/>
        <v>42319.25</v>
      </c>
      <c r="P635" s="13" t="str">
        <f t="shared" si="50"/>
        <v>2015</v>
      </c>
      <c r="Q635" t="b">
        <v>0</v>
      </c>
      <c r="R635" t="b">
        <v>0</v>
      </c>
      <c r="S635" t="s">
        <v>71</v>
      </c>
      <c r="T635" t="s">
        <v>2041</v>
      </c>
      <c r="U635" t="s">
        <v>2049</v>
      </c>
    </row>
    <row r="636" spans="1:21" ht="35" customHeight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46"/>
        <v>78.531302876480552</v>
      </c>
      <c r="G636" s="9" t="s">
        <v>74</v>
      </c>
      <c r="H636">
        <v>1658</v>
      </c>
      <c r="I636" s="5">
        <f t="shared" si="47"/>
        <v>55.985524728588658</v>
      </c>
      <c r="J636" t="s">
        <v>21</v>
      </c>
      <c r="K636" t="s">
        <v>22</v>
      </c>
      <c r="L636">
        <v>1490418000</v>
      </c>
      <c r="M636" s="11">
        <f t="shared" si="48"/>
        <v>42819.208333333328</v>
      </c>
      <c r="N636">
        <v>1491627600</v>
      </c>
      <c r="O636" s="11">
        <f t="shared" si="49"/>
        <v>42833.208333333328</v>
      </c>
      <c r="P636" s="13" t="str">
        <f t="shared" si="50"/>
        <v>2017</v>
      </c>
      <c r="Q636" t="b">
        <v>0</v>
      </c>
      <c r="R636" t="b">
        <v>0</v>
      </c>
      <c r="S636" t="s">
        <v>269</v>
      </c>
      <c r="T636" t="s">
        <v>2041</v>
      </c>
      <c r="U636" t="s">
        <v>2060</v>
      </c>
    </row>
    <row r="637" spans="1:21" ht="35" customHeight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46"/>
        <v>114.09352517985612</v>
      </c>
      <c r="G637" s="9" t="s">
        <v>20</v>
      </c>
      <c r="H637">
        <v>2266</v>
      </c>
      <c r="I637" s="5">
        <f t="shared" si="47"/>
        <v>69.986760812003524</v>
      </c>
      <c r="J637" t="s">
        <v>21</v>
      </c>
      <c r="K637" t="s">
        <v>22</v>
      </c>
      <c r="L637">
        <v>1360389600</v>
      </c>
      <c r="M637" s="11">
        <f t="shared" si="48"/>
        <v>41314.25</v>
      </c>
      <c r="N637">
        <v>1363150800</v>
      </c>
      <c r="O637" s="11">
        <f t="shared" si="49"/>
        <v>41346.208333333336</v>
      </c>
      <c r="P637" s="13" t="str">
        <f t="shared" si="50"/>
        <v>2013</v>
      </c>
      <c r="Q637" t="b">
        <v>0</v>
      </c>
      <c r="R637" t="b">
        <v>0</v>
      </c>
      <c r="S637" t="s">
        <v>269</v>
      </c>
      <c r="T637" t="s">
        <v>2041</v>
      </c>
      <c r="U637" t="s">
        <v>2060</v>
      </c>
    </row>
    <row r="638" spans="1:21" ht="35" customHeight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46"/>
        <v>64.537683358624179</v>
      </c>
      <c r="G638" s="9" t="s">
        <v>14</v>
      </c>
      <c r="H638">
        <v>2604</v>
      </c>
      <c r="I638" s="5">
        <f t="shared" si="47"/>
        <v>48.998079877112133</v>
      </c>
      <c r="J638" t="s">
        <v>36</v>
      </c>
      <c r="K638" t="s">
        <v>37</v>
      </c>
      <c r="L638">
        <v>1326866400</v>
      </c>
      <c r="M638" s="11">
        <f t="shared" si="48"/>
        <v>40926.25</v>
      </c>
      <c r="N638">
        <v>1330754400</v>
      </c>
      <c r="O638" s="11">
        <f t="shared" si="49"/>
        <v>40971.25</v>
      </c>
      <c r="P638" s="13" t="str">
        <f t="shared" si="50"/>
        <v>2012</v>
      </c>
      <c r="Q638" t="b">
        <v>0</v>
      </c>
      <c r="R638" t="b">
        <v>1</v>
      </c>
      <c r="S638" t="s">
        <v>71</v>
      </c>
      <c r="T638" t="s">
        <v>2041</v>
      </c>
      <c r="U638" t="s">
        <v>2049</v>
      </c>
    </row>
    <row r="639" spans="1:21" ht="35" customHeight="1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46"/>
        <v>79.411764705882348</v>
      </c>
      <c r="G639" s="9" t="s">
        <v>14</v>
      </c>
      <c r="H639">
        <v>65</v>
      </c>
      <c r="I639" s="5">
        <f t="shared" si="47"/>
        <v>103.84615384615384</v>
      </c>
      <c r="J639" t="s">
        <v>21</v>
      </c>
      <c r="K639" t="s">
        <v>22</v>
      </c>
      <c r="L639">
        <v>1479103200</v>
      </c>
      <c r="M639" s="11">
        <f t="shared" si="48"/>
        <v>42688.25</v>
      </c>
      <c r="N639">
        <v>1479794400</v>
      </c>
      <c r="O639" s="11">
        <f t="shared" si="49"/>
        <v>42696.25</v>
      </c>
      <c r="P639" s="13" t="str">
        <f t="shared" si="50"/>
        <v>2016</v>
      </c>
      <c r="Q639" t="b">
        <v>0</v>
      </c>
      <c r="R639" t="b">
        <v>0</v>
      </c>
      <c r="S639" t="s">
        <v>33</v>
      </c>
      <c r="T639" t="s">
        <v>2039</v>
      </c>
      <c r="U639" t="s">
        <v>2040</v>
      </c>
    </row>
    <row r="640" spans="1:21" ht="35" customHeight="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46"/>
        <v>11.419117647058824</v>
      </c>
      <c r="G640" s="9" t="s">
        <v>14</v>
      </c>
      <c r="H640">
        <v>94</v>
      </c>
      <c r="I640" s="5">
        <f t="shared" si="47"/>
        <v>99.127659574468083</v>
      </c>
      <c r="J640" t="s">
        <v>21</v>
      </c>
      <c r="K640" t="s">
        <v>22</v>
      </c>
      <c r="L640">
        <v>1280206800</v>
      </c>
      <c r="M640" s="11">
        <f t="shared" si="48"/>
        <v>40386.208333333336</v>
      </c>
      <c r="N640">
        <v>1281243600</v>
      </c>
      <c r="O640" s="11">
        <f t="shared" si="49"/>
        <v>40398.208333333336</v>
      </c>
      <c r="P640" s="13" t="str">
        <f t="shared" si="50"/>
        <v>2010</v>
      </c>
      <c r="Q640" t="b">
        <v>0</v>
      </c>
      <c r="R640" t="b">
        <v>1</v>
      </c>
      <c r="S640" t="s">
        <v>33</v>
      </c>
      <c r="T640" t="s">
        <v>2039</v>
      </c>
      <c r="U640" t="s">
        <v>2040</v>
      </c>
    </row>
    <row r="641" spans="1:21" ht="35" customHeight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46"/>
        <v>56.186046511627907</v>
      </c>
      <c r="G641" s="9" t="s">
        <v>47</v>
      </c>
      <c r="H641">
        <v>45</v>
      </c>
      <c r="I641" s="5">
        <f t="shared" si="47"/>
        <v>107.37777777777778</v>
      </c>
      <c r="J641" t="s">
        <v>21</v>
      </c>
      <c r="K641" t="s">
        <v>22</v>
      </c>
      <c r="L641">
        <v>1532754000</v>
      </c>
      <c r="M641" s="11">
        <f t="shared" si="48"/>
        <v>43309.208333333328</v>
      </c>
      <c r="N641">
        <v>1532754000</v>
      </c>
      <c r="O641" s="11">
        <f t="shared" si="49"/>
        <v>43309.208333333328</v>
      </c>
      <c r="P641" s="13" t="str">
        <f t="shared" si="50"/>
        <v>2018</v>
      </c>
      <c r="Q641" t="b">
        <v>0</v>
      </c>
      <c r="R641" t="b">
        <v>1</v>
      </c>
      <c r="S641" t="s">
        <v>53</v>
      </c>
      <c r="T641" t="s">
        <v>2041</v>
      </c>
      <c r="U641" t="s">
        <v>2044</v>
      </c>
    </row>
    <row r="642" spans="1:21" ht="35" customHeight="1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46"/>
        <v>16.501669449081803</v>
      </c>
      <c r="G642" s="9" t="s">
        <v>14</v>
      </c>
      <c r="H642">
        <v>257</v>
      </c>
      <c r="I642" s="5">
        <f t="shared" si="47"/>
        <v>76.922178988326849</v>
      </c>
      <c r="J642" t="s">
        <v>21</v>
      </c>
      <c r="K642" t="s">
        <v>22</v>
      </c>
      <c r="L642">
        <v>1453096800</v>
      </c>
      <c r="M642" s="11">
        <f t="shared" si="48"/>
        <v>42387.25</v>
      </c>
      <c r="N642">
        <v>1453356000</v>
      </c>
      <c r="O642" s="11">
        <f t="shared" si="49"/>
        <v>42390.25</v>
      </c>
      <c r="P642" s="13" t="str">
        <f t="shared" si="50"/>
        <v>2016</v>
      </c>
      <c r="Q642" t="b">
        <v>0</v>
      </c>
      <c r="R642" t="b">
        <v>0</v>
      </c>
      <c r="S642" t="s">
        <v>33</v>
      </c>
      <c r="T642" t="s">
        <v>2039</v>
      </c>
      <c r="U642" t="s">
        <v>2040</v>
      </c>
    </row>
    <row r="643" spans="1:21" ht="35" customHeight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51">$E643/$D643*100</f>
        <v>119.96808510638297</v>
      </c>
      <c r="G643" s="9" t="s">
        <v>20</v>
      </c>
      <c r="H643">
        <v>194</v>
      </c>
      <c r="I643" s="5">
        <f t="shared" ref="I643:I706" si="52">IFERROR($E643/$H643,0)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53">((($L643/60)/60)/24)+DATE(1970,1,1)</f>
        <v>42786.25</v>
      </c>
      <c r="N643">
        <v>1489986000</v>
      </c>
      <c r="O643" s="11">
        <f t="shared" ref="O643:O706" si="54">((($N643/60)/60)/24)+DATE(1970,1,1)</f>
        <v>42814.208333333328</v>
      </c>
      <c r="P643" s="13" t="str">
        <f t="shared" si="50"/>
        <v>2017</v>
      </c>
      <c r="Q643" t="b">
        <v>0</v>
      </c>
      <c r="R643" t="b">
        <v>0</v>
      </c>
      <c r="S643" t="s">
        <v>33</v>
      </c>
      <c r="T643" t="s">
        <v>2039</v>
      </c>
      <c r="U643" t="s">
        <v>2040</v>
      </c>
    </row>
    <row r="644" spans="1:21" ht="35" customHeight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51"/>
        <v>145.45652173913044</v>
      </c>
      <c r="G644" s="9" t="s">
        <v>20</v>
      </c>
      <c r="H644">
        <v>129</v>
      </c>
      <c r="I644" s="5">
        <f t="shared" si="52"/>
        <v>103.73643410852713</v>
      </c>
      <c r="J644" t="s">
        <v>15</v>
      </c>
      <c r="K644" t="s">
        <v>16</v>
      </c>
      <c r="L644">
        <v>1545026400</v>
      </c>
      <c r="M644" s="11">
        <f t="shared" si="53"/>
        <v>43451.25</v>
      </c>
      <c r="N644">
        <v>1545804000</v>
      </c>
      <c r="O644" s="11">
        <f t="shared" si="54"/>
        <v>43460.25</v>
      </c>
      <c r="P644" s="13" t="str">
        <f t="shared" ref="P644:P707" si="55">TEXT($O644,"yyyy")</f>
        <v>2018</v>
      </c>
      <c r="Q644" t="b">
        <v>0</v>
      </c>
      <c r="R644" t="b">
        <v>0</v>
      </c>
      <c r="S644" t="s">
        <v>65</v>
      </c>
      <c r="T644" t="s">
        <v>2037</v>
      </c>
      <c r="U644" t="s">
        <v>2046</v>
      </c>
    </row>
    <row r="645" spans="1:21" ht="35" customHeight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51"/>
        <v>221.38255033557047</v>
      </c>
      <c r="G645" s="9" t="s">
        <v>20</v>
      </c>
      <c r="H645">
        <v>375</v>
      </c>
      <c r="I645" s="5">
        <f t="shared" si="52"/>
        <v>87.962666666666664</v>
      </c>
      <c r="J645" t="s">
        <v>21</v>
      </c>
      <c r="K645" t="s">
        <v>22</v>
      </c>
      <c r="L645">
        <v>1488348000</v>
      </c>
      <c r="M645" s="11">
        <f t="shared" si="53"/>
        <v>42795.25</v>
      </c>
      <c r="N645">
        <v>1489899600</v>
      </c>
      <c r="O645" s="11">
        <f t="shared" si="54"/>
        <v>42813.208333333328</v>
      </c>
      <c r="P645" s="13" t="str">
        <f t="shared" si="55"/>
        <v>2017</v>
      </c>
      <c r="Q645" t="b">
        <v>0</v>
      </c>
      <c r="R645" t="b">
        <v>0</v>
      </c>
      <c r="S645" t="s">
        <v>33</v>
      </c>
      <c r="T645" t="s">
        <v>2039</v>
      </c>
      <c r="U645" t="s">
        <v>2040</v>
      </c>
    </row>
    <row r="646" spans="1:21" ht="35" customHeight="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51"/>
        <v>48.396694214876035</v>
      </c>
      <c r="G646" s="9" t="s">
        <v>14</v>
      </c>
      <c r="H646">
        <v>2928</v>
      </c>
      <c r="I646" s="5">
        <f t="shared" si="52"/>
        <v>28</v>
      </c>
      <c r="J646" t="s">
        <v>15</v>
      </c>
      <c r="K646" t="s">
        <v>16</v>
      </c>
      <c r="L646">
        <v>1545112800</v>
      </c>
      <c r="M646" s="11">
        <f t="shared" si="53"/>
        <v>43452.25</v>
      </c>
      <c r="N646">
        <v>1546495200</v>
      </c>
      <c r="O646" s="11">
        <f t="shared" si="54"/>
        <v>43468.25</v>
      </c>
      <c r="P646" s="13" t="str">
        <f t="shared" si="55"/>
        <v>2019</v>
      </c>
      <c r="Q646" t="b">
        <v>0</v>
      </c>
      <c r="R646" t="b">
        <v>0</v>
      </c>
      <c r="S646" t="s">
        <v>33</v>
      </c>
      <c r="T646" t="s">
        <v>2039</v>
      </c>
      <c r="U646" t="s">
        <v>2040</v>
      </c>
    </row>
    <row r="647" spans="1:21" ht="35" customHeight="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51"/>
        <v>92.911504424778755</v>
      </c>
      <c r="G647" s="9" t="s">
        <v>14</v>
      </c>
      <c r="H647">
        <v>4697</v>
      </c>
      <c r="I647" s="5">
        <f t="shared" si="52"/>
        <v>37.999361294443261</v>
      </c>
      <c r="J647" t="s">
        <v>21</v>
      </c>
      <c r="K647" t="s">
        <v>22</v>
      </c>
      <c r="L647">
        <v>1537938000</v>
      </c>
      <c r="M647" s="11">
        <f t="shared" si="53"/>
        <v>43369.208333333328</v>
      </c>
      <c r="N647">
        <v>1539752400</v>
      </c>
      <c r="O647" s="11">
        <f t="shared" si="54"/>
        <v>43390.208333333328</v>
      </c>
      <c r="P647" s="13" t="str">
        <f t="shared" si="55"/>
        <v>2018</v>
      </c>
      <c r="Q647" t="b">
        <v>0</v>
      </c>
      <c r="R647" t="b">
        <v>1</v>
      </c>
      <c r="S647" t="s">
        <v>23</v>
      </c>
      <c r="T647" t="s">
        <v>2035</v>
      </c>
      <c r="U647" t="s">
        <v>2036</v>
      </c>
    </row>
    <row r="648" spans="1:21" ht="35" customHeight="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51"/>
        <v>88.599797365754824</v>
      </c>
      <c r="G648" s="9" t="s">
        <v>14</v>
      </c>
      <c r="H648">
        <v>2915</v>
      </c>
      <c r="I648" s="5">
        <f t="shared" si="52"/>
        <v>29.999313893653515</v>
      </c>
      <c r="J648" t="s">
        <v>21</v>
      </c>
      <c r="K648" t="s">
        <v>22</v>
      </c>
      <c r="L648">
        <v>1363150800</v>
      </c>
      <c r="M648" s="11">
        <f t="shared" si="53"/>
        <v>41346.208333333336</v>
      </c>
      <c r="N648">
        <v>1364101200</v>
      </c>
      <c r="O648" s="11">
        <f t="shared" si="54"/>
        <v>41357.208333333336</v>
      </c>
      <c r="P648" s="13" t="str">
        <f t="shared" si="55"/>
        <v>2013</v>
      </c>
      <c r="Q648" t="b">
        <v>0</v>
      </c>
      <c r="R648" t="b">
        <v>0</v>
      </c>
      <c r="S648" t="s">
        <v>89</v>
      </c>
      <c r="T648" t="s">
        <v>2050</v>
      </c>
      <c r="U648" t="s">
        <v>2051</v>
      </c>
    </row>
    <row r="649" spans="1:21" ht="35" customHeight="1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51"/>
        <v>41.4</v>
      </c>
      <c r="G649" s="9" t="s">
        <v>14</v>
      </c>
      <c r="H649">
        <v>18</v>
      </c>
      <c r="I649" s="5">
        <f t="shared" si="52"/>
        <v>103.5</v>
      </c>
      <c r="J649" t="s">
        <v>21</v>
      </c>
      <c r="K649" t="s">
        <v>22</v>
      </c>
      <c r="L649">
        <v>1523250000</v>
      </c>
      <c r="M649" s="11">
        <f t="shared" si="53"/>
        <v>43199.208333333328</v>
      </c>
      <c r="N649">
        <v>1525323600</v>
      </c>
      <c r="O649" s="11">
        <f t="shared" si="54"/>
        <v>43223.208333333328</v>
      </c>
      <c r="P649" s="13" t="str">
        <f t="shared" si="55"/>
        <v>2018</v>
      </c>
      <c r="Q649" t="b">
        <v>0</v>
      </c>
      <c r="R649" t="b">
        <v>0</v>
      </c>
      <c r="S649" t="s">
        <v>206</v>
      </c>
      <c r="T649" t="s">
        <v>2047</v>
      </c>
      <c r="U649" t="s">
        <v>2059</v>
      </c>
    </row>
    <row r="650" spans="1:21" ht="35" customHeight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51"/>
        <v>63.056795131845846</v>
      </c>
      <c r="G650" s="9" t="s">
        <v>74</v>
      </c>
      <c r="H650">
        <v>723</v>
      </c>
      <c r="I650" s="5">
        <f t="shared" si="52"/>
        <v>85.994467496542185</v>
      </c>
      <c r="J650" t="s">
        <v>21</v>
      </c>
      <c r="K650" t="s">
        <v>22</v>
      </c>
      <c r="L650">
        <v>1499317200</v>
      </c>
      <c r="M650" s="11">
        <f t="shared" si="53"/>
        <v>42922.208333333328</v>
      </c>
      <c r="N650">
        <v>1500872400</v>
      </c>
      <c r="O650" s="11">
        <f t="shared" si="54"/>
        <v>42940.208333333328</v>
      </c>
      <c r="P650" s="13" t="str">
        <f t="shared" si="55"/>
        <v>2017</v>
      </c>
      <c r="Q650" t="b">
        <v>1</v>
      </c>
      <c r="R650" t="b">
        <v>0</v>
      </c>
      <c r="S650" t="s">
        <v>17</v>
      </c>
      <c r="T650" t="s">
        <v>2033</v>
      </c>
      <c r="U650" t="s">
        <v>2034</v>
      </c>
    </row>
    <row r="651" spans="1:21" ht="35" customHeight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51"/>
        <v>48.482333607230892</v>
      </c>
      <c r="G651" s="9" t="s">
        <v>14</v>
      </c>
      <c r="H651">
        <v>602</v>
      </c>
      <c r="I651" s="5">
        <f t="shared" si="52"/>
        <v>98.011627906976742</v>
      </c>
      <c r="J651" t="s">
        <v>98</v>
      </c>
      <c r="K651" t="s">
        <v>99</v>
      </c>
      <c r="L651">
        <v>1287550800</v>
      </c>
      <c r="M651" s="11">
        <f t="shared" si="53"/>
        <v>40471.208333333336</v>
      </c>
      <c r="N651">
        <v>1288501200</v>
      </c>
      <c r="O651" s="11">
        <f t="shared" si="54"/>
        <v>40482.208333333336</v>
      </c>
      <c r="P651" s="13" t="str">
        <f t="shared" si="55"/>
        <v>2010</v>
      </c>
      <c r="Q651" t="b">
        <v>1</v>
      </c>
      <c r="R651" t="b">
        <v>1</v>
      </c>
      <c r="S651" t="s">
        <v>33</v>
      </c>
      <c r="T651" t="s">
        <v>2039</v>
      </c>
      <c r="U651" t="s">
        <v>2040</v>
      </c>
    </row>
    <row r="652" spans="1:21" ht="35" customHeight="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51"/>
        <v>2</v>
      </c>
      <c r="G652" s="9" t="s">
        <v>14</v>
      </c>
      <c r="H652">
        <v>1</v>
      </c>
      <c r="I652" s="5">
        <f t="shared" si="52"/>
        <v>2</v>
      </c>
      <c r="J652" t="s">
        <v>21</v>
      </c>
      <c r="K652" t="s">
        <v>22</v>
      </c>
      <c r="L652">
        <v>1404795600</v>
      </c>
      <c r="M652" s="11">
        <f t="shared" si="53"/>
        <v>41828.208333333336</v>
      </c>
      <c r="N652">
        <v>1407128400</v>
      </c>
      <c r="O652" s="11">
        <f t="shared" si="54"/>
        <v>41855.208333333336</v>
      </c>
      <c r="P652" s="13" t="str">
        <f t="shared" si="55"/>
        <v>2014</v>
      </c>
      <c r="Q652" t="b">
        <v>0</v>
      </c>
      <c r="R652" t="b">
        <v>0</v>
      </c>
      <c r="S652" t="s">
        <v>159</v>
      </c>
      <c r="T652" t="s">
        <v>2035</v>
      </c>
      <c r="U652" t="s">
        <v>2058</v>
      </c>
    </row>
    <row r="653" spans="1:21" ht="35" customHeight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51"/>
        <v>88.47941026944585</v>
      </c>
      <c r="G653" s="9" t="s">
        <v>14</v>
      </c>
      <c r="H653">
        <v>3868</v>
      </c>
      <c r="I653" s="5">
        <f t="shared" si="52"/>
        <v>44.994570837642193</v>
      </c>
      <c r="J653" t="s">
        <v>107</v>
      </c>
      <c r="K653" t="s">
        <v>108</v>
      </c>
      <c r="L653">
        <v>1393048800</v>
      </c>
      <c r="M653" s="11">
        <f t="shared" si="53"/>
        <v>41692.25</v>
      </c>
      <c r="N653">
        <v>1394344800</v>
      </c>
      <c r="O653" s="11">
        <f t="shared" si="54"/>
        <v>41707.25</v>
      </c>
      <c r="P653" s="13" t="str">
        <f t="shared" si="55"/>
        <v>2014</v>
      </c>
      <c r="Q653" t="b">
        <v>0</v>
      </c>
      <c r="R653" t="b">
        <v>0</v>
      </c>
      <c r="S653" t="s">
        <v>100</v>
      </c>
      <c r="T653" t="s">
        <v>2041</v>
      </c>
      <c r="U653" t="s">
        <v>2052</v>
      </c>
    </row>
    <row r="654" spans="1:21" ht="35" customHeight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51"/>
        <v>126.84</v>
      </c>
      <c r="G654" s="9" t="s">
        <v>20</v>
      </c>
      <c r="H654">
        <v>409</v>
      </c>
      <c r="I654" s="5">
        <f t="shared" si="52"/>
        <v>31.012224938875306</v>
      </c>
      <c r="J654" t="s">
        <v>21</v>
      </c>
      <c r="K654" t="s">
        <v>22</v>
      </c>
      <c r="L654">
        <v>1470373200</v>
      </c>
      <c r="M654" s="11">
        <f t="shared" si="53"/>
        <v>42587.208333333328</v>
      </c>
      <c r="N654">
        <v>1474088400</v>
      </c>
      <c r="O654" s="11">
        <f t="shared" si="54"/>
        <v>42630.208333333328</v>
      </c>
      <c r="P654" s="13" t="str">
        <f t="shared" si="55"/>
        <v>2016</v>
      </c>
      <c r="Q654" t="b">
        <v>0</v>
      </c>
      <c r="R654" t="b">
        <v>0</v>
      </c>
      <c r="S654" t="s">
        <v>28</v>
      </c>
      <c r="T654" t="s">
        <v>2037</v>
      </c>
      <c r="U654" t="s">
        <v>2038</v>
      </c>
    </row>
    <row r="655" spans="1:21" ht="35" customHeight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51"/>
        <v>2338.833333333333</v>
      </c>
      <c r="G655" s="9" t="s">
        <v>20</v>
      </c>
      <c r="H655">
        <v>234</v>
      </c>
      <c r="I655" s="5">
        <f t="shared" si="52"/>
        <v>59.970085470085472</v>
      </c>
      <c r="J655" t="s">
        <v>21</v>
      </c>
      <c r="K655" t="s">
        <v>22</v>
      </c>
      <c r="L655">
        <v>1460091600</v>
      </c>
      <c r="M655" s="11">
        <f t="shared" si="53"/>
        <v>42468.208333333328</v>
      </c>
      <c r="N655">
        <v>1460264400</v>
      </c>
      <c r="O655" s="11">
        <f t="shared" si="54"/>
        <v>42470.208333333328</v>
      </c>
      <c r="P655" s="13" t="str">
        <f t="shared" si="55"/>
        <v>2016</v>
      </c>
      <c r="Q655" t="b">
        <v>0</v>
      </c>
      <c r="R655" t="b">
        <v>0</v>
      </c>
      <c r="S655" t="s">
        <v>28</v>
      </c>
      <c r="T655" t="s">
        <v>2037</v>
      </c>
      <c r="U655" t="s">
        <v>2038</v>
      </c>
    </row>
    <row r="656" spans="1:21" ht="35" customHeight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51"/>
        <v>508.38857142857148</v>
      </c>
      <c r="G656" s="9" t="s">
        <v>20</v>
      </c>
      <c r="H656">
        <v>3016</v>
      </c>
      <c r="I656" s="5">
        <f t="shared" si="52"/>
        <v>58.9973474801061</v>
      </c>
      <c r="J656" t="s">
        <v>21</v>
      </c>
      <c r="K656" t="s">
        <v>22</v>
      </c>
      <c r="L656">
        <v>1440392400</v>
      </c>
      <c r="M656" s="11">
        <f t="shared" si="53"/>
        <v>42240.208333333328</v>
      </c>
      <c r="N656">
        <v>1440824400</v>
      </c>
      <c r="O656" s="11">
        <f t="shared" si="54"/>
        <v>42245.208333333328</v>
      </c>
      <c r="P656" s="13" t="str">
        <f t="shared" si="55"/>
        <v>2015</v>
      </c>
      <c r="Q656" t="b">
        <v>0</v>
      </c>
      <c r="R656" t="b">
        <v>0</v>
      </c>
      <c r="S656" t="s">
        <v>148</v>
      </c>
      <c r="T656" t="s">
        <v>2035</v>
      </c>
      <c r="U656" t="s">
        <v>2057</v>
      </c>
    </row>
    <row r="657" spans="1:21" ht="35" customHeight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51"/>
        <v>191.47826086956522</v>
      </c>
      <c r="G657" s="9" t="s">
        <v>20</v>
      </c>
      <c r="H657">
        <v>264</v>
      </c>
      <c r="I657" s="5">
        <f t="shared" si="52"/>
        <v>50.045454545454547</v>
      </c>
      <c r="J657" t="s">
        <v>21</v>
      </c>
      <c r="K657" t="s">
        <v>22</v>
      </c>
      <c r="L657">
        <v>1488434400</v>
      </c>
      <c r="M657" s="11">
        <f t="shared" si="53"/>
        <v>42796.25</v>
      </c>
      <c r="N657">
        <v>1489554000</v>
      </c>
      <c r="O657" s="11">
        <f t="shared" si="54"/>
        <v>42809.208333333328</v>
      </c>
      <c r="P657" s="13" t="str">
        <f t="shared" si="55"/>
        <v>2017</v>
      </c>
      <c r="Q657" t="b">
        <v>1</v>
      </c>
      <c r="R657" t="b">
        <v>0</v>
      </c>
      <c r="S657" t="s">
        <v>122</v>
      </c>
      <c r="T657" t="s">
        <v>2054</v>
      </c>
      <c r="U657" t="s">
        <v>2055</v>
      </c>
    </row>
    <row r="658" spans="1:21" ht="35" customHeight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51"/>
        <v>42.127533783783782</v>
      </c>
      <c r="G658" s="9" t="s">
        <v>14</v>
      </c>
      <c r="H658">
        <v>504</v>
      </c>
      <c r="I658" s="5">
        <f t="shared" si="52"/>
        <v>98.966269841269835</v>
      </c>
      <c r="J658" t="s">
        <v>26</v>
      </c>
      <c r="K658" t="s">
        <v>27</v>
      </c>
      <c r="L658">
        <v>1514440800</v>
      </c>
      <c r="M658" s="11">
        <f t="shared" si="53"/>
        <v>43097.25</v>
      </c>
      <c r="N658">
        <v>1514872800</v>
      </c>
      <c r="O658" s="11">
        <f t="shared" si="54"/>
        <v>43102.25</v>
      </c>
      <c r="P658" s="13" t="str">
        <f t="shared" si="55"/>
        <v>2018</v>
      </c>
      <c r="Q658" t="b">
        <v>0</v>
      </c>
      <c r="R658" t="b">
        <v>0</v>
      </c>
      <c r="S658" t="s">
        <v>17</v>
      </c>
      <c r="T658" t="s">
        <v>2033</v>
      </c>
      <c r="U658" t="s">
        <v>2034</v>
      </c>
    </row>
    <row r="659" spans="1:21" ht="35" customHeight="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51"/>
        <v>8.24</v>
      </c>
      <c r="G659" s="9" t="s">
        <v>14</v>
      </c>
      <c r="H659">
        <v>14</v>
      </c>
      <c r="I659" s="5">
        <f t="shared" si="52"/>
        <v>58.857142857142854</v>
      </c>
      <c r="J659" t="s">
        <v>21</v>
      </c>
      <c r="K659" t="s">
        <v>22</v>
      </c>
      <c r="L659">
        <v>1514354400</v>
      </c>
      <c r="M659" s="11">
        <f t="shared" si="53"/>
        <v>43096.25</v>
      </c>
      <c r="N659">
        <v>1515736800</v>
      </c>
      <c r="O659" s="11">
        <f t="shared" si="54"/>
        <v>43112.25</v>
      </c>
      <c r="P659" s="13" t="str">
        <f t="shared" si="55"/>
        <v>2018</v>
      </c>
      <c r="Q659" t="b">
        <v>0</v>
      </c>
      <c r="R659" t="b">
        <v>0</v>
      </c>
      <c r="S659" t="s">
        <v>474</v>
      </c>
      <c r="T659" t="s">
        <v>2041</v>
      </c>
      <c r="U659" t="s">
        <v>2063</v>
      </c>
    </row>
    <row r="660" spans="1:21" ht="35" customHeight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51"/>
        <v>60.064638783269963</v>
      </c>
      <c r="G660" s="9" t="s">
        <v>74</v>
      </c>
      <c r="H660">
        <v>390</v>
      </c>
      <c r="I660" s="5">
        <f t="shared" si="52"/>
        <v>81.010256410256417</v>
      </c>
      <c r="J660" t="s">
        <v>21</v>
      </c>
      <c r="K660" t="s">
        <v>22</v>
      </c>
      <c r="L660">
        <v>1440910800</v>
      </c>
      <c r="M660" s="11">
        <f t="shared" si="53"/>
        <v>42246.208333333328</v>
      </c>
      <c r="N660">
        <v>1442898000</v>
      </c>
      <c r="O660" s="11">
        <f t="shared" si="54"/>
        <v>42269.208333333328</v>
      </c>
      <c r="P660" s="13" t="str">
        <f t="shared" si="55"/>
        <v>2015</v>
      </c>
      <c r="Q660" t="b">
        <v>0</v>
      </c>
      <c r="R660" t="b">
        <v>0</v>
      </c>
      <c r="S660" t="s">
        <v>23</v>
      </c>
      <c r="T660" t="s">
        <v>2035</v>
      </c>
      <c r="U660" t="s">
        <v>2036</v>
      </c>
    </row>
    <row r="661" spans="1:21" ht="35" customHeight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51"/>
        <v>47.232808616404313</v>
      </c>
      <c r="G661" s="9" t="s">
        <v>14</v>
      </c>
      <c r="H661">
        <v>750</v>
      </c>
      <c r="I661" s="5">
        <f t="shared" si="52"/>
        <v>76.013333333333335</v>
      </c>
      <c r="J661" t="s">
        <v>40</v>
      </c>
      <c r="K661" t="s">
        <v>41</v>
      </c>
      <c r="L661">
        <v>1296108000</v>
      </c>
      <c r="M661" s="11">
        <f t="shared" si="53"/>
        <v>40570.25</v>
      </c>
      <c r="N661">
        <v>1296194400</v>
      </c>
      <c r="O661" s="11">
        <f t="shared" si="54"/>
        <v>40571.25</v>
      </c>
      <c r="P661" s="13" t="str">
        <f t="shared" si="55"/>
        <v>2011</v>
      </c>
      <c r="Q661" t="b">
        <v>0</v>
      </c>
      <c r="R661" t="b">
        <v>0</v>
      </c>
      <c r="S661" t="s">
        <v>42</v>
      </c>
      <c r="T661" t="s">
        <v>2041</v>
      </c>
      <c r="U661" t="s">
        <v>2042</v>
      </c>
    </row>
    <row r="662" spans="1:21" ht="35" customHeight="1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51"/>
        <v>81.736263736263737</v>
      </c>
      <c r="G662" s="9" t="s">
        <v>14</v>
      </c>
      <c r="H662">
        <v>77</v>
      </c>
      <c r="I662" s="5">
        <f t="shared" si="52"/>
        <v>96.597402597402592</v>
      </c>
      <c r="J662" t="s">
        <v>21</v>
      </c>
      <c r="K662" t="s">
        <v>22</v>
      </c>
      <c r="L662">
        <v>1440133200</v>
      </c>
      <c r="M662" s="11">
        <f t="shared" si="53"/>
        <v>42237.208333333328</v>
      </c>
      <c r="N662">
        <v>1440910800</v>
      </c>
      <c r="O662" s="11">
        <f t="shared" si="54"/>
        <v>42246.208333333328</v>
      </c>
      <c r="P662" s="13" t="str">
        <f t="shared" si="55"/>
        <v>2015</v>
      </c>
      <c r="Q662" t="b">
        <v>1</v>
      </c>
      <c r="R662" t="b">
        <v>0</v>
      </c>
      <c r="S662" t="s">
        <v>33</v>
      </c>
      <c r="T662" t="s">
        <v>2039</v>
      </c>
      <c r="U662" t="s">
        <v>2040</v>
      </c>
    </row>
    <row r="663" spans="1:21" ht="35" customHeight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51"/>
        <v>54.187265917603</v>
      </c>
      <c r="G663" s="9" t="s">
        <v>14</v>
      </c>
      <c r="H663">
        <v>752</v>
      </c>
      <c r="I663" s="5">
        <f t="shared" si="52"/>
        <v>76.957446808510639</v>
      </c>
      <c r="J663" t="s">
        <v>36</v>
      </c>
      <c r="K663" t="s">
        <v>37</v>
      </c>
      <c r="L663">
        <v>1332910800</v>
      </c>
      <c r="M663" s="11">
        <f t="shared" si="53"/>
        <v>40996.208333333336</v>
      </c>
      <c r="N663">
        <v>1335502800</v>
      </c>
      <c r="O663" s="11">
        <f t="shared" si="54"/>
        <v>41026.208333333336</v>
      </c>
      <c r="P663" s="13" t="str">
        <f t="shared" si="55"/>
        <v>2012</v>
      </c>
      <c r="Q663" t="b">
        <v>0</v>
      </c>
      <c r="R663" t="b">
        <v>0</v>
      </c>
      <c r="S663" t="s">
        <v>159</v>
      </c>
      <c r="T663" t="s">
        <v>2035</v>
      </c>
      <c r="U663" t="s">
        <v>2058</v>
      </c>
    </row>
    <row r="664" spans="1:21" ht="35" customHeight="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51"/>
        <v>97.868131868131869</v>
      </c>
      <c r="G664" s="9" t="s">
        <v>14</v>
      </c>
      <c r="H664">
        <v>131</v>
      </c>
      <c r="I664" s="5">
        <f t="shared" si="52"/>
        <v>67.984732824427482</v>
      </c>
      <c r="J664" t="s">
        <v>21</v>
      </c>
      <c r="K664" t="s">
        <v>22</v>
      </c>
      <c r="L664">
        <v>1544335200</v>
      </c>
      <c r="M664" s="11">
        <f t="shared" si="53"/>
        <v>43443.25</v>
      </c>
      <c r="N664">
        <v>1544680800</v>
      </c>
      <c r="O664" s="11">
        <f t="shared" si="54"/>
        <v>43447.25</v>
      </c>
      <c r="P664" s="13" t="str">
        <f t="shared" si="55"/>
        <v>2018</v>
      </c>
      <c r="Q664" t="b">
        <v>0</v>
      </c>
      <c r="R664" t="b">
        <v>0</v>
      </c>
      <c r="S664" t="s">
        <v>33</v>
      </c>
      <c r="T664" t="s">
        <v>2039</v>
      </c>
      <c r="U664" t="s">
        <v>2040</v>
      </c>
    </row>
    <row r="665" spans="1:21" ht="35" customHeight="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51"/>
        <v>77.239999999999995</v>
      </c>
      <c r="G665" s="9" t="s">
        <v>14</v>
      </c>
      <c r="H665">
        <v>87</v>
      </c>
      <c r="I665" s="5">
        <f t="shared" si="52"/>
        <v>88.781609195402297</v>
      </c>
      <c r="J665" t="s">
        <v>21</v>
      </c>
      <c r="K665" t="s">
        <v>22</v>
      </c>
      <c r="L665">
        <v>1286427600</v>
      </c>
      <c r="M665" s="11">
        <f t="shared" si="53"/>
        <v>40458.208333333336</v>
      </c>
      <c r="N665">
        <v>1288414800</v>
      </c>
      <c r="O665" s="11">
        <f t="shared" si="54"/>
        <v>40481.208333333336</v>
      </c>
      <c r="P665" s="13" t="str">
        <f t="shared" si="55"/>
        <v>2010</v>
      </c>
      <c r="Q665" t="b">
        <v>0</v>
      </c>
      <c r="R665" t="b">
        <v>0</v>
      </c>
      <c r="S665" t="s">
        <v>33</v>
      </c>
      <c r="T665" t="s">
        <v>2039</v>
      </c>
      <c r="U665" t="s">
        <v>2040</v>
      </c>
    </row>
    <row r="666" spans="1:21" ht="35" customHeight="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51"/>
        <v>33.464735516372798</v>
      </c>
      <c r="G666" s="9" t="s">
        <v>14</v>
      </c>
      <c r="H666">
        <v>1063</v>
      </c>
      <c r="I666" s="5">
        <f t="shared" si="52"/>
        <v>24.99623706491063</v>
      </c>
      <c r="J666" t="s">
        <v>21</v>
      </c>
      <c r="K666" t="s">
        <v>22</v>
      </c>
      <c r="L666">
        <v>1329717600</v>
      </c>
      <c r="M666" s="11">
        <f t="shared" si="53"/>
        <v>40959.25</v>
      </c>
      <c r="N666">
        <v>1330581600</v>
      </c>
      <c r="O666" s="11">
        <f t="shared" si="54"/>
        <v>40969.25</v>
      </c>
      <c r="P666" s="13" t="str">
        <f t="shared" si="55"/>
        <v>2012</v>
      </c>
      <c r="Q666" t="b">
        <v>0</v>
      </c>
      <c r="R666" t="b">
        <v>0</v>
      </c>
      <c r="S666" t="s">
        <v>159</v>
      </c>
      <c r="T666" t="s">
        <v>2035</v>
      </c>
      <c r="U666" t="s">
        <v>2058</v>
      </c>
    </row>
    <row r="667" spans="1:21" ht="35" customHeight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51"/>
        <v>239.58823529411765</v>
      </c>
      <c r="G667" s="9" t="s">
        <v>20</v>
      </c>
      <c r="H667">
        <v>272</v>
      </c>
      <c r="I667" s="5">
        <f t="shared" si="52"/>
        <v>44.922794117647058</v>
      </c>
      <c r="J667" t="s">
        <v>21</v>
      </c>
      <c r="K667" t="s">
        <v>22</v>
      </c>
      <c r="L667">
        <v>1310187600</v>
      </c>
      <c r="M667" s="11">
        <f t="shared" si="53"/>
        <v>40733.208333333336</v>
      </c>
      <c r="N667">
        <v>1311397200</v>
      </c>
      <c r="O667" s="11">
        <f t="shared" si="54"/>
        <v>40747.208333333336</v>
      </c>
      <c r="P667" s="13" t="str">
        <f t="shared" si="55"/>
        <v>2011</v>
      </c>
      <c r="Q667" t="b">
        <v>0</v>
      </c>
      <c r="R667" t="b">
        <v>1</v>
      </c>
      <c r="S667" t="s">
        <v>42</v>
      </c>
      <c r="T667" t="s">
        <v>2041</v>
      </c>
      <c r="U667" t="s">
        <v>2042</v>
      </c>
    </row>
    <row r="668" spans="1:21" ht="35" customHeight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51"/>
        <v>64.032258064516128</v>
      </c>
      <c r="G668" s="9" t="s">
        <v>74</v>
      </c>
      <c r="H668">
        <v>25</v>
      </c>
      <c r="I668" s="5">
        <f t="shared" si="52"/>
        <v>79.400000000000006</v>
      </c>
      <c r="J668" t="s">
        <v>21</v>
      </c>
      <c r="K668" t="s">
        <v>22</v>
      </c>
      <c r="L668">
        <v>1377838800</v>
      </c>
      <c r="M668" s="11">
        <f t="shared" si="53"/>
        <v>41516.208333333336</v>
      </c>
      <c r="N668">
        <v>1378357200</v>
      </c>
      <c r="O668" s="11">
        <f t="shared" si="54"/>
        <v>41522.208333333336</v>
      </c>
      <c r="P668" s="13" t="str">
        <f t="shared" si="55"/>
        <v>2013</v>
      </c>
      <c r="Q668" t="b">
        <v>0</v>
      </c>
      <c r="R668" t="b">
        <v>1</v>
      </c>
      <c r="S668" t="s">
        <v>33</v>
      </c>
      <c r="T668" t="s">
        <v>2039</v>
      </c>
      <c r="U668" t="s">
        <v>2040</v>
      </c>
    </row>
    <row r="669" spans="1:21" ht="35" customHeight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51"/>
        <v>176.15942028985506</v>
      </c>
      <c r="G669" s="9" t="s">
        <v>20</v>
      </c>
      <c r="H669">
        <v>419</v>
      </c>
      <c r="I669" s="5">
        <f t="shared" si="52"/>
        <v>29.009546539379475</v>
      </c>
      <c r="J669" t="s">
        <v>21</v>
      </c>
      <c r="K669" t="s">
        <v>22</v>
      </c>
      <c r="L669">
        <v>1410325200</v>
      </c>
      <c r="M669" s="11">
        <f t="shared" si="53"/>
        <v>41892.208333333336</v>
      </c>
      <c r="N669">
        <v>1411102800</v>
      </c>
      <c r="O669" s="11">
        <f t="shared" si="54"/>
        <v>41901.208333333336</v>
      </c>
      <c r="P669" s="13" t="str">
        <f t="shared" si="55"/>
        <v>2014</v>
      </c>
      <c r="Q669" t="b">
        <v>0</v>
      </c>
      <c r="R669" t="b">
        <v>0</v>
      </c>
      <c r="S669" t="s">
        <v>1029</v>
      </c>
      <c r="T669" t="s">
        <v>2064</v>
      </c>
      <c r="U669" t="s">
        <v>2065</v>
      </c>
    </row>
    <row r="670" spans="1:21" ht="35" customHeight="1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51"/>
        <v>20.33818181818182</v>
      </c>
      <c r="G670" s="9" t="s">
        <v>14</v>
      </c>
      <c r="H670">
        <v>76</v>
      </c>
      <c r="I670" s="5">
        <f t="shared" si="52"/>
        <v>73.59210526315789</v>
      </c>
      <c r="J670" t="s">
        <v>21</v>
      </c>
      <c r="K670" t="s">
        <v>22</v>
      </c>
      <c r="L670">
        <v>1343797200</v>
      </c>
      <c r="M670" s="11">
        <f t="shared" si="53"/>
        <v>41122.208333333336</v>
      </c>
      <c r="N670">
        <v>1344834000</v>
      </c>
      <c r="O670" s="11">
        <f t="shared" si="54"/>
        <v>41134.208333333336</v>
      </c>
      <c r="P670" s="13" t="str">
        <f t="shared" si="55"/>
        <v>2012</v>
      </c>
      <c r="Q670" t="b">
        <v>0</v>
      </c>
      <c r="R670" t="b">
        <v>0</v>
      </c>
      <c r="S670" t="s">
        <v>33</v>
      </c>
      <c r="T670" t="s">
        <v>2039</v>
      </c>
      <c r="U670" t="s">
        <v>2040</v>
      </c>
    </row>
    <row r="671" spans="1:21" ht="35" customHeight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51"/>
        <v>358.64754098360658</v>
      </c>
      <c r="G671" s="9" t="s">
        <v>20</v>
      </c>
      <c r="H671">
        <v>1621</v>
      </c>
      <c r="I671" s="5">
        <f t="shared" si="52"/>
        <v>107.97038864898211</v>
      </c>
      <c r="J671" t="s">
        <v>107</v>
      </c>
      <c r="K671" t="s">
        <v>108</v>
      </c>
      <c r="L671">
        <v>1498453200</v>
      </c>
      <c r="M671" s="11">
        <f t="shared" si="53"/>
        <v>42912.208333333328</v>
      </c>
      <c r="N671">
        <v>1499230800</v>
      </c>
      <c r="O671" s="11">
        <f t="shared" si="54"/>
        <v>42921.208333333328</v>
      </c>
      <c r="P671" s="13" t="str">
        <f t="shared" si="55"/>
        <v>2017</v>
      </c>
      <c r="Q671" t="b">
        <v>0</v>
      </c>
      <c r="R671" t="b">
        <v>0</v>
      </c>
      <c r="S671" t="s">
        <v>33</v>
      </c>
      <c r="T671" t="s">
        <v>2039</v>
      </c>
      <c r="U671" t="s">
        <v>2040</v>
      </c>
    </row>
    <row r="672" spans="1:21" ht="35" customHeight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51"/>
        <v>468.85802469135803</v>
      </c>
      <c r="G672" s="9" t="s">
        <v>20</v>
      </c>
      <c r="H672">
        <v>1101</v>
      </c>
      <c r="I672" s="5">
        <f t="shared" si="52"/>
        <v>68.987284287011803</v>
      </c>
      <c r="J672" t="s">
        <v>21</v>
      </c>
      <c r="K672" t="s">
        <v>22</v>
      </c>
      <c r="L672">
        <v>1456380000</v>
      </c>
      <c r="M672" s="11">
        <f t="shared" si="53"/>
        <v>42425.25</v>
      </c>
      <c r="N672">
        <v>1457416800</v>
      </c>
      <c r="O672" s="11">
        <f t="shared" si="54"/>
        <v>42437.25</v>
      </c>
      <c r="P672" s="13" t="str">
        <f t="shared" si="55"/>
        <v>2016</v>
      </c>
      <c r="Q672" t="b">
        <v>0</v>
      </c>
      <c r="R672" t="b">
        <v>0</v>
      </c>
      <c r="S672" t="s">
        <v>60</v>
      </c>
      <c r="T672" t="s">
        <v>2035</v>
      </c>
      <c r="U672" t="s">
        <v>2045</v>
      </c>
    </row>
    <row r="673" spans="1:21" ht="35" customHeight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51"/>
        <v>122.05635245901641</v>
      </c>
      <c r="G673" s="9" t="s">
        <v>20</v>
      </c>
      <c r="H673">
        <v>1073</v>
      </c>
      <c r="I673" s="5">
        <f t="shared" si="52"/>
        <v>111.02236719478098</v>
      </c>
      <c r="J673" t="s">
        <v>21</v>
      </c>
      <c r="K673" t="s">
        <v>22</v>
      </c>
      <c r="L673">
        <v>1280552400</v>
      </c>
      <c r="M673" s="11">
        <f t="shared" si="53"/>
        <v>40390.208333333336</v>
      </c>
      <c r="N673">
        <v>1280898000</v>
      </c>
      <c r="O673" s="11">
        <f t="shared" si="54"/>
        <v>40394.208333333336</v>
      </c>
      <c r="P673" s="13" t="str">
        <f t="shared" si="55"/>
        <v>2010</v>
      </c>
      <c r="Q673" t="b">
        <v>0</v>
      </c>
      <c r="R673" t="b">
        <v>1</v>
      </c>
      <c r="S673" t="s">
        <v>33</v>
      </c>
      <c r="T673" t="s">
        <v>2039</v>
      </c>
      <c r="U673" t="s">
        <v>2040</v>
      </c>
    </row>
    <row r="674" spans="1:21" ht="35" customHeight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51"/>
        <v>55.931783729156137</v>
      </c>
      <c r="G674" s="9" t="s">
        <v>14</v>
      </c>
      <c r="H674">
        <v>4428</v>
      </c>
      <c r="I674" s="5">
        <f t="shared" si="52"/>
        <v>24.997515808491418</v>
      </c>
      <c r="J674" t="s">
        <v>26</v>
      </c>
      <c r="K674" t="s">
        <v>27</v>
      </c>
      <c r="L674">
        <v>1521608400</v>
      </c>
      <c r="M674" s="11">
        <f t="shared" si="53"/>
        <v>43180.208333333328</v>
      </c>
      <c r="N674">
        <v>1522472400</v>
      </c>
      <c r="O674" s="11">
        <f t="shared" si="54"/>
        <v>43190.208333333328</v>
      </c>
      <c r="P674" s="13" t="str">
        <f t="shared" si="55"/>
        <v>2018</v>
      </c>
      <c r="Q674" t="b">
        <v>0</v>
      </c>
      <c r="R674" t="b">
        <v>0</v>
      </c>
      <c r="S674" t="s">
        <v>33</v>
      </c>
      <c r="T674" t="s">
        <v>2039</v>
      </c>
      <c r="U674" t="s">
        <v>2040</v>
      </c>
    </row>
    <row r="675" spans="1:21" ht="35" customHeight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51"/>
        <v>43.660714285714285</v>
      </c>
      <c r="G675" s="9" t="s">
        <v>14</v>
      </c>
      <c r="H675">
        <v>58</v>
      </c>
      <c r="I675" s="5">
        <f t="shared" si="52"/>
        <v>42.155172413793103</v>
      </c>
      <c r="J675" t="s">
        <v>107</v>
      </c>
      <c r="K675" t="s">
        <v>108</v>
      </c>
      <c r="L675">
        <v>1460696400</v>
      </c>
      <c r="M675" s="11">
        <f t="shared" si="53"/>
        <v>42475.208333333328</v>
      </c>
      <c r="N675">
        <v>1462510800</v>
      </c>
      <c r="O675" s="11">
        <f t="shared" si="54"/>
        <v>42496.208333333328</v>
      </c>
      <c r="P675" s="13" t="str">
        <f t="shared" si="55"/>
        <v>2016</v>
      </c>
      <c r="Q675" t="b">
        <v>0</v>
      </c>
      <c r="R675" t="b">
        <v>0</v>
      </c>
      <c r="S675" t="s">
        <v>60</v>
      </c>
      <c r="T675" t="s">
        <v>2035</v>
      </c>
      <c r="U675" t="s">
        <v>2045</v>
      </c>
    </row>
    <row r="676" spans="1:21" ht="35" customHeight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51"/>
        <v>33.53837141183363</v>
      </c>
      <c r="G676" s="9" t="s">
        <v>74</v>
      </c>
      <c r="H676">
        <v>1218</v>
      </c>
      <c r="I676" s="5">
        <f t="shared" si="52"/>
        <v>47.003284072249592</v>
      </c>
      <c r="J676" t="s">
        <v>21</v>
      </c>
      <c r="K676" t="s">
        <v>22</v>
      </c>
      <c r="L676">
        <v>1313730000</v>
      </c>
      <c r="M676" s="11">
        <f t="shared" si="53"/>
        <v>40774.208333333336</v>
      </c>
      <c r="N676">
        <v>1317790800</v>
      </c>
      <c r="O676" s="11">
        <f t="shared" si="54"/>
        <v>40821.208333333336</v>
      </c>
      <c r="P676" s="13" t="str">
        <f t="shared" si="55"/>
        <v>2011</v>
      </c>
      <c r="Q676" t="b">
        <v>0</v>
      </c>
      <c r="R676" t="b">
        <v>0</v>
      </c>
      <c r="S676" t="s">
        <v>122</v>
      </c>
      <c r="T676" t="s">
        <v>2054</v>
      </c>
      <c r="U676" t="s">
        <v>2055</v>
      </c>
    </row>
    <row r="677" spans="1:21" ht="35" customHeight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51"/>
        <v>122.97938144329896</v>
      </c>
      <c r="G677" s="9" t="s">
        <v>20</v>
      </c>
      <c r="H677">
        <v>331</v>
      </c>
      <c r="I677" s="5">
        <f t="shared" si="52"/>
        <v>36.0392749244713</v>
      </c>
      <c r="J677" t="s">
        <v>21</v>
      </c>
      <c r="K677" t="s">
        <v>22</v>
      </c>
      <c r="L677">
        <v>1568178000</v>
      </c>
      <c r="M677" s="11">
        <f t="shared" si="53"/>
        <v>43719.208333333328</v>
      </c>
      <c r="N677">
        <v>1568782800</v>
      </c>
      <c r="O677" s="11">
        <f t="shared" si="54"/>
        <v>43726.208333333328</v>
      </c>
      <c r="P677" s="13" t="str">
        <f t="shared" si="55"/>
        <v>2019</v>
      </c>
      <c r="Q677" t="b">
        <v>0</v>
      </c>
      <c r="R677" t="b">
        <v>0</v>
      </c>
      <c r="S677" t="s">
        <v>1029</v>
      </c>
      <c r="T677" t="s">
        <v>2064</v>
      </c>
      <c r="U677" t="s">
        <v>2065</v>
      </c>
    </row>
    <row r="678" spans="1:21" ht="35" customHeight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51"/>
        <v>189.74959871589084</v>
      </c>
      <c r="G678" s="9" t="s">
        <v>20</v>
      </c>
      <c r="H678">
        <v>1170</v>
      </c>
      <c r="I678" s="5">
        <f t="shared" si="52"/>
        <v>101.03760683760684</v>
      </c>
      <c r="J678" t="s">
        <v>21</v>
      </c>
      <c r="K678" t="s">
        <v>22</v>
      </c>
      <c r="L678">
        <v>1348635600</v>
      </c>
      <c r="M678" s="11">
        <f t="shared" si="53"/>
        <v>41178.208333333336</v>
      </c>
      <c r="N678">
        <v>1349413200</v>
      </c>
      <c r="O678" s="11">
        <f t="shared" si="54"/>
        <v>41187.208333333336</v>
      </c>
      <c r="P678" s="13" t="str">
        <f t="shared" si="55"/>
        <v>2012</v>
      </c>
      <c r="Q678" t="b">
        <v>0</v>
      </c>
      <c r="R678" t="b">
        <v>0</v>
      </c>
      <c r="S678" t="s">
        <v>122</v>
      </c>
      <c r="T678" t="s">
        <v>2054</v>
      </c>
      <c r="U678" t="s">
        <v>2055</v>
      </c>
    </row>
    <row r="679" spans="1:21" ht="35" customHeight="1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51"/>
        <v>83.622641509433961</v>
      </c>
      <c r="G679" s="9" t="s">
        <v>14</v>
      </c>
      <c r="H679">
        <v>111</v>
      </c>
      <c r="I679" s="5">
        <f t="shared" si="52"/>
        <v>39.927927927927925</v>
      </c>
      <c r="J679" t="s">
        <v>21</v>
      </c>
      <c r="K679" t="s">
        <v>22</v>
      </c>
      <c r="L679">
        <v>1468126800</v>
      </c>
      <c r="M679" s="11">
        <f t="shared" si="53"/>
        <v>42561.208333333328</v>
      </c>
      <c r="N679">
        <v>1472446800</v>
      </c>
      <c r="O679" s="11">
        <f t="shared" si="54"/>
        <v>42611.208333333328</v>
      </c>
      <c r="P679" s="13" t="str">
        <f t="shared" si="55"/>
        <v>2016</v>
      </c>
      <c r="Q679" t="b">
        <v>0</v>
      </c>
      <c r="R679" t="b">
        <v>0</v>
      </c>
      <c r="S679" t="s">
        <v>119</v>
      </c>
      <c r="T679" t="s">
        <v>2047</v>
      </c>
      <c r="U679" t="s">
        <v>2053</v>
      </c>
    </row>
    <row r="680" spans="1:21" ht="35" customHeight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51"/>
        <v>17.968844221105527</v>
      </c>
      <c r="G680" s="9" t="s">
        <v>74</v>
      </c>
      <c r="H680">
        <v>215</v>
      </c>
      <c r="I680" s="5">
        <f t="shared" si="52"/>
        <v>83.158139534883716</v>
      </c>
      <c r="J680" t="s">
        <v>21</v>
      </c>
      <c r="K680" t="s">
        <v>22</v>
      </c>
      <c r="L680">
        <v>1547877600</v>
      </c>
      <c r="M680" s="11">
        <f t="shared" si="53"/>
        <v>43484.25</v>
      </c>
      <c r="N680">
        <v>1548050400</v>
      </c>
      <c r="O680" s="11">
        <f t="shared" si="54"/>
        <v>43486.25</v>
      </c>
      <c r="P680" s="13" t="str">
        <f t="shared" si="55"/>
        <v>2019</v>
      </c>
      <c r="Q680" t="b">
        <v>0</v>
      </c>
      <c r="R680" t="b">
        <v>0</v>
      </c>
      <c r="S680" t="s">
        <v>53</v>
      </c>
      <c r="T680" t="s">
        <v>2041</v>
      </c>
      <c r="U680" t="s">
        <v>2044</v>
      </c>
    </row>
    <row r="681" spans="1:21" ht="35" customHeight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51"/>
        <v>1036.5</v>
      </c>
      <c r="G681" s="9" t="s">
        <v>20</v>
      </c>
      <c r="H681">
        <v>363</v>
      </c>
      <c r="I681" s="5">
        <f t="shared" si="52"/>
        <v>39.97520661157025</v>
      </c>
      <c r="J681" t="s">
        <v>21</v>
      </c>
      <c r="K681" t="s">
        <v>22</v>
      </c>
      <c r="L681">
        <v>1571374800</v>
      </c>
      <c r="M681" s="11">
        <f t="shared" si="53"/>
        <v>43756.208333333328</v>
      </c>
      <c r="N681">
        <v>1571806800</v>
      </c>
      <c r="O681" s="11">
        <f t="shared" si="54"/>
        <v>43761.208333333328</v>
      </c>
      <c r="P681" s="13" t="str">
        <f t="shared" si="55"/>
        <v>2019</v>
      </c>
      <c r="Q681" t="b">
        <v>0</v>
      </c>
      <c r="R681" t="b">
        <v>1</v>
      </c>
      <c r="S681" t="s">
        <v>17</v>
      </c>
      <c r="T681" t="s">
        <v>2033</v>
      </c>
      <c r="U681" t="s">
        <v>2034</v>
      </c>
    </row>
    <row r="682" spans="1:21" ht="35" customHeight="1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51"/>
        <v>97.405219780219781</v>
      </c>
      <c r="G682" s="9" t="s">
        <v>14</v>
      </c>
      <c r="H682">
        <v>2955</v>
      </c>
      <c r="I682" s="5">
        <f t="shared" si="52"/>
        <v>47.993908629441627</v>
      </c>
      <c r="J682" t="s">
        <v>21</v>
      </c>
      <c r="K682" t="s">
        <v>22</v>
      </c>
      <c r="L682">
        <v>1576303200</v>
      </c>
      <c r="M682" s="11">
        <f t="shared" si="53"/>
        <v>43813.25</v>
      </c>
      <c r="N682">
        <v>1576476000</v>
      </c>
      <c r="O682" s="11">
        <f t="shared" si="54"/>
        <v>43815.25</v>
      </c>
      <c r="P682" s="13" t="str">
        <f t="shared" si="55"/>
        <v>2019</v>
      </c>
      <c r="Q682" t="b">
        <v>0</v>
      </c>
      <c r="R682" t="b">
        <v>1</v>
      </c>
      <c r="S682" t="s">
        <v>292</v>
      </c>
      <c r="T682" t="s">
        <v>2050</v>
      </c>
      <c r="U682" t="s">
        <v>2061</v>
      </c>
    </row>
    <row r="683" spans="1:21" ht="35" customHeight="1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51"/>
        <v>86.386203150461711</v>
      </c>
      <c r="G683" s="9" t="s">
        <v>14</v>
      </c>
      <c r="H683">
        <v>1657</v>
      </c>
      <c r="I683" s="5">
        <f t="shared" si="52"/>
        <v>95.978877489438744</v>
      </c>
      <c r="J683" t="s">
        <v>21</v>
      </c>
      <c r="K683" t="s">
        <v>22</v>
      </c>
      <c r="L683">
        <v>1324447200</v>
      </c>
      <c r="M683" s="11">
        <f t="shared" si="53"/>
        <v>40898.25</v>
      </c>
      <c r="N683">
        <v>1324965600</v>
      </c>
      <c r="O683" s="11">
        <f t="shared" si="54"/>
        <v>40904.25</v>
      </c>
      <c r="P683" s="13" t="str">
        <f t="shared" si="55"/>
        <v>2011</v>
      </c>
      <c r="Q683" t="b">
        <v>0</v>
      </c>
      <c r="R683" t="b">
        <v>0</v>
      </c>
      <c r="S683" t="s">
        <v>33</v>
      </c>
      <c r="T683" t="s">
        <v>2039</v>
      </c>
      <c r="U683" t="s">
        <v>2040</v>
      </c>
    </row>
    <row r="684" spans="1:21" ht="35" customHeight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51"/>
        <v>150.16666666666666</v>
      </c>
      <c r="G684" s="9" t="s">
        <v>20</v>
      </c>
      <c r="H684">
        <v>103</v>
      </c>
      <c r="I684" s="5">
        <f t="shared" si="52"/>
        <v>78.728155339805824</v>
      </c>
      <c r="J684" t="s">
        <v>21</v>
      </c>
      <c r="K684" t="s">
        <v>22</v>
      </c>
      <c r="L684">
        <v>1386741600</v>
      </c>
      <c r="M684" s="11">
        <f t="shared" si="53"/>
        <v>41619.25</v>
      </c>
      <c r="N684">
        <v>1387519200</v>
      </c>
      <c r="O684" s="11">
        <f t="shared" si="54"/>
        <v>41628.25</v>
      </c>
      <c r="P684" s="13" t="str">
        <f t="shared" si="55"/>
        <v>2013</v>
      </c>
      <c r="Q684" t="b">
        <v>0</v>
      </c>
      <c r="R684" t="b">
        <v>0</v>
      </c>
      <c r="S684" t="s">
        <v>33</v>
      </c>
      <c r="T684" t="s">
        <v>2039</v>
      </c>
      <c r="U684" t="s">
        <v>2040</v>
      </c>
    </row>
    <row r="685" spans="1:21" ht="35" customHeight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51"/>
        <v>358.43478260869563</v>
      </c>
      <c r="G685" s="9" t="s">
        <v>20</v>
      </c>
      <c r="H685">
        <v>147</v>
      </c>
      <c r="I685" s="5">
        <f t="shared" si="52"/>
        <v>56.081632653061227</v>
      </c>
      <c r="J685" t="s">
        <v>21</v>
      </c>
      <c r="K685" t="s">
        <v>22</v>
      </c>
      <c r="L685">
        <v>1537074000</v>
      </c>
      <c r="M685" s="11">
        <f t="shared" si="53"/>
        <v>43359.208333333328</v>
      </c>
      <c r="N685">
        <v>1537246800</v>
      </c>
      <c r="O685" s="11">
        <f t="shared" si="54"/>
        <v>43361.208333333328</v>
      </c>
      <c r="P685" s="13" t="str">
        <f t="shared" si="55"/>
        <v>2018</v>
      </c>
      <c r="Q685" t="b">
        <v>0</v>
      </c>
      <c r="R685" t="b">
        <v>0</v>
      </c>
      <c r="S685" t="s">
        <v>33</v>
      </c>
      <c r="T685" t="s">
        <v>2039</v>
      </c>
      <c r="U685" t="s">
        <v>2040</v>
      </c>
    </row>
    <row r="686" spans="1:21" ht="35" customHeight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51"/>
        <v>542.85714285714289</v>
      </c>
      <c r="G686" s="9" t="s">
        <v>20</v>
      </c>
      <c r="H686">
        <v>110</v>
      </c>
      <c r="I686" s="5">
        <f t="shared" si="52"/>
        <v>69.090909090909093</v>
      </c>
      <c r="J686" t="s">
        <v>15</v>
      </c>
      <c r="K686" t="s">
        <v>16</v>
      </c>
      <c r="L686">
        <v>1277787600</v>
      </c>
      <c r="M686" s="11">
        <f t="shared" si="53"/>
        <v>40358.208333333336</v>
      </c>
      <c r="N686">
        <v>1279515600</v>
      </c>
      <c r="O686" s="11">
        <f t="shared" si="54"/>
        <v>40378.208333333336</v>
      </c>
      <c r="P686" s="13" t="str">
        <f t="shared" si="55"/>
        <v>2010</v>
      </c>
      <c r="Q686" t="b">
        <v>0</v>
      </c>
      <c r="R686" t="b">
        <v>0</v>
      </c>
      <c r="S686" t="s">
        <v>68</v>
      </c>
      <c r="T686" t="s">
        <v>2047</v>
      </c>
      <c r="U686" t="s">
        <v>2048</v>
      </c>
    </row>
    <row r="687" spans="1:21" ht="35" customHeight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51"/>
        <v>67.500714285714281</v>
      </c>
      <c r="G687" s="9" t="s">
        <v>14</v>
      </c>
      <c r="H687">
        <v>926</v>
      </c>
      <c r="I687" s="5">
        <f t="shared" si="52"/>
        <v>102.05291576673866</v>
      </c>
      <c r="J687" t="s">
        <v>15</v>
      </c>
      <c r="K687" t="s">
        <v>16</v>
      </c>
      <c r="L687">
        <v>1440306000</v>
      </c>
      <c r="M687" s="11">
        <f t="shared" si="53"/>
        <v>42239.208333333328</v>
      </c>
      <c r="N687">
        <v>1442379600</v>
      </c>
      <c r="O687" s="11">
        <f t="shared" si="54"/>
        <v>42263.208333333328</v>
      </c>
      <c r="P687" s="13" t="str">
        <f t="shared" si="55"/>
        <v>2015</v>
      </c>
      <c r="Q687" t="b">
        <v>0</v>
      </c>
      <c r="R687" t="b">
        <v>0</v>
      </c>
      <c r="S687" t="s">
        <v>33</v>
      </c>
      <c r="T687" t="s">
        <v>2039</v>
      </c>
      <c r="U687" t="s">
        <v>2040</v>
      </c>
    </row>
    <row r="688" spans="1:21" ht="35" customHeight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51"/>
        <v>191.74666666666667</v>
      </c>
      <c r="G688" s="9" t="s">
        <v>20</v>
      </c>
      <c r="H688">
        <v>134</v>
      </c>
      <c r="I688" s="5">
        <f t="shared" si="52"/>
        <v>107.32089552238806</v>
      </c>
      <c r="J688" t="s">
        <v>21</v>
      </c>
      <c r="K688" t="s">
        <v>22</v>
      </c>
      <c r="L688">
        <v>1522126800</v>
      </c>
      <c r="M688" s="11">
        <f t="shared" si="53"/>
        <v>43186.208333333328</v>
      </c>
      <c r="N688">
        <v>1523077200</v>
      </c>
      <c r="O688" s="11">
        <f t="shared" si="54"/>
        <v>43197.208333333328</v>
      </c>
      <c r="P688" s="13" t="str">
        <f t="shared" si="55"/>
        <v>2018</v>
      </c>
      <c r="Q688" t="b">
        <v>0</v>
      </c>
      <c r="R688" t="b">
        <v>0</v>
      </c>
      <c r="S688" t="s">
        <v>65</v>
      </c>
      <c r="T688" t="s">
        <v>2037</v>
      </c>
      <c r="U688" t="s">
        <v>2046</v>
      </c>
    </row>
    <row r="689" spans="1:21" ht="35" customHeight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51"/>
        <v>932</v>
      </c>
      <c r="G689" s="9" t="s">
        <v>20</v>
      </c>
      <c r="H689">
        <v>269</v>
      </c>
      <c r="I689" s="5">
        <f t="shared" si="52"/>
        <v>51.970260223048328</v>
      </c>
      <c r="J689" t="s">
        <v>21</v>
      </c>
      <c r="K689" t="s">
        <v>22</v>
      </c>
      <c r="L689">
        <v>1489298400</v>
      </c>
      <c r="M689" s="11">
        <f t="shared" si="53"/>
        <v>42806.25</v>
      </c>
      <c r="N689">
        <v>1489554000</v>
      </c>
      <c r="O689" s="11">
        <f t="shared" si="54"/>
        <v>42809.208333333328</v>
      </c>
      <c r="P689" s="13" t="str">
        <f t="shared" si="55"/>
        <v>2017</v>
      </c>
      <c r="Q689" t="b">
        <v>0</v>
      </c>
      <c r="R689" t="b">
        <v>0</v>
      </c>
      <c r="S689" t="s">
        <v>33</v>
      </c>
      <c r="T689" t="s">
        <v>2039</v>
      </c>
      <c r="U689" t="s">
        <v>2040</v>
      </c>
    </row>
    <row r="690" spans="1:21" ht="35" customHeight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51"/>
        <v>429.27586206896552</v>
      </c>
      <c r="G690" s="9" t="s">
        <v>20</v>
      </c>
      <c r="H690">
        <v>175</v>
      </c>
      <c r="I690" s="5">
        <f t="shared" si="52"/>
        <v>71.137142857142862</v>
      </c>
      <c r="J690" t="s">
        <v>21</v>
      </c>
      <c r="K690" t="s">
        <v>22</v>
      </c>
      <c r="L690">
        <v>1547100000</v>
      </c>
      <c r="M690" s="11">
        <f t="shared" si="53"/>
        <v>43475.25</v>
      </c>
      <c r="N690">
        <v>1548482400</v>
      </c>
      <c r="O690" s="11">
        <f t="shared" si="54"/>
        <v>43491.25</v>
      </c>
      <c r="P690" s="13" t="str">
        <f t="shared" si="55"/>
        <v>2019</v>
      </c>
      <c r="Q690" t="b">
        <v>0</v>
      </c>
      <c r="R690" t="b">
        <v>1</v>
      </c>
      <c r="S690" t="s">
        <v>269</v>
      </c>
      <c r="T690" t="s">
        <v>2041</v>
      </c>
      <c r="U690" t="s">
        <v>2060</v>
      </c>
    </row>
    <row r="691" spans="1:21" ht="35" customHeight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51"/>
        <v>100.65753424657535</v>
      </c>
      <c r="G691" s="9" t="s">
        <v>20</v>
      </c>
      <c r="H691">
        <v>69</v>
      </c>
      <c r="I691" s="5">
        <f t="shared" si="52"/>
        <v>106.49275362318841</v>
      </c>
      <c r="J691" t="s">
        <v>21</v>
      </c>
      <c r="K691" t="s">
        <v>22</v>
      </c>
      <c r="L691">
        <v>1383022800</v>
      </c>
      <c r="M691" s="11">
        <f t="shared" si="53"/>
        <v>41576.208333333336</v>
      </c>
      <c r="N691">
        <v>1384063200</v>
      </c>
      <c r="O691" s="11">
        <f t="shared" si="54"/>
        <v>41588.25</v>
      </c>
      <c r="P691" s="13" t="str">
        <f t="shared" si="55"/>
        <v>2013</v>
      </c>
      <c r="Q691" t="b">
        <v>0</v>
      </c>
      <c r="R691" t="b">
        <v>0</v>
      </c>
      <c r="S691" t="s">
        <v>28</v>
      </c>
      <c r="T691" t="s">
        <v>2037</v>
      </c>
      <c r="U691" t="s">
        <v>2038</v>
      </c>
    </row>
    <row r="692" spans="1:21" ht="35" customHeight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51"/>
        <v>226.61111111111109</v>
      </c>
      <c r="G692" s="9" t="s">
        <v>20</v>
      </c>
      <c r="H692">
        <v>190</v>
      </c>
      <c r="I692" s="5">
        <f t="shared" si="52"/>
        <v>42.93684210526316</v>
      </c>
      <c r="J692" t="s">
        <v>21</v>
      </c>
      <c r="K692" t="s">
        <v>22</v>
      </c>
      <c r="L692">
        <v>1322373600</v>
      </c>
      <c r="M692" s="11">
        <f t="shared" si="53"/>
        <v>40874.25</v>
      </c>
      <c r="N692">
        <v>1322892000</v>
      </c>
      <c r="O692" s="11">
        <f t="shared" si="54"/>
        <v>40880.25</v>
      </c>
      <c r="P692" s="13" t="str">
        <f t="shared" si="55"/>
        <v>2011</v>
      </c>
      <c r="Q692" t="b">
        <v>0</v>
      </c>
      <c r="R692" t="b">
        <v>1</v>
      </c>
      <c r="S692" t="s">
        <v>42</v>
      </c>
      <c r="T692" t="s">
        <v>2041</v>
      </c>
      <c r="U692" t="s">
        <v>2042</v>
      </c>
    </row>
    <row r="693" spans="1:21" ht="35" customHeight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51"/>
        <v>142.38</v>
      </c>
      <c r="G693" s="9" t="s">
        <v>20</v>
      </c>
      <c r="H693">
        <v>237</v>
      </c>
      <c r="I693" s="5">
        <f t="shared" si="52"/>
        <v>30.037974683544302</v>
      </c>
      <c r="J693" t="s">
        <v>21</v>
      </c>
      <c r="K693" t="s">
        <v>22</v>
      </c>
      <c r="L693">
        <v>1349240400</v>
      </c>
      <c r="M693" s="11">
        <f t="shared" si="53"/>
        <v>41185.208333333336</v>
      </c>
      <c r="N693">
        <v>1350709200</v>
      </c>
      <c r="O693" s="11">
        <f t="shared" si="54"/>
        <v>41202.208333333336</v>
      </c>
      <c r="P693" s="13" t="str">
        <f t="shared" si="55"/>
        <v>2012</v>
      </c>
      <c r="Q693" t="b">
        <v>1</v>
      </c>
      <c r="R693" t="b">
        <v>1</v>
      </c>
      <c r="S693" t="s">
        <v>42</v>
      </c>
      <c r="T693" t="s">
        <v>2041</v>
      </c>
      <c r="U693" t="s">
        <v>2042</v>
      </c>
    </row>
    <row r="694" spans="1:21" ht="35" customHeight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51"/>
        <v>90.633333333333326</v>
      </c>
      <c r="G694" s="9" t="s">
        <v>14</v>
      </c>
      <c r="H694">
        <v>77</v>
      </c>
      <c r="I694" s="5">
        <f t="shared" si="52"/>
        <v>70.623376623376629</v>
      </c>
      <c r="J694" t="s">
        <v>40</v>
      </c>
      <c r="K694" t="s">
        <v>41</v>
      </c>
      <c r="L694">
        <v>1562648400</v>
      </c>
      <c r="M694" s="11">
        <f t="shared" si="53"/>
        <v>43655.208333333328</v>
      </c>
      <c r="N694">
        <v>1564203600</v>
      </c>
      <c r="O694" s="11">
        <f t="shared" si="54"/>
        <v>43673.208333333328</v>
      </c>
      <c r="P694" s="13" t="str">
        <f t="shared" si="55"/>
        <v>2019</v>
      </c>
      <c r="Q694" t="b">
        <v>0</v>
      </c>
      <c r="R694" t="b">
        <v>0</v>
      </c>
      <c r="S694" t="s">
        <v>23</v>
      </c>
      <c r="T694" t="s">
        <v>2035</v>
      </c>
      <c r="U694" t="s">
        <v>2036</v>
      </c>
    </row>
    <row r="695" spans="1:21" ht="35" customHeight="1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51"/>
        <v>63.966740576496676</v>
      </c>
      <c r="G695" s="9" t="s">
        <v>14</v>
      </c>
      <c r="H695">
        <v>1748</v>
      </c>
      <c r="I695" s="5">
        <f t="shared" si="52"/>
        <v>66.016018306636155</v>
      </c>
      <c r="J695" t="s">
        <v>21</v>
      </c>
      <c r="K695" t="s">
        <v>22</v>
      </c>
      <c r="L695">
        <v>1508216400</v>
      </c>
      <c r="M695" s="11">
        <f t="shared" si="53"/>
        <v>43025.208333333328</v>
      </c>
      <c r="N695">
        <v>1509685200</v>
      </c>
      <c r="O695" s="11">
        <f t="shared" si="54"/>
        <v>43042.208333333328</v>
      </c>
      <c r="P695" s="13" t="str">
        <f t="shared" si="55"/>
        <v>2017</v>
      </c>
      <c r="Q695" t="b">
        <v>0</v>
      </c>
      <c r="R695" t="b">
        <v>0</v>
      </c>
      <c r="S695" t="s">
        <v>33</v>
      </c>
      <c r="T695" t="s">
        <v>2039</v>
      </c>
      <c r="U695" t="s">
        <v>2040</v>
      </c>
    </row>
    <row r="696" spans="1:21" ht="35" customHeight="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51"/>
        <v>84.131868131868131</v>
      </c>
      <c r="G696" s="9" t="s">
        <v>14</v>
      </c>
      <c r="H696">
        <v>79</v>
      </c>
      <c r="I696" s="5">
        <f t="shared" si="52"/>
        <v>96.911392405063296</v>
      </c>
      <c r="J696" t="s">
        <v>21</v>
      </c>
      <c r="K696" t="s">
        <v>22</v>
      </c>
      <c r="L696">
        <v>1511762400</v>
      </c>
      <c r="M696" s="11">
        <f t="shared" si="53"/>
        <v>43066.25</v>
      </c>
      <c r="N696">
        <v>1514959200</v>
      </c>
      <c r="O696" s="11">
        <f t="shared" si="54"/>
        <v>43103.25</v>
      </c>
      <c r="P696" s="13" t="str">
        <f t="shared" si="55"/>
        <v>2018</v>
      </c>
      <c r="Q696" t="b">
        <v>0</v>
      </c>
      <c r="R696" t="b">
        <v>0</v>
      </c>
      <c r="S696" t="s">
        <v>33</v>
      </c>
      <c r="T696" t="s">
        <v>2039</v>
      </c>
      <c r="U696" t="s">
        <v>2040</v>
      </c>
    </row>
    <row r="697" spans="1:21" ht="35" customHeight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51"/>
        <v>133.93478260869566</v>
      </c>
      <c r="G697" s="9" t="s">
        <v>20</v>
      </c>
      <c r="H697">
        <v>196</v>
      </c>
      <c r="I697" s="5">
        <f t="shared" si="52"/>
        <v>62.867346938775512</v>
      </c>
      <c r="J697" t="s">
        <v>107</v>
      </c>
      <c r="K697" t="s">
        <v>108</v>
      </c>
      <c r="L697">
        <v>1447480800</v>
      </c>
      <c r="M697" s="11">
        <f t="shared" si="53"/>
        <v>42322.25</v>
      </c>
      <c r="N697">
        <v>1448863200</v>
      </c>
      <c r="O697" s="11">
        <f t="shared" si="54"/>
        <v>42338.25</v>
      </c>
      <c r="P697" s="13" t="str">
        <f t="shared" si="55"/>
        <v>2015</v>
      </c>
      <c r="Q697" t="b">
        <v>1</v>
      </c>
      <c r="R697" t="b">
        <v>0</v>
      </c>
      <c r="S697" t="s">
        <v>23</v>
      </c>
      <c r="T697" t="s">
        <v>2035</v>
      </c>
      <c r="U697" t="s">
        <v>2036</v>
      </c>
    </row>
    <row r="698" spans="1:21" ht="35" customHeight="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51"/>
        <v>59.042047531992694</v>
      </c>
      <c r="G698" s="9" t="s">
        <v>14</v>
      </c>
      <c r="H698">
        <v>889</v>
      </c>
      <c r="I698" s="5">
        <f t="shared" si="52"/>
        <v>108.98537682789652</v>
      </c>
      <c r="J698" t="s">
        <v>21</v>
      </c>
      <c r="K698" t="s">
        <v>22</v>
      </c>
      <c r="L698">
        <v>1429506000</v>
      </c>
      <c r="M698" s="11">
        <f t="shared" si="53"/>
        <v>42114.208333333328</v>
      </c>
      <c r="N698">
        <v>1429592400</v>
      </c>
      <c r="O698" s="11">
        <f t="shared" si="54"/>
        <v>42115.208333333328</v>
      </c>
      <c r="P698" s="13" t="str">
        <f t="shared" si="55"/>
        <v>2015</v>
      </c>
      <c r="Q698" t="b">
        <v>0</v>
      </c>
      <c r="R698" t="b">
        <v>1</v>
      </c>
      <c r="S698" t="s">
        <v>33</v>
      </c>
      <c r="T698" t="s">
        <v>2039</v>
      </c>
      <c r="U698" t="s">
        <v>2040</v>
      </c>
    </row>
    <row r="699" spans="1:21" ht="35" customHeight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51"/>
        <v>152.80062063615205</v>
      </c>
      <c r="G699" s="9" t="s">
        <v>20</v>
      </c>
      <c r="H699">
        <v>7295</v>
      </c>
      <c r="I699" s="5">
        <f t="shared" si="52"/>
        <v>26.999314599040439</v>
      </c>
      <c r="J699" t="s">
        <v>21</v>
      </c>
      <c r="K699" t="s">
        <v>22</v>
      </c>
      <c r="L699">
        <v>1522472400</v>
      </c>
      <c r="M699" s="11">
        <f t="shared" si="53"/>
        <v>43190.208333333328</v>
      </c>
      <c r="N699">
        <v>1522645200</v>
      </c>
      <c r="O699" s="11">
        <f t="shared" si="54"/>
        <v>43192.208333333328</v>
      </c>
      <c r="P699" s="13" t="str">
        <f t="shared" si="55"/>
        <v>2018</v>
      </c>
      <c r="Q699" t="b">
        <v>0</v>
      </c>
      <c r="R699" t="b">
        <v>0</v>
      </c>
      <c r="S699" t="s">
        <v>50</v>
      </c>
      <c r="T699" t="s">
        <v>2035</v>
      </c>
      <c r="U699" t="s">
        <v>2043</v>
      </c>
    </row>
    <row r="700" spans="1:21" ht="35" customHeight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51"/>
        <v>446.69121140142522</v>
      </c>
      <c r="G700" s="9" t="s">
        <v>20</v>
      </c>
      <c r="H700">
        <v>2893</v>
      </c>
      <c r="I700" s="5">
        <f t="shared" si="52"/>
        <v>65.004147943311438</v>
      </c>
      <c r="J700" t="s">
        <v>15</v>
      </c>
      <c r="K700" t="s">
        <v>16</v>
      </c>
      <c r="L700">
        <v>1322114400</v>
      </c>
      <c r="M700" s="11">
        <f t="shared" si="53"/>
        <v>40871.25</v>
      </c>
      <c r="N700">
        <v>1323324000</v>
      </c>
      <c r="O700" s="11">
        <f t="shared" si="54"/>
        <v>40885.25</v>
      </c>
      <c r="P700" s="13" t="str">
        <f t="shared" si="55"/>
        <v>2011</v>
      </c>
      <c r="Q700" t="b">
        <v>0</v>
      </c>
      <c r="R700" t="b">
        <v>0</v>
      </c>
      <c r="S700" t="s">
        <v>65</v>
      </c>
      <c r="T700" t="s">
        <v>2037</v>
      </c>
      <c r="U700" t="s">
        <v>2046</v>
      </c>
    </row>
    <row r="701" spans="1:21" ht="35" customHeight="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51"/>
        <v>84.391891891891888</v>
      </c>
      <c r="G701" s="9" t="s">
        <v>14</v>
      </c>
      <c r="H701">
        <v>56</v>
      </c>
      <c r="I701" s="5">
        <f t="shared" si="52"/>
        <v>111.51785714285714</v>
      </c>
      <c r="J701" t="s">
        <v>21</v>
      </c>
      <c r="K701" t="s">
        <v>22</v>
      </c>
      <c r="L701">
        <v>1561438800</v>
      </c>
      <c r="M701" s="11">
        <f t="shared" si="53"/>
        <v>43641.208333333328</v>
      </c>
      <c r="N701">
        <v>1561525200</v>
      </c>
      <c r="O701" s="11">
        <f t="shared" si="54"/>
        <v>43642.208333333328</v>
      </c>
      <c r="P701" s="13" t="str">
        <f t="shared" si="55"/>
        <v>2019</v>
      </c>
      <c r="Q701" t="b">
        <v>0</v>
      </c>
      <c r="R701" t="b">
        <v>0</v>
      </c>
      <c r="S701" t="s">
        <v>53</v>
      </c>
      <c r="T701" t="s">
        <v>2041</v>
      </c>
      <c r="U701" t="s">
        <v>2044</v>
      </c>
    </row>
    <row r="702" spans="1:21" ht="35" customHeight="1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51"/>
        <v>3</v>
      </c>
      <c r="G702" s="9" t="s">
        <v>14</v>
      </c>
      <c r="H702">
        <v>1</v>
      </c>
      <c r="I702" s="5">
        <f t="shared" si="52"/>
        <v>3</v>
      </c>
      <c r="J702" t="s">
        <v>21</v>
      </c>
      <c r="K702" t="s">
        <v>22</v>
      </c>
      <c r="L702">
        <v>1264399200</v>
      </c>
      <c r="M702" s="11">
        <f t="shared" si="53"/>
        <v>40203.25</v>
      </c>
      <c r="N702">
        <v>1265695200</v>
      </c>
      <c r="O702" s="11">
        <f t="shared" si="54"/>
        <v>40218.25</v>
      </c>
      <c r="P702" s="13" t="str">
        <f t="shared" si="55"/>
        <v>2010</v>
      </c>
      <c r="Q702" t="b">
        <v>0</v>
      </c>
      <c r="R702" t="b">
        <v>0</v>
      </c>
      <c r="S702" t="s">
        <v>65</v>
      </c>
      <c r="T702" t="s">
        <v>2037</v>
      </c>
      <c r="U702" t="s">
        <v>2046</v>
      </c>
    </row>
    <row r="703" spans="1:21" ht="35" customHeight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51"/>
        <v>175.02692307692308</v>
      </c>
      <c r="G703" s="9" t="s">
        <v>20</v>
      </c>
      <c r="H703">
        <v>820</v>
      </c>
      <c r="I703" s="5">
        <f t="shared" si="52"/>
        <v>110.99268292682927</v>
      </c>
      <c r="J703" t="s">
        <v>21</v>
      </c>
      <c r="K703" t="s">
        <v>22</v>
      </c>
      <c r="L703">
        <v>1301202000</v>
      </c>
      <c r="M703" s="11">
        <f t="shared" si="53"/>
        <v>40629.208333333336</v>
      </c>
      <c r="N703">
        <v>1301806800</v>
      </c>
      <c r="O703" s="11">
        <f t="shared" si="54"/>
        <v>40636.208333333336</v>
      </c>
      <c r="P703" s="13" t="str">
        <f t="shared" si="55"/>
        <v>2011</v>
      </c>
      <c r="Q703" t="b">
        <v>1</v>
      </c>
      <c r="R703" t="b">
        <v>0</v>
      </c>
      <c r="S703" t="s">
        <v>33</v>
      </c>
      <c r="T703" t="s">
        <v>2039</v>
      </c>
      <c r="U703" t="s">
        <v>2040</v>
      </c>
    </row>
    <row r="704" spans="1:21" ht="35" customHeight="1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51"/>
        <v>54.137931034482754</v>
      </c>
      <c r="G704" s="9" t="s">
        <v>14</v>
      </c>
      <c r="H704">
        <v>83</v>
      </c>
      <c r="I704" s="5">
        <f t="shared" si="52"/>
        <v>56.746987951807228</v>
      </c>
      <c r="J704" t="s">
        <v>21</v>
      </c>
      <c r="K704" t="s">
        <v>22</v>
      </c>
      <c r="L704">
        <v>1374469200</v>
      </c>
      <c r="M704" s="11">
        <f t="shared" si="53"/>
        <v>41477.208333333336</v>
      </c>
      <c r="N704">
        <v>1374901200</v>
      </c>
      <c r="O704" s="11">
        <f t="shared" si="54"/>
        <v>41482.208333333336</v>
      </c>
      <c r="P704" s="13" t="str">
        <f t="shared" si="55"/>
        <v>2013</v>
      </c>
      <c r="Q704" t="b">
        <v>0</v>
      </c>
      <c r="R704" t="b">
        <v>0</v>
      </c>
      <c r="S704" t="s">
        <v>65</v>
      </c>
      <c r="T704" t="s">
        <v>2037</v>
      </c>
      <c r="U704" t="s">
        <v>2046</v>
      </c>
    </row>
    <row r="705" spans="1:21" ht="35" customHeight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51"/>
        <v>311.87381703470032</v>
      </c>
      <c r="G705" s="9" t="s">
        <v>20</v>
      </c>
      <c r="H705">
        <v>2038</v>
      </c>
      <c r="I705" s="5">
        <f t="shared" si="52"/>
        <v>97.020608439646708</v>
      </c>
      <c r="J705" t="s">
        <v>21</v>
      </c>
      <c r="K705" t="s">
        <v>22</v>
      </c>
      <c r="L705">
        <v>1334984400</v>
      </c>
      <c r="M705" s="11">
        <f t="shared" si="53"/>
        <v>41020.208333333336</v>
      </c>
      <c r="N705">
        <v>1336453200</v>
      </c>
      <c r="O705" s="11">
        <f t="shared" si="54"/>
        <v>41037.208333333336</v>
      </c>
      <c r="P705" s="13" t="str">
        <f t="shared" si="55"/>
        <v>2012</v>
      </c>
      <c r="Q705" t="b">
        <v>1</v>
      </c>
      <c r="R705" t="b">
        <v>1</v>
      </c>
      <c r="S705" t="s">
        <v>206</v>
      </c>
      <c r="T705" t="s">
        <v>2047</v>
      </c>
      <c r="U705" t="s">
        <v>2059</v>
      </c>
    </row>
    <row r="706" spans="1:21" ht="35" customHeight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51"/>
        <v>122.78160919540231</v>
      </c>
      <c r="G706" s="9" t="s">
        <v>20</v>
      </c>
      <c r="H706">
        <v>116</v>
      </c>
      <c r="I706" s="5">
        <f t="shared" si="52"/>
        <v>92.08620689655173</v>
      </c>
      <c r="J706" t="s">
        <v>21</v>
      </c>
      <c r="K706" t="s">
        <v>22</v>
      </c>
      <c r="L706">
        <v>1467608400</v>
      </c>
      <c r="M706" s="11">
        <f t="shared" si="53"/>
        <v>42555.208333333328</v>
      </c>
      <c r="N706">
        <v>1468904400</v>
      </c>
      <c r="O706" s="11">
        <f t="shared" si="54"/>
        <v>42570.208333333328</v>
      </c>
      <c r="P706" s="13" t="str">
        <f t="shared" si="55"/>
        <v>2016</v>
      </c>
      <c r="Q706" t="b">
        <v>0</v>
      </c>
      <c r="R706" t="b">
        <v>0</v>
      </c>
      <c r="S706" t="s">
        <v>71</v>
      </c>
      <c r="T706" t="s">
        <v>2041</v>
      </c>
      <c r="U706" t="s">
        <v>2049</v>
      </c>
    </row>
    <row r="707" spans="1:21" ht="35" customHeight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56">$E707/$D707*100</f>
        <v>99.026517383618156</v>
      </c>
      <c r="G707" s="9" t="s">
        <v>14</v>
      </c>
      <c r="H707">
        <v>2025</v>
      </c>
      <c r="I707" s="5">
        <f t="shared" ref="I707:I770" si="57">IFERROR($E707/$H707,0)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58">((($L707/60)/60)/24)+DATE(1970,1,1)</f>
        <v>41619.25</v>
      </c>
      <c r="N707">
        <v>1387087200</v>
      </c>
      <c r="O707" s="11">
        <f t="shared" ref="O707:O770" si="59">((($N707/60)/60)/24)+DATE(1970,1,1)</f>
        <v>41623.25</v>
      </c>
      <c r="P707" s="13" t="str">
        <f t="shared" si="55"/>
        <v>2013</v>
      </c>
      <c r="Q707" t="b">
        <v>0</v>
      </c>
      <c r="R707" t="b">
        <v>0</v>
      </c>
      <c r="S707" t="s">
        <v>68</v>
      </c>
      <c r="T707" t="s">
        <v>2047</v>
      </c>
      <c r="U707" t="s">
        <v>2048</v>
      </c>
    </row>
    <row r="708" spans="1:21" ht="35" customHeight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56"/>
        <v>127.84686346863469</v>
      </c>
      <c r="G708" s="9" t="s">
        <v>20</v>
      </c>
      <c r="H708">
        <v>1345</v>
      </c>
      <c r="I708" s="5">
        <f t="shared" si="57"/>
        <v>103.03791821561339</v>
      </c>
      <c r="J708" t="s">
        <v>26</v>
      </c>
      <c r="K708" t="s">
        <v>27</v>
      </c>
      <c r="L708">
        <v>1546754400</v>
      </c>
      <c r="M708" s="11">
        <f t="shared" si="58"/>
        <v>43471.25</v>
      </c>
      <c r="N708">
        <v>1547445600</v>
      </c>
      <c r="O708" s="11">
        <f t="shared" si="59"/>
        <v>43479.25</v>
      </c>
      <c r="P708" s="13" t="str">
        <f t="shared" ref="P708:P771" si="60">TEXT($O708,"yyyy")</f>
        <v>2019</v>
      </c>
      <c r="Q708" t="b">
        <v>0</v>
      </c>
      <c r="R708" t="b">
        <v>1</v>
      </c>
      <c r="S708" t="s">
        <v>28</v>
      </c>
      <c r="T708" t="s">
        <v>2037</v>
      </c>
      <c r="U708" t="s">
        <v>2038</v>
      </c>
    </row>
    <row r="709" spans="1:21" ht="35" customHeight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56"/>
        <v>158.61643835616439</v>
      </c>
      <c r="G709" s="9" t="s">
        <v>20</v>
      </c>
      <c r="H709">
        <v>168</v>
      </c>
      <c r="I709" s="5">
        <f t="shared" si="57"/>
        <v>68.922619047619051</v>
      </c>
      <c r="J709" t="s">
        <v>21</v>
      </c>
      <c r="K709" t="s">
        <v>22</v>
      </c>
      <c r="L709">
        <v>1544248800</v>
      </c>
      <c r="M709" s="11">
        <f t="shared" si="58"/>
        <v>43442.25</v>
      </c>
      <c r="N709">
        <v>1547359200</v>
      </c>
      <c r="O709" s="11">
        <f t="shared" si="59"/>
        <v>43478.25</v>
      </c>
      <c r="P709" s="13" t="str">
        <f t="shared" si="60"/>
        <v>2019</v>
      </c>
      <c r="Q709" t="b">
        <v>0</v>
      </c>
      <c r="R709" t="b">
        <v>0</v>
      </c>
      <c r="S709" t="s">
        <v>53</v>
      </c>
      <c r="T709" t="s">
        <v>2041</v>
      </c>
      <c r="U709" t="s">
        <v>2044</v>
      </c>
    </row>
    <row r="710" spans="1:21" ht="35" customHeight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56"/>
        <v>707.05882352941171</v>
      </c>
      <c r="G710" s="9" t="s">
        <v>20</v>
      </c>
      <c r="H710">
        <v>137</v>
      </c>
      <c r="I710" s="5">
        <f t="shared" si="57"/>
        <v>87.737226277372258</v>
      </c>
      <c r="J710" t="s">
        <v>98</v>
      </c>
      <c r="K710" t="s">
        <v>99</v>
      </c>
      <c r="L710">
        <v>1495429200</v>
      </c>
      <c r="M710" s="11">
        <f t="shared" si="58"/>
        <v>42877.208333333328</v>
      </c>
      <c r="N710">
        <v>1496293200</v>
      </c>
      <c r="O710" s="11">
        <f t="shared" si="59"/>
        <v>42887.208333333328</v>
      </c>
      <c r="P710" s="13" t="str">
        <f t="shared" si="60"/>
        <v>2017</v>
      </c>
      <c r="Q710" t="b">
        <v>0</v>
      </c>
      <c r="R710" t="b">
        <v>0</v>
      </c>
      <c r="S710" t="s">
        <v>33</v>
      </c>
      <c r="T710" t="s">
        <v>2039</v>
      </c>
      <c r="U710" t="s">
        <v>2040</v>
      </c>
    </row>
    <row r="711" spans="1:21" ht="35" customHeight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56"/>
        <v>142.38775510204081</v>
      </c>
      <c r="G711" s="9" t="s">
        <v>20</v>
      </c>
      <c r="H711">
        <v>186</v>
      </c>
      <c r="I711" s="5">
        <f t="shared" si="57"/>
        <v>75.021505376344081</v>
      </c>
      <c r="J711" t="s">
        <v>107</v>
      </c>
      <c r="K711" t="s">
        <v>108</v>
      </c>
      <c r="L711">
        <v>1334811600</v>
      </c>
      <c r="M711" s="11">
        <f t="shared" si="58"/>
        <v>41018.208333333336</v>
      </c>
      <c r="N711">
        <v>1335416400</v>
      </c>
      <c r="O711" s="11">
        <f t="shared" si="59"/>
        <v>41025.208333333336</v>
      </c>
      <c r="P711" s="13" t="str">
        <f t="shared" si="60"/>
        <v>2012</v>
      </c>
      <c r="Q711" t="b">
        <v>0</v>
      </c>
      <c r="R711" t="b">
        <v>0</v>
      </c>
      <c r="S711" t="s">
        <v>33</v>
      </c>
      <c r="T711" t="s">
        <v>2039</v>
      </c>
      <c r="U711" t="s">
        <v>2040</v>
      </c>
    </row>
    <row r="712" spans="1:21" ht="35" customHeight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56"/>
        <v>147.86046511627907</v>
      </c>
      <c r="G712" s="9" t="s">
        <v>20</v>
      </c>
      <c r="H712">
        <v>125</v>
      </c>
      <c r="I712" s="5">
        <f t="shared" si="57"/>
        <v>50.863999999999997</v>
      </c>
      <c r="J712" t="s">
        <v>21</v>
      </c>
      <c r="K712" t="s">
        <v>22</v>
      </c>
      <c r="L712">
        <v>1531544400</v>
      </c>
      <c r="M712" s="11">
        <f t="shared" si="58"/>
        <v>43295.208333333328</v>
      </c>
      <c r="N712">
        <v>1532149200</v>
      </c>
      <c r="O712" s="11">
        <f t="shared" si="59"/>
        <v>43302.208333333328</v>
      </c>
      <c r="P712" s="13" t="str">
        <f t="shared" si="60"/>
        <v>2018</v>
      </c>
      <c r="Q712" t="b">
        <v>0</v>
      </c>
      <c r="R712" t="b">
        <v>1</v>
      </c>
      <c r="S712" t="s">
        <v>33</v>
      </c>
      <c r="T712" t="s">
        <v>2039</v>
      </c>
      <c r="U712" t="s">
        <v>2040</v>
      </c>
    </row>
    <row r="713" spans="1:21" ht="35" customHeight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56"/>
        <v>20.322580645161288</v>
      </c>
      <c r="G713" s="9" t="s">
        <v>14</v>
      </c>
      <c r="H713">
        <v>14</v>
      </c>
      <c r="I713" s="5">
        <f t="shared" si="57"/>
        <v>90</v>
      </c>
      <c r="J713" t="s">
        <v>107</v>
      </c>
      <c r="K713" t="s">
        <v>108</v>
      </c>
      <c r="L713">
        <v>1453615200</v>
      </c>
      <c r="M713" s="11">
        <f t="shared" si="58"/>
        <v>42393.25</v>
      </c>
      <c r="N713">
        <v>1453788000</v>
      </c>
      <c r="O713" s="11">
        <f t="shared" si="59"/>
        <v>42395.25</v>
      </c>
      <c r="P713" s="13" t="str">
        <f t="shared" si="60"/>
        <v>2016</v>
      </c>
      <c r="Q713" t="b">
        <v>1</v>
      </c>
      <c r="R713" t="b">
        <v>1</v>
      </c>
      <c r="S713" t="s">
        <v>33</v>
      </c>
      <c r="T713" t="s">
        <v>2039</v>
      </c>
      <c r="U713" t="s">
        <v>2040</v>
      </c>
    </row>
    <row r="714" spans="1:21" ht="35" customHeight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56"/>
        <v>1840.625</v>
      </c>
      <c r="G714" s="9" t="s">
        <v>20</v>
      </c>
      <c r="H714">
        <v>202</v>
      </c>
      <c r="I714" s="5">
        <f t="shared" si="57"/>
        <v>72.896039603960389</v>
      </c>
      <c r="J714" t="s">
        <v>21</v>
      </c>
      <c r="K714" t="s">
        <v>22</v>
      </c>
      <c r="L714">
        <v>1467954000</v>
      </c>
      <c r="M714" s="11">
        <f t="shared" si="58"/>
        <v>42559.208333333328</v>
      </c>
      <c r="N714">
        <v>1471496400</v>
      </c>
      <c r="O714" s="11">
        <f t="shared" si="59"/>
        <v>42600.208333333328</v>
      </c>
      <c r="P714" s="13" t="str">
        <f t="shared" si="60"/>
        <v>2016</v>
      </c>
      <c r="Q714" t="b">
        <v>0</v>
      </c>
      <c r="R714" t="b">
        <v>0</v>
      </c>
      <c r="S714" t="s">
        <v>33</v>
      </c>
      <c r="T714" t="s">
        <v>2039</v>
      </c>
      <c r="U714" t="s">
        <v>2040</v>
      </c>
    </row>
    <row r="715" spans="1:21" ht="35" customHeight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56"/>
        <v>161.94202898550725</v>
      </c>
      <c r="G715" s="9" t="s">
        <v>20</v>
      </c>
      <c r="H715">
        <v>103</v>
      </c>
      <c r="I715" s="5">
        <f t="shared" si="57"/>
        <v>108.48543689320388</v>
      </c>
      <c r="J715" t="s">
        <v>21</v>
      </c>
      <c r="K715" t="s">
        <v>22</v>
      </c>
      <c r="L715">
        <v>1471842000</v>
      </c>
      <c r="M715" s="11">
        <f t="shared" si="58"/>
        <v>42604.208333333328</v>
      </c>
      <c r="N715">
        <v>1472878800</v>
      </c>
      <c r="O715" s="11">
        <f t="shared" si="59"/>
        <v>42616.208333333328</v>
      </c>
      <c r="P715" s="13" t="str">
        <f t="shared" si="60"/>
        <v>2016</v>
      </c>
      <c r="Q715" t="b">
        <v>0</v>
      </c>
      <c r="R715" t="b">
        <v>0</v>
      </c>
      <c r="S715" t="s">
        <v>133</v>
      </c>
      <c r="T715" t="s">
        <v>2047</v>
      </c>
      <c r="U715" t="s">
        <v>2056</v>
      </c>
    </row>
    <row r="716" spans="1:21" ht="35" customHeight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56"/>
        <v>472.82077922077923</v>
      </c>
      <c r="G716" s="9" t="s">
        <v>20</v>
      </c>
      <c r="H716">
        <v>1785</v>
      </c>
      <c r="I716" s="5">
        <f t="shared" si="57"/>
        <v>101.98095238095237</v>
      </c>
      <c r="J716" t="s">
        <v>21</v>
      </c>
      <c r="K716" t="s">
        <v>22</v>
      </c>
      <c r="L716">
        <v>1408424400</v>
      </c>
      <c r="M716" s="11">
        <f t="shared" si="58"/>
        <v>41870.208333333336</v>
      </c>
      <c r="N716">
        <v>1408510800</v>
      </c>
      <c r="O716" s="11">
        <f t="shared" si="59"/>
        <v>41871.208333333336</v>
      </c>
      <c r="P716" s="13" t="str">
        <f t="shared" si="60"/>
        <v>2014</v>
      </c>
      <c r="Q716" t="b">
        <v>0</v>
      </c>
      <c r="R716" t="b">
        <v>0</v>
      </c>
      <c r="S716" t="s">
        <v>23</v>
      </c>
      <c r="T716" t="s">
        <v>2035</v>
      </c>
      <c r="U716" t="s">
        <v>2036</v>
      </c>
    </row>
    <row r="717" spans="1:21" ht="35" customHeight="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56"/>
        <v>24.466101694915253</v>
      </c>
      <c r="G717" s="9" t="s">
        <v>14</v>
      </c>
      <c r="H717">
        <v>656</v>
      </c>
      <c r="I717" s="5">
        <f t="shared" si="57"/>
        <v>44.009146341463413</v>
      </c>
      <c r="J717" t="s">
        <v>21</v>
      </c>
      <c r="K717" t="s">
        <v>22</v>
      </c>
      <c r="L717">
        <v>1281157200</v>
      </c>
      <c r="M717" s="11">
        <f t="shared" si="58"/>
        <v>40397.208333333336</v>
      </c>
      <c r="N717">
        <v>1281589200</v>
      </c>
      <c r="O717" s="11">
        <f t="shared" si="59"/>
        <v>40402.208333333336</v>
      </c>
      <c r="P717" s="13" t="str">
        <f t="shared" si="60"/>
        <v>2010</v>
      </c>
      <c r="Q717" t="b">
        <v>0</v>
      </c>
      <c r="R717" t="b">
        <v>0</v>
      </c>
      <c r="S717" t="s">
        <v>292</v>
      </c>
      <c r="T717" t="s">
        <v>2050</v>
      </c>
      <c r="U717" t="s">
        <v>2061</v>
      </c>
    </row>
    <row r="718" spans="1:21" ht="35" customHeight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56"/>
        <v>517.65</v>
      </c>
      <c r="G718" s="9" t="s">
        <v>20</v>
      </c>
      <c r="H718">
        <v>157</v>
      </c>
      <c r="I718" s="5">
        <f t="shared" si="57"/>
        <v>65.942675159235662</v>
      </c>
      <c r="J718" t="s">
        <v>21</v>
      </c>
      <c r="K718" t="s">
        <v>22</v>
      </c>
      <c r="L718">
        <v>1373432400</v>
      </c>
      <c r="M718" s="11">
        <f t="shared" si="58"/>
        <v>41465.208333333336</v>
      </c>
      <c r="N718">
        <v>1375851600</v>
      </c>
      <c r="O718" s="11">
        <f t="shared" si="59"/>
        <v>41493.208333333336</v>
      </c>
      <c r="P718" s="13" t="str">
        <f t="shared" si="60"/>
        <v>2013</v>
      </c>
      <c r="Q718" t="b">
        <v>0</v>
      </c>
      <c r="R718" t="b">
        <v>1</v>
      </c>
      <c r="S718" t="s">
        <v>33</v>
      </c>
      <c r="T718" t="s">
        <v>2039</v>
      </c>
      <c r="U718" t="s">
        <v>2040</v>
      </c>
    </row>
    <row r="719" spans="1:21" ht="35" customHeight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56"/>
        <v>247.64285714285714</v>
      </c>
      <c r="G719" s="9" t="s">
        <v>20</v>
      </c>
      <c r="H719">
        <v>555</v>
      </c>
      <c r="I719" s="5">
        <f t="shared" si="57"/>
        <v>24.987387387387386</v>
      </c>
      <c r="J719" t="s">
        <v>21</v>
      </c>
      <c r="K719" t="s">
        <v>22</v>
      </c>
      <c r="L719">
        <v>1313989200</v>
      </c>
      <c r="M719" s="11">
        <f t="shared" si="58"/>
        <v>40777.208333333336</v>
      </c>
      <c r="N719">
        <v>1315803600</v>
      </c>
      <c r="O719" s="11">
        <f t="shared" si="59"/>
        <v>40798.208333333336</v>
      </c>
      <c r="P719" s="13" t="str">
        <f t="shared" si="60"/>
        <v>2011</v>
      </c>
      <c r="Q719" t="b">
        <v>0</v>
      </c>
      <c r="R719" t="b">
        <v>0</v>
      </c>
      <c r="S719" t="s">
        <v>42</v>
      </c>
      <c r="T719" t="s">
        <v>2041</v>
      </c>
      <c r="U719" t="s">
        <v>2042</v>
      </c>
    </row>
    <row r="720" spans="1:21" ht="35" customHeight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56"/>
        <v>100.20481927710843</v>
      </c>
      <c r="G720" s="9" t="s">
        <v>20</v>
      </c>
      <c r="H720">
        <v>297</v>
      </c>
      <c r="I720" s="5">
        <f t="shared" si="57"/>
        <v>28.003367003367003</v>
      </c>
      <c r="J720" t="s">
        <v>21</v>
      </c>
      <c r="K720" t="s">
        <v>22</v>
      </c>
      <c r="L720">
        <v>1371445200</v>
      </c>
      <c r="M720" s="11">
        <f t="shared" si="58"/>
        <v>41442.208333333336</v>
      </c>
      <c r="N720">
        <v>1373691600</v>
      </c>
      <c r="O720" s="11">
        <f t="shared" si="59"/>
        <v>41468.208333333336</v>
      </c>
      <c r="P720" s="13" t="str">
        <f t="shared" si="60"/>
        <v>2013</v>
      </c>
      <c r="Q720" t="b">
        <v>0</v>
      </c>
      <c r="R720" t="b">
        <v>0</v>
      </c>
      <c r="S720" t="s">
        <v>65</v>
      </c>
      <c r="T720" t="s">
        <v>2037</v>
      </c>
      <c r="U720" t="s">
        <v>2046</v>
      </c>
    </row>
    <row r="721" spans="1:21" ht="35" customHeight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56"/>
        <v>153</v>
      </c>
      <c r="G721" s="9" t="s">
        <v>20</v>
      </c>
      <c r="H721">
        <v>123</v>
      </c>
      <c r="I721" s="5">
        <f t="shared" si="57"/>
        <v>85.829268292682926</v>
      </c>
      <c r="J721" t="s">
        <v>21</v>
      </c>
      <c r="K721" t="s">
        <v>22</v>
      </c>
      <c r="L721">
        <v>1338267600</v>
      </c>
      <c r="M721" s="11">
        <f t="shared" si="58"/>
        <v>41058.208333333336</v>
      </c>
      <c r="N721">
        <v>1339218000</v>
      </c>
      <c r="O721" s="11">
        <f t="shared" si="59"/>
        <v>41069.208333333336</v>
      </c>
      <c r="P721" s="13" t="str">
        <f t="shared" si="60"/>
        <v>2012</v>
      </c>
      <c r="Q721" t="b">
        <v>0</v>
      </c>
      <c r="R721" t="b">
        <v>0</v>
      </c>
      <c r="S721" t="s">
        <v>119</v>
      </c>
      <c r="T721" t="s">
        <v>2047</v>
      </c>
      <c r="U721" t="s">
        <v>2053</v>
      </c>
    </row>
    <row r="722" spans="1:21" ht="35" customHeight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56"/>
        <v>37.091954022988503</v>
      </c>
      <c r="G722" s="9" t="s">
        <v>74</v>
      </c>
      <c r="H722">
        <v>38</v>
      </c>
      <c r="I722" s="5">
        <f t="shared" si="57"/>
        <v>84.921052631578945</v>
      </c>
      <c r="J722" t="s">
        <v>36</v>
      </c>
      <c r="K722" t="s">
        <v>37</v>
      </c>
      <c r="L722">
        <v>1519192800</v>
      </c>
      <c r="M722" s="11">
        <f t="shared" si="58"/>
        <v>43152.25</v>
      </c>
      <c r="N722">
        <v>1520402400</v>
      </c>
      <c r="O722" s="11">
        <f t="shared" si="59"/>
        <v>43166.25</v>
      </c>
      <c r="P722" s="13" t="str">
        <f t="shared" si="60"/>
        <v>2018</v>
      </c>
      <c r="Q722" t="b">
        <v>0</v>
      </c>
      <c r="R722" t="b">
        <v>1</v>
      </c>
      <c r="S722" t="s">
        <v>33</v>
      </c>
      <c r="T722" t="s">
        <v>2039</v>
      </c>
      <c r="U722" t="s">
        <v>2040</v>
      </c>
    </row>
    <row r="723" spans="1:21" ht="35" customHeight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56"/>
        <v>4.392394822006473</v>
      </c>
      <c r="G723" s="9" t="s">
        <v>74</v>
      </c>
      <c r="H723">
        <v>60</v>
      </c>
      <c r="I723" s="5">
        <f t="shared" si="57"/>
        <v>90.483333333333334</v>
      </c>
      <c r="J723" t="s">
        <v>21</v>
      </c>
      <c r="K723" t="s">
        <v>22</v>
      </c>
      <c r="L723">
        <v>1522818000</v>
      </c>
      <c r="M723" s="11">
        <f t="shared" si="58"/>
        <v>43194.208333333328</v>
      </c>
      <c r="N723">
        <v>1523336400</v>
      </c>
      <c r="O723" s="11">
        <f t="shared" si="59"/>
        <v>43200.208333333328</v>
      </c>
      <c r="P723" s="13" t="str">
        <f t="shared" si="60"/>
        <v>2018</v>
      </c>
      <c r="Q723" t="b">
        <v>0</v>
      </c>
      <c r="R723" t="b">
        <v>0</v>
      </c>
      <c r="S723" t="s">
        <v>23</v>
      </c>
      <c r="T723" t="s">
        <v>2035</v>
      </c>
      <c r="U723" t="s">
        <v>2036</v>
      </c>
    </row>
    <row r="724" spans="1:21" ht="35" customHeight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56"/>
        <v>156.50721649484535</v>
      </c>
      <c r="G724" s="9" t="s">
        <v>20</v>
      </c>
      <c r="H724">
        <v>3036</v>
      </c>
      <c r="I724" s="5">
        <f t="shared" si="57"/>
        <v>25.00197628458498</v>
      </c>
      <c r="J724" t="s">
        <v>21</v>
      </c>
      <c r="K724" t="s">
        <v>22</v>
      </c>
      <c r="L724">
        <v>1509948000</v>
      </c>
      <c r="M724" s="11">
        <f t="shared" si="58"/>
        <v>43045.25</v>
      </c>
      <c r="N724">
        <v>1512280800</v>
      </c>
      <c r="O724" s="11">
        <f t="shared" si="59"/>
        <v>43072.25</v>
      </c>
      <c r="P724" s="13" t="str">
        <f t="shared" si="60"/>
        <v>2017</v>
      </c>
      <c r="Q724" t="b">
        <v>0</v>
      </c>
      <c r="R724" t="b">
        <v>0</v>
      </c>
      <c r="S724" t="s">
        <v>42</v>
      </c>
      <c r="T724" t="s">
        <v>2041</v>
      </c>
      <c r="U724" t="s">
        <v>2042</v>
      </c>
    </row>
    <row r="725" spans="1:21" ht="35" customHeight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56"/>
        <v>270.40816326530609</v>
      </c>
      <c r="G725" s="9" t="s">
        <v>20</v>
      </c>
      <c r="H725">
        <v>144</v>
      </c>
      <c r="I725" s="5">
        <f t="shared" si="57"/>
        <v>92.013888888888886</v>
      </c>
      <c r="J725" t="s">
        <v>26</v>
      </c>
      <c r="K725" t="s">
        <v>27</v>
      </c>
      <c r="L725">
        <v>1456898400</v>
      </c>
      <c r="M725" s="11">
        <f t="shared" si="58"/>
        <v>42431.25</v>
      </c>
      <c r="N725">
        <v>1458709200</v>
      </c>
      <c r="O725" s="11">
        <f t="shared" si="59"/>
        <v>42452.208333333328</v>
      </c>
      <c r="P725" s="13" t="str">
        <f t="shared" si="60"/>
        <v>2016</v>
      </c>
      <c r="Q725" t="b">
        <v>0</v>
      </c>
      <c r="R725" t="b">
        <v>0</v>
      </c>
      <c r="S725" t="s">
        <v>33</v>
      </c>
      <c r="T725" t="s">
        <v>2039</v>
      </c>
      <c r="U725" t="s">
        <v>2040</v>
      </c>
    </row>
    <row r="726" spans="1:21" ht="35" customHeight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56"/>
        <v>134.05952380952382</v>
      </c>
      <c r="G726" s="9" t="s">
        <v>20</v>
      </c>
      <c r="H726">
        <v>121</v>
      </c>
      <c r="I726" s="5">
        <f t="shared" si="57"/>
        <v>93.066115702479337</v>
      </c>
      <c r="J726" t="s">
        <v>40</v>
      </c>
      <c r="K726" t="s">
        <v>41</v>
      </c>
      <c r="L726">
        <v>1413954000</v>
      </c>
      <c r="M726" s="11">
        <f t="shared" si="58"/>
        <v>41934.208333333336</v>
      </c>
      <c r="N726">
        <v>1414126800</v>
      </c>
      <c r="O726" s="11">
        <f t="shared" si="59"/>
        <v>41936.208333333336</v>
      </c>
      <c r="P726" s="13" t="str">
        <f t="shared" si="60"/>
        <v>2014</v>
      </c>
      <c r="Q726" t="b">
        <v>0</v>
      </c>
      <c r="R726" t="b">
        <v>1</v>
      </c>
      <c r="S726" t="s">
        <v>33</v>
      </c>
      <c r="T726" t="s">
        <v>2039</v>
      </c>
      <c r="U726" t="s">
        <v>2040</v>
      </c>
    </row>
    <row r="727" spans="1:21" ht="35" customHeight="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56"/>
        <v>50.398033126293996</v>
      </c>
      <c r="G727" s="9" t="s">
        <v>14</v>
      </c>
      <c r="H727">
        <v>1596</v>
      </c>
      <c r="I727" s="5">
        <f t="shared" si="57"/>
        <v>61.008145363408524</v>
      </c>
      <c r="J727" t="s">
        <v>21</v>
      </c>
      <c r="K727" t="s">
        <v>22</v>
      </c>
      <c r="L727">
        <v>1416031200</v>
      </c>
      <c r="M727" s="11">
        <f t="shared" si="58"/>
        <v>41958.25</v>
      </c>
      <c r="N727">
        <v>1416204000</v>
      </c>
      <c r="O727" s="11">
        <f t="shared" si="59"/>
        <v>41960.25</v>
      </c>
      <c r="P727" s="13" t="str">
        <f t="shared" si="60"/>
        <v>2014</v>
      </c>
      <c r="Q727" t="b">
        <v>0</v>
      </c>
      <c r="R727" t="b">
        <v>0</v>
      </c>
      <c r="S727" t="s">
        <v>292</v>
      </c>
      <c r="T727" t="s">
        <v>2050</v>
      </c>
      <c r="U727" t="s">
        <v>2061</v>
      </c>
    </row>
    <row r="728" spans="1:21" ht="35" customHeight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56"/>
        <v>88.815837937384899</v>
      </c>
      <c r="G728" s="9" t="s">
        <v>74</v>
      </c>
      <c r="H728">
        <v>524</v>
      </c>
      <c r="I728" s="5">
        <f t="shared" si="57"/>
        <v>92.036259541984734</v>
      </c>
      <c r="J728" t="s">
        <v>21</v>
      </c>
      <c r="K728" t="s">
        <v>22</v>
      </c>
      <c r="L728">
        <v>1287982800</v>
      </c>
      <c r="M728" s="11">
        <f t="shared" si="58"/>
        <v>40476.208333333336</v>
      </c>
      <c r="N728">
        <v>1288501200</v>
      </c>
      <c r="O728" s="11">
        <f t="shared" si="59"/>
        <v>40482.208333333336</v>
      </c>
      <c r="P728" s="13" t="str">
        <f t="shared" si="60"/>
        <v>2010</v>
      </c>
      <c r="Q728" t="b">
        <v>0</v>
      </c>
      <c r="R728" t="b">
        <v>1</v>
      </c>
      <c r="S728" t="s">
        <v>33</v>
      </c>
      <c r="T728" t="s">
        <v>2039</v>
      </c>
      <c r="U728" t="s">
        <v>2040</v>
      </c>
    </row>
    <row r="729" spans="1:21" ht="35" customHeight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56"/>
        <v>165</v>
      </c>
      <c r="G729" s="9" t="s">
        <v>20</v>
      </c>
      <c r="H729">
        <v>181</v>
      </c>
      <c r="I729" s="5">
        <f t="shared" si="57"/>
        <v>81.132596685082873</v>
      </c>
      <c r="J729" t="s">
        <v>21</v>
      </c>
      <c r="K729" t="s">
        <v>22</v>
      </c>
      <c r="L729">
        <v>1547964000</v>
      </c>
      <c r="M729" s="11">
        <f t="shared" si="58"/>
        <v>43485.25</v>
      </c>
      <c r="N729">
        <v>1552971600</v>
      </c>
      <c r="O729" s="11">
        <f t="shared" si="59"/>
        <v>43543.208333333328</v>
      </c>
      <c r="P729" s="13" t="str">
        <f t="shared" si="60"/>
        <v>2019</v>
      </c>
      <c r="Q729" t="b">
        <v>0</v>
      </c>
      <c r="R729" t="b">
        <v>0</v>
      </c>
      <c r="S729" t="s">
        <v>28</v>
      </c>
      <c r="T729" t="s">
        <v>2037</v>
      </c>
      <c r="U729" t="s">
        <v>2038</v>
      </c>
    </row>
    <row r="730" spans="1:21" ht="35" customHeight="1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56"/>
        <v>17.5</v>
      </c>
      <c r="G730" s="9" t="s">
        <v>14</v>
      </c>
      <c r="H730">
        <v>10</v>
      </c>
      <c r="I730" s="5">
        <f t="shared" si="57"/>
        <v>73.5</v>
      </c>
      <c r="J730" t="s">
        <v>21</v>
      </c>
      <c r="K730" t="s">
        <v>22</v>
      </c>
      <c r="L730">
        <v>1464152400</v>
      </c>
      <c r="M730" s="11">
        <f t="shared" si="58"/>
        <v>42515.208333333328</v>
      </c>
      <c r="N730">
        <v>1465102800</v>
      </c>
      <c r="O730" s="11">
        <f t="shared" si="59"/>
        <v>42526.208333333328</v>
      </c>
      <c r="P730" s="13" t="str">
        <f t="shared" si="60"/>
        <v>2016</v>
      </c>
      <c r="Q730" t="b">
        <v>0</v>
      </c>
      <c r="R730" t="b">
        <v>0</v>
      </c>
      <c r="S730" t="s">
        <v>33</v>
      </c>
      <c r="T730" t="s">
        <v>2039</v>
      </c>
      <c r="U730" t="s">
        <v>2040</v>
      </c>
    </row>
    <row r="731" spans="1:21" ht="35" customHeight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56"/>
        <v>185.66071428571428</v>
      </c>
      <c r="G731" s="9" t="s">
        <v>20</v>
      </c>
      <c r="H731">
        <v>122</v>
      </c>
      <c r="I731" s="5">
        <f t="shared" si="57"/>
        <v>85.221311475409834</v>
      </c>
      <c r="J731" t="s">
        <v>21</v>
      </c>
      <c r="K731" t="s">
        <v>22</v>
      </c>
      <c r="L731">
        <v>1359957600</v>
      </c>
      <c r="M731" s="11">
        <f t="shared" si="58"/>
        <v>41309.25</v>
      </c>
      <c r="N731">
        <v>1360130400</v>
      </c>
      <c r="O731" s="11">
        <f t="shared" si="59"/>
        <v>41311.25</v>
      </c>
      <c r="P731" s="13" t="str">
        <f t="shared" si="60"/>
        <v>2013</v>
      </c>
      <c r="Q731" t="b">
        <v>0</v>
      </c>
      <c r="R731" t="b">
        <v>0</v>
      </c>
      <c r="S731" t="s">
        <v>53</v>
      </c>
      <c r="T731" t="s">
        <v>2041</v>
      </c>
      <c r="U731" t="s">
        <v>2044</v>
      </c>
    </row>
    <row r="732" spans="1:21" ht="35" customHeight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56"/>
        <v>412.6631944444444</v>
      </c>
      <c r="G732" s="9" t="s">
        <v>20</v>
      </c>
      <c r="H732">
        <v>1071</v>
      </c>
      <c r="I732" s="5">
        <f t="shared" si="57"/>
        <v>110.96825396825396</v>
      </c>
      <c r="J732" t="s">
        <v>15</v>
      </c>
      <c r="K732" t="s">
        <v>16</v>
      </c>
      <c r="L732">
        <v>1432357200</v>
      </c>
      <c r="M732" s="11">
        <f t="shared" si="58"/>
        <v>42147.208333333328</v>
      </c>
      <c r="N732">
        <v>1432875600</v>
      </c>
      <c r="O732" s="11">
        <f t="shared" si="59"/>
        <v>42153.208333333328</v>
      </c>
      <c r="P732" s="13" t="str">
        <f t="shared" si="60"/>
        <v>2015</v>
      </c>
      <c r="Q732" t="b">
        <v>0</v>
      </c>
      <c r="R732" t="b">
        <v>0</v>
      </c>
      <c r="S732" t="s">
        <v>65</v>
      </c>
      <c r="T732" t="s">
        <v>2037</v>
      </c>
      <c r="U732" t="s">
        <v>2046</v>
      </c>
    </row>
    <row r="733" spans="1:21" ht="35" customHeight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56"/>
        <v>90.25</v>
      </c>
      <c r="G733" s="9" t="s">
        <v>74</v>
      </c>
      <c r="H733">
        <v>219</v>
      </c>
      <c r="I733" s="5">
        <f t="shared" si="57"/>
        <v>32.968036529680369</v>
      </c>
      <c r="J733" t="s">
        <v>21</v>
      </c>
      <c r="K733" t="s">
        <v>22</v>
      </c>
      <c r="L733">
        <v>1500786000</v>
      </c>
      <c r="M733" s="11">
        <f t="shared" si="58"/>
        <v>42939.208333333328</v>
      </c>
      <c r="N733">
        <v>1500872400</v>
      </c>
      <c r="O733" s="11">
        <f t="shared" si="59"/>
        <v>42940.208333333328</v>
      </c>
      <c r="P733" s="13" t="str">
        <f t="shared" si="60"/>
        <v>2017</v>
      </c>
      <c r="Q733" t="b">
        <v>0</v>
      </c>
      <c r="R733" t="b">
        <v>0</v>
      </c>
      <c r="S733" t="s">
        <v>28</v>
      </c>
      <c r="T733" t="s">
        <v>2037</v>
      </c>
      <c r="U733" t="s">
        <v>2038</v>
      </c>
    </row>
    <row r="734" spans="1:21" ht="35" customHeight="1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56"/>
        <v>91.984615384615381</v>
      </c>
      <c r="G734" s="9" t="s">
        <v>14</v>
      </c>
      <c r="H734">
        <v>1121</v>
      </c>
      <c r="I734" s="5">
        <f t="shared" si="57"/>
        <v>96.005352363960753</v>
      </c>
      <c r="J734" t="s">
        <v>21</v>
      </c>
      <c r="K734" t="s">
        <v>22</v>
      </c>
      <c r="L734">
        <v>1490158800</v>
      </c>
      <c r="M734" s="11">
        <f t="shared" si="58"/>
        <v>42816.208333333328</v>
      </c>
      <c r="N734">
        <v>1492146000</v>
      </c>
      <c r="O734" s="11">
        <f t="shared" si="59"/>
        <v>42839.208333333328</v>
      </c>
      <c r="P734" s="13" t="str">
        <f t="shared" si="60"/>
        <v>2017</v>
      </c>
      <c r="Q734" t="b">
        <v>0</v>
      </c>
      <c r="R734" t="b">
        <v>1</v>
      </c>
      <c r="S734" t="s">
        <v>23</v>
      </c>
      <c r="T734" t="s">
        <v>2035</v>
      </c>
      <c r="U734" t="s">
        <v>2036</v>
      </c>
    </row>
    <row r="735" spans="1:21" ht="35" customHeight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56"/>
        <v>527.00632911392404</v>
      </c>
      <c r="G735" s="9" t="s">
        <v>20</v>
      </c>
      <c r="H735">
        <v>980</v>
      </c>
      <c r="I735" s="5">
        <f t="shared" si="57"/>
        <v>84.96632653061225</v>
      </c>
      <c r="J735" t="s">
        <v>21</v>
      </c>
      <c r="K735" t="s">
        <v>22</v>
      </c>
      <c r="L735">
        <v>1406178000</v>
      </c>
      <c r="M735" s="11">
        <f t="shared" si="58"/>
        <v>41844.208333333336</v>
      </c>
      <c r="N735">
        <v>1407301200</v>
      </c>
      <c r="O735" s="11">
        <f t="shared" si="59"/>
        <v>41857.208333333336</v>
      </c>
      <c r="P735" s="13" t="str">
        <f t="shared" si="60"/>
        <v>2014</v>
      </c>
      <c r="Q735" t="b">
        <v>0</v>
      </c>
      <c r="R735" t="b">
        <v>0</v>
      </c>
      <c r="S735" t="s">
        <v>148</v>
      </c>
      <c r="T735" t="s">
        <v>2035</v>
      </c>
      <c r="U735" t="s">
        <v>2057</v>
      </c>
    </row>
    <row r="736" spans="1:21" ht="35" customHeight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56"/>
        <v>319.14285714285711</v>
      </c>
      <c r="G736" s="9" t="s">
        <v>20</v>
      </c>
      <c r="H736">
        <v>536</v>
      </c>
      <c r="I736" s="5">
        <f t="shared" si="57"/>
        <v>25.007462686567163</v>
      </c>
      <c r="J736" t="s">
        <v>21</v>
      </c>
      <c r="K736" t="s">
        <v>22</v>
      </c>
      <c r="L736">
        <v>1485583200</v>
      </c>
      <c r="M736" s="11">
        <f t="shared" si="58"/>
        <v>42763.25</v>
      </c>
      <c r="N736">
        <v>1486620000</v>
      </c>
      <c r="O736" s="11">
        <f t="shared" si="59"/>
        <v>42775.25</v>
      </c>
      <c r="P736" s="13" t="str">
        <f t="shared" si="60"/>
        <v>2017</v>
      </c>
      <c r="Q736" t="b">
        <v>0</v>
      </c>
      <c r="R736" t="b">
        <v>1</v>
      </c>
      <c r="S736" t="s">
        <v>33</v>
      </c>
      <c r="T736" t="s">
        <v>2039</v>
      </c>
      <c r="U736" t="s">
        <v>2040</v>
      </c>
    </row>
    <row r="737" spans="1:21" ht="35" customHeight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56"/>
        <v>354.18867924528303</v>
      </c>
      <c r="G737" s="9" t="s">
        <v>20</v>
      </c>
      <c r="H737">
        <v>1991</v>
      </c>
      <c r="I737" s="5">
        <f t="shared" si="57"/>
        <v>65.998995479658461</v>
      </c>
      <c r="J737" t="s">
        <v>21</v>
      </c>
      <c r="K737" t="s">
        <v>22</v>
      </c>
      <c r="L737">
        <v>1459314000</v>
      </c>
      <c r="M737" s="11">
        <f t="shared" si="58"/>
        <v>42459.208333333328</v>
      </c>
      <c r="N737">
        <v>1459918800</v>
      </c>
      <c r="O737" s="11">
        <f t="shared" si="59"/>
        <v>42466.208333333328</v>
      </c>
      <c r="P737" s="13" t="str">
        <f t="shared" si="60"/>
        <v>2016</v>
      </c>
      <c r="Q737" t="b">
        <v>0</v>
      </c>
      <c r="R737" t="b">
        <v>0</v>
      </c>
      <c r="S737" t="s">
        <v>122</v>
      </c>
      <c r="T737" t="s">
        <v>2054</v>
      </c>
      <c r="U737" t="s">
        <v>2055</v>
      </c>
    </row>
    <row r="738" spans="1:21" ht="35" customHeight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56"/>
        <v>32.896103896103895</v>
      </c>
      <c r="G738" s="9" t="s">
        <v>74</v>
      </c>
      <c r="H738">
        <v>29</v>
      </c>
      <c r="I738" s="5">
        <f t="shared" si="57"/>
        <v>87.34482758620689</v>
      </c>
      <c r="J738" t="s">
        <v>21</v>
      </c>
      <c r="K738" t="s">
        <v>22</v>
      </c>
      <c r="L738">
        <v>1424412000</v>
      </c>
      <c r="M738" s="11">
        <f t="shared" si="58"/>
        <v>42055.25</v>
      </c>
      <c r="N738">
        <v>1424757600</v>
      </c>
      <c r="O738" s="11">
        <f t="shared" si="59"/>
        <v>42059.25</v>
      </c>
      <c r="P738" s="13" t="str">
        <f t="shared" si="60"/>
        <v>2015</v>
      </c>
      <c r="Q738" t="b">
        <v>0</v>
      </c>
      <c r="R738" t="b">
        <v>0</v>
      </c>
      <c r="S738" t="s">
        <v>68</v>
      </c>
      <c r="T738" t="s">
        <v>2047</v>
      </c>
      <c r="U738" t="s">
        <v>2048</v>
      </c>
    </row>
    <row r="739" spans="1:21" ht="35" customHeight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56"/>
        <v>135.8918918918919</v>
      </c>
      <c r="G739" s="9" t="s">
        <v>20</v>
      </c>
      <c r="H739">
        <v>180</v>
      </c>
      <c r="I739" s="5">
        <f t="shared" si="57"/>
        <v>27.933333333333334</v>
      </c>
      <c r="J739" t="s">
        <v>21</v>
      </c>
      <c r="K739" t="s">
        <v>22</v>
      </c>
      <c r="L739">
        <v>1478844000</v>
      </c>
      <c r="M739" s="11">
        <f t="shared" si="58"/>
        <v>42685.25</v>
      </c>
      <c r="N739">
        <v>1479880800</v>
      </c>
      <c r="O739" s="11">
        <f t="shared" si="59"/>
        <v>42697.25</v>
      </c>
      <c r="P739" s="13" t="str">
        <f t="shared" si="60"/>
        <v>2016</v>
      </c>
      <c r="Q739" t="b">
        <v>0</v>
      </c>
      <c r="R739" t="b">
        <v>0</v>
      </c>
      <c r="S739" t="s">
        <v>60</v>
      </c>
      <c r="T739" t="s">
        <v>2035</v>
      </c>
      <c r="U739" t="s">
        <v>2045</v>
      </c>
    </row>
    <row r="740" spans="1:21" ht="35" customHeight="1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56"/>
        <v>2.0843373493975905</v>
      </c>
      <c r="G740" s="9" t="s">
        <v>14</v>
      </c>
      <c r="H740">
        <v>15</v>
      </c>
      <c r="I740" s="5">
        <f t="shared" si="57"/>
        <v>103.8</v>
      </c>
      <c r="J740" t="s">
        <v>21</v>
      </c>
      <c r="K740" t="s">
        <v>22</v>
      </c>
      <c r="L740">
        <v>1416117600</v>
      </c>
      <c r="M740" s="11">
        <f t="shared" si="58"/>
        <v>41959.25</v>
      </c>
      <c r="N740">
        <v>1418018400</v>
      </c>
      <c r="O740" s="11">
        <f t="shared" si="59"/>
        <v>41981.25</v>
      </c>
      <c r="P740" s="13" t="str">
        <f t="shared" si="60"/>
        <v>2014</v>
      </c>
      <c r="Q740" t="b">
        <v>0</v>
      </c>
      <c r="R740" t="b">
        <v>1</v>
      </c>
      <c r="S740" t="s">
        <v>33</v>
      </c>
      <c r="T740" t="s">
        <v>2039</v>
      </c>
      <c r="U740" t="s">
        <v>2040</v>
      </c>
    </row>
    <row r="741" spans="1:21" ht="35" customHeight="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56"/>
        <v>61</v>
      </c>
      <c r="G741" s="9" t="s">
        <v>14</v>
      </c>
      <c r="H741">
        <v>191</v>
      </c>
      <c r="I741" s="5">
        <f t="shared" si="57"/>
        <v>31.937172774869111</v>
      </c>
      <c r="J741" t="s">
        <v>21</v>
      </c>
      <c r="K741" t="s">
        <v>22</v>
      </c>
      <c r="L741">
        <v>1340946000</v>
      </c>
      <c r="M741" s="11">
        <f t="shared" si="58"/>
        <v>41089.208333333336</v>
      </c>
      <c r="N741">
        <v>1341032400</v>
      </c>
      <c r="O741" s="11">
        <f t="shared" si="59"/>
        <v>41090.208333333336</v>
      </c>
      <c r="P741" s="13" t="str">
        <f t="shared" si="60"/>
        <v>2012</v>
      </c>
      <c r="Q741" t="b">
        <v>0</v>
      </c>
      <c r="R741" t="b">
        <v>0</v>
      </c>
      <c r="S741" t="s">
        <v>60</v>
      </c>
      <c r="T741" t="s">
        <v>2035</v>
      </c>
      <c r="U741" t="s">
        <v>2045</v>
      </c>
    </row>
    <row r="742" spans="1:21" ht="35" customHeight="1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56"/>
        <v>30.037735849056602</v>
      </c>
      <c r="G742" s="9" t="s">
        <v>14</v>
      </c>
      <c r="H742">
        <v>16</v>
      </c>
      <c r="I742" s="5">
        <f t="shared" si="57"/>
        <v>99.5</v>
      </c>
      <c r="J742" t="s">
        <v>21</v>
      </c>
      <c r="K742" t="s">
        <v>22</v>
      </c>
      <c r="L742">
        <v>1486101600</v>
      </c>
      <c r="M742" s="11">
        <f t="shared" si="58"/>
        <v>42769.25</v>
      </c>
      <c r="N742">
        <v>1486360800</v>
      </c>
      <c r="O742" s="11">
        <f t="shared" si="59"/>
        <v>42772.25</v>
      </c>
      <c r="P742" s="13" t="str">
        <f t="shared" si="60"/>
        <v>2017</v>
      </c>
      <c r="Q742" t="b">
        <v>0</v>
      </c>
      <c r="R742" t="b">
        <v>0</v>
      </c>
      <c r="S742" t="s">
        <v>33</v>
      </c>
      <c r="T742" t="s">
        <v>2039</v>
      </c>
      <c r="U742" t="s">
        <v>2040</v>
      </c>
    </row>
    <row r="743" spans="1:21" ht="35" customHeight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56"/>
        <v>1179.1666666666665</v>
      </c>
      <c r="G743" s="9" t="s">
        <v>20</v>
      </c>
      <c r="H743">
        <v>130</v>
      </c>
      <c r="I743" s="5">
        <f t="shared" si="57"/>
        <v>108.84615384615384</v>
      </c>
      <c r="J743" t="s">
        <v>21</v>
      </c>
      <c r="K743" t="s">
        <v>22</v>
      </c>
      <c r="L743">
        <v>1274590800</v>
      </c>
      <c r="M743" s="11">
        <f t="shared" si="58"/>
        <v>40321.208333333336</v>
      </c>
      <c r="N743">
        <v>1274677200</v>
      </c>
      <c r="O743" s="11">
        <f t="shared" si="59"/>
        <v>40322.208333333336</v>
      </c>
      <c r="P743" s="13" t="str">
        <f t="shared" si="60"/>
        <v>2010</v>
      </c>
      <c r="Q743" t="b">
        <v>0</v>
      </c>
      <c r="R743" t="b">
        <v>0</v>
      </c>
      <c r="S743" t="s">
        <v>33</v>
      </c>
      <c r="T743" t="s">
        <v>2039</v>
      </c>
      <c r="U743" t="s">
        <v>2040</v>
      </c>
    </row>
    <row r="744" spans="1:21" ht="35" customHeight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56"/>
        <v>1126.0833333333335</v>
      </c>
      <c r="G744" s="9" t="s">
        <v>20</v>
      </c>
      <c r="H744">
        <v>122</v>
      </c>
      <c r="I744" s="5">
        <f t="shared" si="57"/>
        <v>110.76229508196721</v>
      </c>
      <c r="J744" t="s">
        <v>21</v>
      </c>
      <c r="K744" t="s">
        <v>22</v>
      </c>
      <c r="L744">
        <v>1263880800</v>
      </c>
      <c r="M744" s="11">
        <f t="shared" si="58"/>
        <v>40197.25</v>
      </c>
      <c r="N744">
        <v>1267509600</v>
      </c>
      <c r="O744" s="11">
        <f t="shared" si="59"/>
        <v>40239.25</v>
      </c>
      <c r="P744" s="13" t="str">
        <f t="shared" si="60"/>
        <v>2010</v>
      </c>
      <c r="Q744" t="b">
        <v>0</v>
      </c>
      <c r="R744" t="b">
        <v>0</v>
      </c>
      <c r="S744" t="s">
        <v>50</v>
      </c>
      <c r="T744" t="s">
        <v>2035</v>
      </c>
      <c r="U744" t="s">
        <v>2043</v>
      </c>
    </row>
    <row r="745" spans="1:21" ht="35" customHeight="1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56"/>
        <v>12.923076923076923</v>
      </c>
      <c r="G745" s="9" t="s">
        <v>14</v>
      </c>
      <c r="H745">
        <v>17</v>
      </c>
      <c r="I745" s="5">
        <f t="shared" si="57"/>
        <v>29.647058823529413</v>
      </c>
      <c r="J745" t="s">
        <v>21</v>
      </c>
      <c r="K745" t="s">
        <v>22</v>
      </c>
      <c r="L745">
        <v>1445403600</v>
      </c>
      <c r="M745" s="11">
        <f t="shared" si="58"/>
        <v>42298.208333333328</v>
      </c>
      <c r="N745">
        <v>1445922000</v>
      </c>
      <c r="O745" s="11">
        <f t="shared" si="59"/>
        <v>42304.208333333328</v>
      </c>
      <c r="P745" s="13" t="str">
        <f t="shared" si="60"/>
        <v>2015</v>
      </c>
      <c r="Q745" t="b">
        <v>0</v>
      </c>
      <c r="R745" t="b">
        <v>1</v>
      </c>
      <c r="S745" t="s">
        <v>33</v>
      </c>
      <c r="T745" t="s">
        <v>2039</v>
      </c>
      <c r="U745" t="s">
        <v>2040</v>
      </c>
    </row>
    <row r="746" spans="1:21" ht="35" customHeight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56"/>
        <v>712</v>
      </c>
      <c r="G746" s="9" t="s">
        <v>20</v>
      </c>
      <c r="H746">
        <v>140</v>
      </c>
      <c r="I746" s="5">
        <f t="shared" si="57"/>
        <v>101.71428571428571</v>
      </c>
      <c r="J746" t="s">
        <v>21</v>
      </c>
      <c r="K746" t="s">
        <v>22</v>
      </c>
      <c r="L746">
        <v>1533877200</v>
      </c>
      <c r="M746" s="11">
        <f t="shared" si="58"/>
        <v>43322.208333333328</v>
      </c>
      <c r="N746">
        <v>1534050000</v>
      </c>
      <c r="O746" s="11">
        <f t="shared" si="59"/>
        <v>43324.208333333328</v>
      </c>
      <c r="P746" s="13" t="str">
        <f t="shared" si="60"/>
        <v>2018</v>
      </c>
      <c r="Q746" t="b">
        <v>0</v>
      </c>
      <c r="R746" t="b">
        <v>1</v>
      </c>
      <c r="S746" t="s">
        <v>33</v>
      </c>
      <c r="T746" t="s">
        <v>2039</v>
      </c>
      <c r="U746" t="s">
        <v>2040</v>
      </c>
    </row>
    <row r="747" spans="1:21" ht="35" customHeight="1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56"/>
        <v>30.304347826086957</v>
      </c>
      <c r="G747" s="9" t="s">
        <v>14</v>
      </c>
      <c r="H747">
        <v>34</v>
      </c>
      <c r="I747" s="5">
        <f t="shared" si="57"/>
        <v>61.5</v>
      </c>
      <c r="J747" t="s">
        <v>21</v>
      </c>
      <c r="K747" t="s">
        <v>22</v>
      </c>
      <c r="L747">
        <v>1275195600</v>
      </c>
      <c r="M747" s="11">
        <f t="shared" si="58"/>
        <v>40328.208333333336</v>
      </c>
      <c r="N747">
        <v>1277528400</v>
      </c>
      <c r="O747" s="11">
        <f t="shared" si="59"/>
        <v>40355.208333333336</v>
      </c>
      <c r="P747" s="13" t="str">
        <f t="shared" si="60"/>
        <v>2010</v>
      </c>
      <c r="Q747" t="b">
        <v>0</v>
      </c>
      <c r="R747" t="b">
        <v>0</v>
      </c>
      <c r="S747" t="s">
        <v>65</v>
      </c>
      <c r="T747" t="s">
        <v>2037</v>
      </c>
      <c r="U747" t="s">
        <v>2046</v>
      </c>
    </row>
    <row r="748" spans="1:21" ht="35" customHeight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56"/>
        <v>212.50896057347671</v>
      </c>
      <c r="G748" s="9" t="s">
        <v>20</v>
      </c>
      <c r="H748">
        <v>3388</v>
      </c>
      <c r="I748" s="5">
        <f t="shared" si="57"/>
        <v>35</v>
      </c>
      <c r="J748" t="s">
        <v>21</v>
      </c>
      <c r="K748" t="s">
        <v>22</v>
      </c>
      <c r="L748">
        <v>1318136400</v>
      </c>
      <c r="M748" s="11">
        <f t="shared" si="58"/>
        <v>40825.208333333336</v>
      </c>
      <c r="N748">
        <v>1318568400</v>
      </c>
      <c r="O748" s="11">
        <f t="shared" si="59"/>
        <v>40830.208333333336</v>
      </c>
      <c r="P748" s="13" t="str">
        <f t="shared" si="60"/>
        <v>2011</v>
      </c>
      <c r="Q748" t="b">
        <v>0</v>
      </c>
      <c r="R748" t="b">
        <v>0</v>
      </c>
      <c r="S748" t="s">
        <v>28</v>
      </c>
      <c r="T748" t="s">
        <v>2037</v>
      </c>
      <c r="U748" t="s">
        <v>2038</v>
      </c>
    </row>
    <row r="749" spans="1:21" ht="35" customHeight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56"/>
        <v>228.85714285714286</v>
      </c>
      <c r="G749" s="9" t="s">
        <v>20</v>
      </c>
      <c r="H749">
        <v>280</v>
      </c>
      <c r="I749" s="5">
        <f t="shared" si="57"/>
        <v>40.049999999999997</v>
      </c>
      <c r="J749" t="s">
        <v>21</v>
      </c>
      <c r="K749" t="s">
        <v>22</v>
      </c>
      <c r="L749">
        <v>1283403600</v>
      </c>
      <c r="M749" s="11">
        <f t="shared" si="58"/>
        <v>40423.208333333336</v>
      </c>
      <c r="N749">
        <v>1284354000</v>
      </c>
      <c r="O749" s="11">
        <f t="shared" si="59"/>
        <v>40434.208333333336</v>
      </c>
      <c r="P749" s="13" t="str">
        <f t="shared" si="60"/>
        <v>2010</v>
      </c>
      <c r="Q749" t="b">
        <v>0</v>
      </c>
      <c r="R749" t="b">
        <v>0</v>
      </c>
      <c r="S749" t="s">
        <v>33</v>
      </c>
      <c r="T749" t="s">
        <v>2039</v>
      </c>
      <c r="U749" t="s">
        <v>2040</v>
      </c>
    </row>
    <row r="750" spans="1:21" ht="35" customHeight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56"/>
        <v>34.959979476654695</v>
      </c>
      <c r="G750" s="9" t="s">
        <v>74</v>
      </c>
      <c r="H750">
        <v>614</v>
      </c>
      <c r="I750" s="5">
        <f t="shared" si="57"/>
        <v>110.97231270358306</v>
      </c>
      <c r="J750" t="s">
        <v>21</v>
      </c>
      <c r="K750" t="s">
        <v>22</v>
      </c>
      <c r="L750">
        <v>1267423200</v>
      </c>
      <c r="M750" s="11">
        <f t="shared" si="58"/>
        <v>40238.25</v>
      </c>
      <c r="N750">
        <v>1269579600</v>
      </c>
      <c r="O750" s="11">
        <f t="shared" si="59"/>
        <v>40263.208333333336</v>
      </c>
      <c r="P750" s="13" t="str">
        <f t="shared" si="60"/>
        <v>2010</v>
      </c>
      <c r="Q750" t="b">
        <v>0</v>
      </c>
      <c r="R750" t="b">
        <v>1</v>
      </c>
      <c r="S750" t="s">
        <v>71</v>
      </c>
      <c r="T750" t="s">
        <v>2041</v>
      </c>
      <c r="U750" t="s">
        <v>2049</v>
      </c>
    </row>
    <row r="751" spans="1:21" ht="35" customHeight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56"/>
        <v>157.29069767441862</v>
      </c>
      <c r="G751" s="9" t="s">
        <v>20</v>
      </c>
      <c r="H751">
        <v>366</v>
      </c>
      <c r="I751" s="5">
        <f t="shared" si="57"/>
        <v>36.959016393442624</v>
      </c>
      <c r="J751" t="s">
        <v>107</v>
      </c>
      <c r="K751" t="s">
        <v>108</v>
      </c>
      <c r="L751">
        <v>1412744400</v>
      </c>
      <c r="M751" s="11">
        <f t="shared" si="58"/>
        <v>41920.208333333336</v>
      </c>
      <c r="N751">
        <v>1413781200</v>
      </c>
      <c r="O751" s="11">
        <f t="shared" si="59"/>
        <v>41932.208333333336</v>
      </c>
      <c r="P751" s="13" t="str">
        <f t="shared" si="60"/>
        <v>2014</v>
      </c>
      <c r="Q751" t="b">
        <v>0</v>
      </c>
      <c r="R751" t="b">
        <v>1</v>
      </c>
      <c r="S751" t="s">
        <v>65</v>
      </c>
      <c r="T751" t="s">
        <v>2037</v>
      </c>
      <c r="U751" t="s">
        <v>2046</v>
      </c>
    </row>
    <row r="752" spans="1:21" ht="35" customHeight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56"/>
        <v>1</v>
      </c>
      <c r="G752" s="9" t="s">
        <v>14</v>
      </c>
      <c r="H752">
        <v>1</v>
      </c>
      <c r="I752" s="5">
        <f t="shared" si="57"/>
        <v>1</v>
      </c>
      <c r="J752" t="s">
        <v>40</v>
      </c>
      <c r="K752" t="s">
        <v>41</v>
      </c>
      <c r="L752">
        <v>1277960400</v>
      </c>
      <c r="M752" s="11">
        <f t="shared" si="58"/>
        <v>40360.208333333336</v>
      </c>
      <c r="N752">
        <v>1280120400</v>
      </c>
      <c r="O752" s="11">
        <f t="shared" si="59"/>
        <v>40385.208333333336</v>
      </c>
      <c r="P752" s="13" t="str">
        <f t="shared" si="60"/>
        <v>2010</v>
      </c>
      <c r="Q752" t="b">
        <v>0</v>
      </c>
      <c r="R752" t="b">
        <v>0</v>
      </c>
      <c r="S752" t="s">
        <v>50</v>
      </c>
      <c r="T752" t="s">
        <v>2035</v>
      </c>
      <c r="U752" t="s">
        <v>2043</v>
      </c>
    </row>
    <row r="753" spans="1:21" ht="35" customHeight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56"/>
        <v>232.30555555555554</v>
      </c>
      <c r="G753" s="9" t="s">
        <v>20</v>
      </c>
      <c r="H753">
        <v>270</v>
      </c>
      <c r="I753" s="5">
        <f t="shared" si="57"/>
        <v>30.974074074074075</v>
      </c>
      <c r="J753" t="s">
        <v>21</v>
      </c>
      <c r="K753" t="s">
        <v>22</v>
      </c>
      <c r="L753">
        <v>1458190800</v>
      </c>
      <c r="M753" s="11">
        <f t="shared" si="58"/>
        <v>42446.208333333328</v>
      </c>
      <c r="N753">
        <v>1459486800</v>
      </c>
      <c r="O753" s="11">
        <f t="shared" si="59"/>
        <v>42461.208333333328</v>
      </c>
      <c r="P753" s="13" t="str">
        <f t="shared" si="60"/>
        <v>2016</v>
      </c>
      <c r="Q753" t="b">
        <v>1</v>
      </c>
      <c r="R753" t="b">
        <v>1</v>
      </c>
      <c r="S753" t="s">
        <v>68</v>
      </c>
      <c r="T753" t="s">
        <v>2047</v>
      </c>
      <c r="U753" t="s">
        <v>2048</v>
      </c>
    </row>
    <row r="754" spans="1:21" ht="35" customHeight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56"/>
        <v>92.448275862068968</v>
      </c>
      <c r="G754" s="9" t="s">
        <v>74</v>
      </c>
      <c r="H754">
        <v>114</v>
      </c>
      <c r="I754" s="5">
        <f t="shared" si="57"/>
        <v>47.035087719298247</v>
      </c>
      <c r="J754" t="s">
        <v>21</v>
      </c>
      <c r="K754" t="s">
        <v>22</v>
      </c>
      <c r="L754">
        <v>1280984400</v>
      </c>
      <c r="M754" s="11">
        <f t="shared" si="58"/>
        <v>40395.208333333336</v>
      </c>
      <c r="N754">
        <v>1282539600</v>
      </c>
      <c r="O754" s="11">
        <f t="shared" si="59"/>
        <v>40413.208333333336</v>
      </c>
      <c r="P754" s="13" t="str">
        <f t="shared" si="60"/>
        <v>2010</v>
      </c>
      <c r="Q754" t="b">
        <v>0</v>
      </c>
      <c r="R754" t="b">
        <v>1</v>
      </c>
      <c r="S754" t="s">
        <v>33</v>
      </c>
      <c r="T754" t="s">
        <v>2039</v>
      </c>
      <c r="U754" t="s">
        <v>2040</v>
      </c>
    </row>
    <row r="755" spans="1:21" ht="35" customHeight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56"/>
        <v>256.70212765957444</v>
      </c>
      <c r="G755" s="9" t="s">
        <v>20</v>
      </c>
      <c r="H755">
        <v>137</v>
      </c>
      <c r="I755" s="5">
        <f t="shared" si="57"/>
        <v>88.065693430656935</v>
      </c>
      <c r="J755" t="s">
        <v>21</v>
      </c>
      <c r="K755" t="s">
        <v>22</v>
      </c>
      <c r="L755">
        <v>1274590800</v>
      </c>
      <c r="M755" s="11">
        <f t="shared" si="58"/>
        <v>40321.208333333336</v>
      </c>
      <c r="N755">
        <v>1275886800</v>
      </c>
      <c r="O755" s="11">
        <f t="shared" si="59"/>
        <v>40336.208333333336</v>
      </c>
      <c r="P755" s="13" t="str">
        <f t="shared" si="60"/>
        <v>2010</v>
      </c>
      <c r="Q755" t="b">
        <v>0</v>
      </c>
      <c r="R755" t="b">
        <v>0</v>
      </c>
      <c r="S755" t="s">
        <v>122</v>
      </c>
      <c r="T755" t="s">
        <v>2054</v>
      </c>
      <c r="U755" t="s">
        <v>2055</v>
      </c>
    </row>
    <row r="756" spans="1:21" ht="35" customHeight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56"/>
        <v>168.47017045454547</v>
      </c>
      <c r="G756" s="9" t="s">
        <v>20</v>
      </c>
      <c r="H756">
        <v>3205</v>
      </c>
      <c r="I756" s="5">
        <f t="shared" si="57"/>
        <v>37.005616224648989</v>
      </c>
      <c r="J756" t="s">
        <v>21</v>
      </c>
      <c r="K756" t="s">
        <v>22</v>
      </c>
      <c r="L756">
        <v>1351400400</v>
      </c>
      <c r="M756" s="11">
        <f t="shared" si="58"/>
        <v>41210.208333333336</v>
      </c>
      <c r="N756">
        <v>1355983200</v>
      </c>
      <c r="O756" s="11">
        <f t="shared" si="59"/>
        <v>41263.25</v>
      </c>
      <c r="P756" s="13" t="str">
        <f t="shared" si="60"/>
        <v>2012</v>
      </c>
      <c r="Q756" t="b">
        <v>0</v>
      </c>
      <c r="R756" t="b">
        <v>0</v>
      </c>
      <c r="S756" t="s">
        <v>33</v>
      </c>
      <c r="T756" t="s">
        <v>2039</v>
      </c>
      <c r="U756" t="s">
        <v>2040</v>
      </c>
    </row>
    <row r="757" spans="1:21" ht="35" customHeight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56"/>
        <v>166.57777777777778</v>
      </c>
      <c r="G757" s="9" t="s">
        <v>20</v>
      </c>
      <c r="H757">
        <v>288</v>
      </c>
      <c r="I757" s="5">
        <f t="shared" si="57"/>
        <v>26.027777777777779</v>
      </c>
      <c r="J757" t="s">
        <v>36</v>
      </c>
      <c r="K757" t="s">
        <v>37</v>
      </c>
      <c r="L757">
        <v>1514354400</v>
      </c>
      <c r="M757" s="11">
        <f t="shared" si="58"/>
        <v>43096.25</v>
      </c>
      <c r="N757">
        <v>1515391200</v>
      </c>
      <c r="O757" s="11">
        <f t="shared" si="59"/>
        <v>43108.25</v>
      </c>
      <c r="P757" s="13" t="str">
        <f t="shared" si="60"/>
        <v>2018</v>
      </c>
      <c r="Q757" t="b">
        <v>0</v>
      </c>
      <c r="R757" t="b">
        <v>1</v>
      </c>
      <c r="S757" t="s">
        <v>33</v>
      </c>
      <c r="T757" t="s">
        <v>2039</v>
      </c>
      <c r="U757" t="s">
        <v>2040</v>
      </c>
    </row>
    <row r="758" spans="1:21" ht="35" customHeight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56"/>
        <v>772.07692307692309</v>
      </c>
      <c r="G758" s="9" t="s">
        <v>20</v>
      </c>
      <c r="H758">
        <v>148</v>
      </c>
      <c r="I758" s="5">
        <f t="shared" si="57"/>
        <v>67.817567567567565</v>
      </c>
      <c r="J758" t="s">
        <v>21</v>
      </c>
      <c r="K758" t="s">
        <v>22</v>
      </c>
      <c r="L758">
        <v>1421733600</v>
      </c>
      <c r="M758" s="11">
        <f t="shared" si="58"/>
        <v>42024.25</v>
      </c>
      <c r="N758">
        <v>1422252000</v>
      </c>
      <c r="O758" s="11">
        <f t="shared" si="59"/>
        <v>42030.25</v>
      </c>
      <c r="P758" s="13" t="str">
        <f t="shared" si="60"/>
        <v>2015</v>
      </c>
      <c r="Q758" t="b">
        <v>0</v>
      </c>
      <c r="R758" t="b">
        <v>0</v>
      </c>
      <c r="S758" t="s">
        <v>33</v>
      </c>
      <c r="T758" t="s">
        <v>2039</v>
      </c>
      <c r="U758" t="s">
        <v>2040</v>
      </c>
    </row>
    <row r="759" spans="1:21" ht="35" customHeight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56"/>
        <v>406.85714285714283</v>
      </c>
      <c r="G759" s="9" t="s">
        <v>20</v>
      </c>
      <c r="H759">
        <v>114</v>
      </c>
      <c r="I759" s="5">
        <f t="shared" si="57"/>
        <v>49.964912280701753</v>
      </c>
      <c r="J759" t="s">
        <v>21</v>
      </c>
      <c r="K759" t="s">
        <v>22</v>
      </c>
      <c r="L759">
        <v>1305176400</v>
      </c>
      <c r="M759" s="11">
        <f t="shared" si="58"/>
        <v>40675.208333333336</v>
      </c>
      <c r="N759">
        <v>1305522000</v>
      </c>
      <c r="O759" s="11">
        <f t="shared" si="59"/>
        <v>40679.208333333336</v>
      </c>
      <c r="P759" s="13" t="str">
        <f t="shared" si="60"/>
        <v>2011</v>
      </c>
      <c r="Q759" t="b">
        <v>0</v>
      </c>
      <c r="R759" t="b">
        <v>0</v>
      </c>
      <c r="S759" t="s">
        <v>53</v>
      </c>
      <c r="T759" t="s">
        <v>2041</v>
      </c>
      <c r="U759" t="s">
        <v>2044</v>
      </c>
    </row>
    <row r="760" spans="1:21" ht="35" customHeight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56"/>
        <v>564.20608108108115</v>
      </c>
      <c r="G760" s="9" t="s">
        <v>20</v>
      </c>
      <c r="H760">
        <v>1518</v>
      </c>
      <c r="I760" s="5">
        <f t="shared" si="57"/>
        <v>110.01646903820817</v>
      </c>
      <c r="J760" t="s">
        <v>15</v>
      </c>
      <c r="K760" t="s">
        <v>16</v>
      </c>
      <c r="L760">
        <v>1414126800</v>
      </c>
      <c r="M760" s="11">
        <f t="shared" si="58"/>
        <v>41936.208333333336</v>
      </c>
      <c r="N760">
        <v>1414904400</v>
      </c>
      <c r="O760" s="11">
        <f t="shared" si="59"/>
        <v>41945.208333333336</v>
      </c>
      <c r="P760" s="13" t="str">
        <f t="shared" si="60"/>
        <v>2014</v>
      </c>
      <c r="Q760" t="b">
        <v>0</v>
      </c>
      <c r="R760" t="b">
        <v>0</v>
      </c>
      <c r="S760" t="s">
        <v>23</v>
      </c>
      <c r="T760" t="s">
        <v>2035</v>
      </c>
      <c r="U760" t="s">
        <v>2036</v>
      </c>
    </row>
    <row r="761" spans="1:21" ht="35" customHeight="1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56"/>
        <v>68.426865671641792</v>
      </c>
      <c r="G761" s="9" t="s">
        <v>14</v>
      </c>
      <c r="H761">
        <v>1274</v>
      </c>
      <c r="I761" s="5">
        <f t="shared" si="57"/>
        <v>89.964678178963894</v>
      </c>
      <c r="J761" t="s">
        <v>21</v>
      </c>
      <c r="K761" t="s">
        <v>22</v>
      </c>
      <c r="L761">
        <v>1517810400</v>
      </c>
      <c r="M761" s="11">
        <f t="shared" si="58"/>
        <v>43136.25</v>
      </c>
      <c r="N761">
        <v>1520402400</v>
      </c>
      <c r="O761" s="11">
        <f t="shared" si="59"/>
        <v>43166.25</v>
      </c>
      <c r="P761" s="13" t="str">
        <f t="shared" si="60"/>
        <v>2018</v>
      </c>
      <c r="Q761" t="b">
        <v>0</v>
      </c>
      <c r="R761" t="b">
        <v>0</v>
      </c>
      <c r="S761" t="s">
        <v>50</v>
      </c>
      <c r="T761" t="s">
        <v>2035</v>
      </c>
      <c r="U761" t="s">
        <v>2043</v>
      </c>
    </row>
    <row r="762" spans="1:21" ht="35" customHeight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56"/>
        <v>34.351966873706004</v>
      </c>
      <c r="G762" s="9" t="s">
        <v>14</v>
      </c>
      <c r="H762">
        <v>210</v>
      </c>
      <c r="I762" s="5">
        <f t="shared" si="57"/>
        <v>79.009523809523813</v>
      </c>
      <c r="J762" t="s">
        <v>107</v>
      </c>
      <c r="K762" t="s">
        <v>108</v>
      </c>
      <c r="L762">
        <v>1564635600</v>
      </c>
      <c r="M762" s="11">
        <f t="shared" si="58"/>
        <v>43678.208333333328</v>
      </c>
      <c r="N762">
        <v>1567141200</v>
      </c>
      <c r="O762" s="11">
        <f t="shared" si="59"/>
        <v>43707.208333333328</v>
      </c>
      <c r="P762" s="13" t="str">
        <f t="shared" si="60"/>
        <v>2019</v>
      </c>
      <c r="Q762" t="b">
        <v>0</v>
      </c>
      <c r="R762" t="b">
        <v>1</v>
      </c>
      <c r="S762" t="s">
        <v>89</v>
      </c>
      <c r="T762" t="s">
        <v>2050</v>
      </c>
      <c r="U762" t="s">
        <v>2051</v>
      </c>
    </row>
    <row r="763" spans="1:21" ht="35" customHeight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56"/>
        <v>655.4545454545455</v>
      </c>
      <c r="G763" s="9" t="s">
        <v>20</v>
      </c>
      <c r="H763">
        <v>166</v>
      </c>
      <c r="I763" s="5">
        <f t="shared" si="57"/>
        <v>86.867469879518069</v>
      </c>
      <c r="J763" t="s">
        <v>21</v>
      </c>
      <c r="K763" t="s">
        <v>22</v>
      </c>
      <c r="L763">
        <v>1500699600</v>
      </c>
      <c r="M763" s="11">
        <f t="shared" si="58"/>
        <v>42938.208333333328</v>
      </c>
      <c r="N763">
        <v>1501131600</v>
      </c>
      <c r="O763" s="11">
        <f t="shared" si="59"/>
        <v>42943.208333333328</v>
      </c>
      <c r="P763" s="13" t="str">
        <f t="shared" si="60"/>
        <v>2017</v>
      </c>
      <c r="Q763" t="b">
        <v>0</v>
      </c>
      <c r="R763" t="b">
        <v>0</v>
      </c>
      <c r="S763" t="s">
        <v>23</v>
      </c>
      <c r="T763" t="s">
        <v>2035</v>
      </c>
      <c r="U763" t="s">
        <v>2036</v>
      </c>
    </row>
    <row r="764" spans="1:21" ht="35" customHeight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56"/>
        <v>177.25714285714284</v>
      </c>
      <c r="G764" s="9" t="s">
        <v>20</v>
      </c>
      <c r="H764">
        <v>100</v>
      </c>
      <c r="I764" s="5">
        <f t="shared" si="57"/>
        <v>62.04</v>
      </c>
      <c r="J764" t="s">
        <v>26</v>
      </c>
      <c r="K764" t="s">
        <v>27</v>
      </c>
      <c r="L764">
        <v>1354082400</v>
      </c>
      <c r="M764" s="11">
        <f t="shared" si="58"/>
        <v>41241.25</v>
      </c>
      <c r="N764">
        <v>1355032800</v>
      </c>
      <c r="O764" s="11">
        <f t="shared" si="59"/>
        <v>41252.25</v>
      </c>
      <c r="P764" s="13" t="str">
        <f t="shared" si="60"/>
        <v>2012</v>
      </c>
      <c r="Q764" t="b">
        <v>0</v>
      </c>
      <c r="R764" t="b">
        <v>0</v>
      </c>
      <c r="S764" t="s">
        <v>159</v>
      </c>
      <c r="T764" t="s">
        <v>2035</v>
      </c>
      <c r="U764" t="s">
        <v>2058</v>
      </c>
    </row>
    <row r="765" spans="1:21" ht="35" customHeight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56"/>
        <v>113.17857142857144</v>
      </c>
      <c r="G765" s="9" t="s">
        <v>20</v>
      </c>
      <c r="H765">
        <v>235</v>
      </c>
      <c r="I765" s="5">
        <f t="shared" si="57"/>
        <v>26.970212765957445</v>
      </c>
      <c r="J765" t="s">
        <v>21</v>
      </c>
      <c r="K765" t="s">
        <v>22</v>
      </c>
      <c r="L765">
        <v>1336453200</v>
      </c>
      <c r="M765" s="11">
        <f t="shared" si="58"/>
        <v>41037.208333333336</v>
      </c>
      <c r="N765">
        <v>1339477200</v>
      </c>
      <c r="O765" s="11">
        <f t="shared" si="59"/>
        <v>41072.208333333336</v>
      </c>
      <c r="P765" s="13" t="str">
        <f t="shared" si="60"/>
        <v>2012</v>
      </c>
      <c r="Q765" t="b">
        <v>0</v>
      </c>
      <c r="R765" t="b">
        <v>1</v>
      </c>
      <c r="S765" t="s">
        <v>33</v>
      </c>
      <c r="T765" t="s">
        <v>2039</v>
      </c>
      <c r="U765" t="s">
        <v>2040</v>
      </c>
    </row>
    <row r="766" spans="1:21" ht="35" customHeight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56"/>
        <v>728.18181818181824</v>
      </c>
      <c r="G766" s="9" t="s">
        <v>20</v>
      </c>
      <c r="H766">
        <v>148</v>
      </c>
      <c r="I766" s="5">
        <f t="shared" si="57"/>
        <v>54.121621621621621</v>
      </c>
      <c r="J766" t="s">
        <v>21</v>
      </c>
      <c r="K766" t="s">
        <v>22</v>
      </c>
      <c r="L766">
        <v>1305262800</v>
      </c>
      <c r="M766" s="11">
        <f t="shared" si="58"/>
        <v>40676.208333333336</v>
      </c>
      <c r="N766">
        <v>1305954000</v>
      </c>
      <c r="O766" s="11">
        <f t="shared" si="59"/>
        <v>40684.208333333336</v>
      </c>
      <c r="P766" s="13" t="str">
        <f t="shared" si="60"/>
        <v>2011</v>
      </c>
      <c r="Q766" t="b">
        <v>0</v>
      </c>
      <c r="R766" t="b">
        <v>0</v>
      </c>
      <c r="S766" t="s">
        <v>23</v>
      </c>
      <c r="T766" t="s">
        <v>2035</v>
      </c>
      <c r="U766" t="s">
        <v>2036</v>
      </c>
    </row>
    <row r="767" spans="1:21" ht="35" customHeight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56"/>
        <v>208.33333333333334</v>
      </c>
      <c r="G767" s="9" t="s">
        <v>20</v>
      </c>
      <c r="H767">
        <v>198</v>
      </c>
      <c r="I767" s="5">
        <f t="shared" si="57"/>
        <v>41.035353535353536</v>
      </c>
      <c r="J767" t="s">
        <v>21</v>
      </c>
      <c r="K767" t="s">
        <v>22</v>
      </c>
      <c r="L767">
        <v>1492232400</v>
      </c>
      <c r="M767" s="11">
        <f t="shared" si="58"/>
        <v>42840.208333333328</v>
      </c>
      <c r="N767">
        <v>1494392400</v>
      </c>
      <c r="O767" s="11">
        <f t="shared" si="59"/>
        <v>42865.208333333328</v>
      </c>
      <c r="P767" s="13" t="str">
        <f t="shared" si="60"/>
        <v>2017</v>
      </c>
      <c r="Q767" t="b">
        <v>1</v>
      </c>
      <c r="R767" t="b">
        <v>1</v>
      </c>
      <c r="S767" t="s">
        <v>60</v>
      </c>
      <c r="T767" t="s">
        <v>2035</v>
      </c>
      <c r="U767" t="s">
        <v>2045</v>
      </c>
    </row>
    <row r="768" spans="1:21" ht="35" customHeight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56"/>
        <v>31.171232876712331</v>
      </c>
      <c r="G768" s="9" t="s">
        <v>14</v>
      </c>
      <c r="H768">
        <v>248</v>
      </c>
      <c r="I768" s="5">
        <f t="shared" si="57"/>
        <v>55.052419354838712</v>
      </c>
      <c r="J768" t="s">
        <v>26</v>
      </c>
      <c r="K768" t="s">
        <v>27</v>
      </c>
      <c r="L768">
        <v>1537333200</v>
      </c>
      <c r="M768" s="11">
        <f t="shared" si="58"/>
        <v>43362.208333333328</v>
      </c>
      <c r="N768">
        <v>1537419600</v>
      </c>
      <c r="O768" s="11">
        <f t="shared" si="59"/>
        <v>43363.208333333328</v>
      </c>
      <c r="P768" s="13" t="str">
        <f t="shared" si="60"/>
        <v>2018</v>
      </c>
      <c r="Q768" t="b">
        <v>0</v>
      </c>
      <c r="R768" t="b">
        <v>0</v>
      </c>
      <c r="S768" t="s">
        <v>474</v>
      </c>
      <c r="T768" t="s">
        <v>2041</v>
      </c>
      <c r="U768" t="s">
        <v>2063</v>
      </c>
    </row>
    <row r="769" spans="1:21" ht="35" customHeight="1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56"/>
        <v>56.967078189300416</v>
      </c>
      <c r="G769" s="9" t="s">
        <v>14</v>
      </c>
      <c r="H769">
        <v>513</v>
      </c>
      <c r="I769" s="5">
        <f t="shared" si="57"/>
        <v>107.93762183235867</v>
      </c>
      <c r="J769" t="s">
        <v>21</v>
      </c>
      <c r="K769" t="s">
        <v>22</v>
      </c>
      <c r="L769">
        <v>1444107600</v>
      </c>
      <c r="M769" s="11">
        <f t="shared" si="58"/>
        <v>42283.208333333328</v>
      </c>
      <c r="N769">
        <v>1447999200</v>
      </c>
      <c r="O769" s="11">
        <f t="shared" si="59"/>
        <v>42328.25</v>
      </c>
      <c r="P769" s="13" t="str">
        <f t="shared" si="60"/>
        <v>2015</v>
      </c>
      <c r="Q769" t="b">
        <v>0</v>
      </c>
      <c r="R769" t="b">
        <v>0</v>
      </c>
      <c r="S769" t="s">
        <v>206</v>
      </c>
      <c r="T769" t="s">
        <v>2047</v>
      </c>
      <c r="U769" t="s">
        <v>2059</v>
      </c>
    </row>
    <row r="770" spans="1:21" ht="35" customHeight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56"/>
        <v>231</v>
      </c>
      <c r="G770" s="9" t="s">
        <v>20</v>
      </c>
      <c r="H770">
        <v>150</v>
      </c>
      <c r="I770" s="5">
        <f t="shared" si="57"/>
        <v>73.92</v>
      </c>
      <c r="J770" t="s">
        <v>21</v>
      </c>
      <c r="K770" t="s">
        <v>22</v>
      </c>
      <c r="L770">
        <v>1386741600</v>
      </c>
      <c r="M770" s="11">
        <f t="shared" si="58"/>
        <v>41619.25</v>
      </c>
      <c r="N770">
        <v>1388037600</v>
      </c>
      <c r="O770" s="11">
        <f t="shared" si="59"/>
        <v>41634.25</v>
      </c>
      <c r="P770" s="13" t="str">
        <f t="shared" si="60"/>
        <v>2013</v>
      </c>
      <c r="Q770" t="b">
        <v>0</v>
      </c>
      <c r="R770" t="b">
        <v>0</v>
      </c>
      <c r="S770" t="s">
        <v>33</v>
      </c>
      <c r="T770" t="s">
        <v>2039</v>
      </c>
      <c r="U770" t="s">
        <v>2040</v>
      </c>
    </row>
    <row r="771" spans="1:21" ht="35" customHeight="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61">$E771/$D771*100</f>
        <v>86.867834394904463</v>
      </c>
      <c r="G771" s="9" t="s">
        <v>14</v>
      </c>
      <c r="H771">
        <v>3410</v>
      </c>
      <c r="I771" s="5">
        <f t="shared" ref="I771:I834" si="62">IFERROR($E771/$H771,0)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63">((($L771/60)/60)/24)+DATE(1970,1,1)</f>
        <v>41501.208333333336</v>
      </c>
      <c r="N771">
        <v>1378789200</v>
      </c>
      <c r="O771" s="11">
        <f t="shared" ref="O771:O834" si="64">((($N771/60)/60)/24)+DATE(1970,1,1)</f>
        <v>41527.208333333336</v>
      </c>
      <c r="P771" s="13" t="str">
        <f t="shared" si="60"/>
        <v>2013</v>
      </c>
      <c r="Q771" t="b">
        <v>0</v>
      </c>
      <c r="R771" t="b">
        <v>0</v>
      </c>
      <c r="S771" t="s">
        <v>89</v>
      </c>
      <c r="T771" t="s">
        <v>2050</v>
      </c>
      <c r="U771" t="s">
        <v>2051</v>
      </c>
    </row>
    <row r="772" spans="1:21" ht="35" customHeight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61"/>
        <v>270.74418604651163</v>
      </c>
      <c r="G772" s="9" t="s">
        <v>20</v>
      </c>
      <c r="H772">
        <v>216</v>
      </c>
      <c r="I772" s="5">
        <f t="shared" si="62"/>
        <v>53.898148148148145</v>
      </c>
      <c r="J772" t="s">
        <v>107</v>
      </c>
      <c r="K772" t="s">
        <v>108</v>
      </c>
      <c r="L772">
        <v>1397451600</v>
      </c>
      <c r="M772" s="11">
        <f t="shared" si="63"/>
        <v>41743.208333333336</v>
      </c>
      <c r="N772">
        <v>1398056400</v>
      </c>
      <c r="O772" s="11">
        <f t="shared" si="64"/>
        <v>41750.208333333336</v>
      </c>
      <c r="P772" s="13" t="str">
        <f t="shared" ref="P772:P835" si="65">TEXT($O772,"yyyy")</f>
        <v>2014</v>
      </c>
      <c r="Q772" t="b">
        <v>0</v>
      </c>
      <c r="R772" t="b">
        <v>1</v>
      </c>
      <c r="S772" t="s">
        <v>33</v>
      </c>
      <c r="T772" t="s">
        <v>2039</v>
      </c>
      <c r="U772" t="s">
        <v>2040</v>
      </c>
    </row>
    <row r="773" spans="1:21" ht="35" customHeight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61"/>
        <v>49.446428571428569</v>
      </c>
      <c r="G773" s="9" t="s">
        <v>74</v>
      </c>
      <c r="H773">
        <v>26</v>
      </c>
      <c r="I773" s="5">
        <f t="shared" si="62"/>
        <v>106.5</v>
      </c>
      <c r="J773" t="s">
        <v>21</v>
      </c>
      <c r="K773" t="s">
        <v>22</v>
      </c>
      <c r="L773">
        <v>1548482400</v>
      </c>
      <c r="M773" s="11">
        <f t="shared" si="63"/>
        <v>43491.25</v>
      </c>
      <c r="N773">
        <v>1550815200</v>
      </c>
      <c r="O773" s="11">
        <f t="shared" si="64"/>
        <v>43518.25</v>
      </c>
      <c r="P773" s="13" t="str">
        <f t="shared" si="65"/>
        <v>2019</v>
      </c>
      <c r="Q773" t="b">
        <v>0</v>
      </c>
      <c r="R773" t="b">
        <v>0</v>
      </c>
      <c r="S773" t="s">
        <v>33</v>
      </c>
      <c r="T773" t="s">
        <v>2039</v>
      </c>
      <c r="U773" t="s">
        <v>2040</v>
      </c>
    </row>
    <row r="774" spans="1:21" ht="35" customHeight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61"/>
        <v>113.3596256684492</v>
      </c>
      <c r="G774" s="9" t="s">
        <v>20</v>
      </c>
      <c r="H774">
        <v>5139</v>
      </c>
      <c r="I774" s="5">
        <f t="shared" si="62"/>
        <v>32.999805409612762</v>
      </c>
      <c r="J774" t="s">
        <v>21</v>
      </c>
      <c r="K774" t="s">
        <v>22</v>
      </c>
      <c r="L774">
        <v>1549692000</v>
      </c>
      <c r="M774" s="11">
        <f t="shared" si="63"/>
        <v>43505.25</v>
      </c>
      <c r="N774">
        <v>1550037600</v>
      </c>
      <c r="O774" s="11">
        <f t="shared" si="64"/>
        <v>43509.25</v>
      </c>
      <c r="P774" s="13" t="str">
        <f t="shared" si="65"/>
        <v>2019</v>
      </c>
      <c r="Q774" t="b">
        <v>0</v>
      </c>
      <c r="R774" t="b">
        <v>0</v>
      </c>
      <c r="S774" t="s">
        <v>60</v>
      </c>
      <c r="T774" t="s">
        <v>2035</v>
      </c>
      <c r="U774" t="s">
        <v>2045</v>
      </c>
    </row>
    <row r="775" spans="1:21" ht="35" customHeight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61"/>
        <v>190.55555555555554</v>
      </c>
      <c r="G775" s="9" t="s">
        <v>20</v>
      </c>
      <c r="H775">
        <v>2353</v>
      </c>
      <c r="I775" s="5">
        <f t="shared" si="62"/>
        <v>43.00254993625159</v>
      </c>
      <c r="J775" t="s">
        <v>21</v>
      </c>
      <c r="K775" t="s">
        <v>22</v>
      </c>
      <c r="L775">
        <v>1492059600</v>
      </c>
      <c r="M775" s="11">
        <f t="shared" si="63"/>
        <v>42838.208333333328</v>
      </c>
      <c r="N775">
        <v>1492923600</v>
      </c>
      <c r="O775" s="11">
        <f t="shared" si="64"/>
        <v>42848.208333333328</v>
      </c>
      <c r="P775" s="13" t="str">
        <f t="shared" si="65"/>
        <v>2017</v>
      </c>
      <c r="Q775" t="b">
        <v>0</v>
      </c>
      <c r="R775" t="b">
        <v>0</v>
      </c>
      <c r="S775" t="s">
        <v>33</v>
      </c>
      <c r="T775" t="s">
        <v>2039</v>
      </c>
      <c r="U775" t="s">
        <v>2040</v>
      </c>
    </row>
    <row r="776" spans="1:21" ht="35" customHeight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61"/>
        <v>135.5</v>
      </c>
      <c r="G776" s="9" t="s">
        <v>20</v>
      </c>
      <c r="H776">
        <v>78</v>
      </c>
      <c r="I776" s="5">
        <f t="shared" si="62"/>
        <v>86.858974358974365</v>
      </c>
      <c r="J776" t="s">
        <v>107</v>
      </c>
      <c r="K776" t="s">
        <v>108</v>
      </c>
      <c r="L776">
        <v>1463979600</v>
      </c>
      <c r="M776" s="11">
        <f t="shared" si="63"/>
        <v>42513.208333333328</v>
      </c>
      <c r="N776">
        <v>1467522000</v>
      </c>
      <c r="O776" s="11">
        <f t="shared" si="64"/>
        <v>42554.208333333328</v>
      </c>
      <c r="P776" s="13" t="str">
        <f t="shared" si="65"/>
        <v>2016</v>
      </c>
      <c r="Q776" t="b">
        <v>0</v>
      </c>
      <c r="R776" t="b">
        <v>0</v>
      </c>
      <c r="S776" t="s">
        <v>28</v>
      </c>
      <c r="T776" t="s">
        <v>2037</v>
      </c>
      <c r="U776" t="s">
        <v>2038</v>
      </c>
    </row>
    <row r="777" spans="1:21" ht="35" customHeight="1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61"/>
        <v>10.297872340425531</v>
      </c>
      <c r="G777" s="9" t="s">
        <v>14</v>
      </c>
      <c r="H777">
        <v>10</v>
      </c>
      <c r="I777" s="5">
        <f t="shared" si="62"/>
        <v>96.8</v>
      </c>
      <c r="J777" t="s">
        <v>21</v>
      </c>
      <c r="K777" t="s">
        <v>22</v>
      </c>
      <c r="L777">
        <v>1415253600</v>
      </c>
      <c r="M777" s="11">
        <f t="shared" si="63"/>
        <v>41949.25</v>
      </c>
      <c r="N777">
        <v>1416117600</v>
      </c>
      <c r="O777" s="11">
        <f t="shared" si="64"/>
        <v>41959.25</v>
      </c>
      <c r="P777" s="13" t="str">
        <f t="shared" si="65"/>
        <v>2014</v>
      </c>
      <c r="Q777" t="b">
        <v>0</v>
      </c>
      <c r="R777" t="b">
        <v>0</v>
      </c>
      <c r="S777" t="s">
        <v>23</v>
      </c>
      <c r="T777" t="s">
        <v>2035</v>
      </c>
      <c r="U777" t="s">
        <v>2036</v>
      </c>
    </row>
    <row r="778" spans="1:21" ht="35" customHeight="1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61"/>
        <v>65.544223826714799</v>
      </c>
      <c r="G778" s="9" t="s">
        <v>14</v>
      </c>
      <c r="H778">
        <v>2201</v>
      </c>
      <c r="I778" s="5">
        <f t="shared" si="62"/>
        <v>32.995456610631528</v>
      </c>
      <c r="J778" t="s">
        <v>21</v>
      </c>
      <c r="K778" t="s">
        <v>22</v>
      </c>
      <c r="L778">
        <v>1562216400</v>
      </c>
      <c r="M778" s="11">
        <f t="shared" si="63"/>
        <v>43650.208333333328</v>
      </c>
      <c r="N778">
        <v>1563771600</v>
      </c>
      <c r="O778" s="11">
        <f t="shared" si="64"/>
        <v>43668.208333333328</v>
      </c>
      <c r="P778" s="13" t="str">
        <f t="shared" si="65"/>
        <v>2019</v>
      </c>
      <c r="Q778" t="b">
        <v>0</v>
      </c>
      <c r="R778" t="b">
        <v>0</v>
      </c>
      <c r="S778" t="s">
        <v>33</v>
      </c>
      <c r="T778" t="s">
        <v>2039</v>
      </c>
      <c r="U778" t="s">
        <v>2040</v>
      </c>
    </row>
    <row r="779" spans="1:21" ht="35" customHeight="1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61"/>
        <v>49.026652452025587</v>
      </c>
      <c r="G779" s="9" t="s">
        <v>14</v>
      </c>
      <c r="H779">
        <v>676</v>
      </c>
      <c r="I779" s="5">
        <f t="shared" si="62"/>
        <v>68.028106508875737</v>
      </c>
      <c r="J779" t="s">
        <v>21</v>
      </c>
      <c r="K779" t="s">
        <v>22</v>
      </c>
      <c r="L779">
        <v>1316754000</v>
      </c>
      <c r="M779" s="11">
        <f t="shared" si="63"/>
        <v>40809.208333333336</v>
      </c>
      <c r="N779">
        <v>1319259600</v>
      </c>
      <c r="O779" s="11">
        <f t="shared" si="64"/>
        <v>40838.208333333336</v>
      </c>
      <c r="P779" s="13" t="str">
        <f t="shared" si="65"/>
        <v>2011</v>
      </c>
      <c r="Q779" t="b">
        <v>0</v>
      </c>
      <c r="R779" t="b">
        <v>0</v>
      </c>
      <c r="S779" t="s">
        <v>33</v>
      </c>
      <c r="T779" t="s">
        <v>2039</v>
      </c>
      <c r="U779" t="s">
        <v>2040</v>
      </c>
    </row>
    <row r="780" spans="1:21" ht="35" customHeight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61"/>
        <v>787.92307692307691</v>
      </c>
      <c r="G780" s="9" t="s">
        <v>20</v>
      </c>
      <c r="H780">
        <v>174</v>
      </c>
      <c r="I780" s="5">
        <f t="shared" si="62"/>
        <v>58.867816091954026</v>
      </c>
      <c r="J780" t="s">
        <v>98</v>
      </c>
      <c r="K780" t="s">
        <v>99</v>
      </c>
      <c r="L780">
        <v>1313211600</v>
      </c>
      <c r="M780" s="11">
        <f t="shared" si="63"/>
        <v>40768.208333333336</v>
      </c>
      <c r="N780">
        <v>1313643600</v>
      </c>
      <c r="O780" s="11">
        <f t="shared" si="64"/>
        <v>40773.208333333336</v>
      </c>
      <c r="P780" s="13" t="str">
        <f t="shared" si="65"/>
        <v>2011</v>
      </c>
      <c r="Q780" t="b">
        <v>0</v>
      </c>
      <c r="R780" t="b">
        <v>0</v>
      </c>
      <c r="S780" t="s">
        <v>71</v>
      </c>
      <c r="T780" t="s">
        <v>2041</v>
      </c>
      <c r="U780" t="s">
        <v>2049</v>
      </c>
    </row>
    <row r="781" spans="1:21" ht="35" customHeight="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61"/>
        <v>80.306347746090154</v>
      </c>
      <c r="G781" s="9" t="s">
        <v>14</v>
      </c>
      <c r="H781">
        <v>831</v>
      </c>
      <c r="I781" s="5">
        <f t="shared" si="62"/>
        <v>105.04572803850782</v>
      </c>
      <c r="J781" t="s">
        <v>21</v>
      </c>
      <c r="K781" t="s">
        <v>22</v>
      </c>
      <c r="L781">
        <v>1439528400</v>
      </c>
      <c r="M781" s="11">
        <f t="shared" si="63"/>
        <v>42230.208333333328</v>
      </c>
      <c r="N781">
        <v>1440306000</v>
      </c>
      <c r="O781" s="11">
        <f t="shared" si="64"/>
        <v>42239.208333333328</v>
      </c>
      <c r="P781" s="13" t="str">
        <f t="shared" si="65"/>
        <v>2015</v>
      </c>
      <c r="Q781" t="b">
        <v>0</v>
      </c>
      <c r="R781" t="b">
        <v>1</v>
      </c>
      <c r="S781" t="s">
        <v>33</v>
      </c>
      <c r="T781" t="s">
        <v>2039</v>
      </c>
      <c r="U781" t="s">
        <v>2040</v>
      </c>
    </row>
    <row r="782" spans="1:21" ht="35" customHeight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61"/>
        <v>106.29411764705883</v>
      </c>
      <c r="G782" s="9" t="s">
        <v>20</v>
      </c>
      <c r="H782">
        <v>164</v>
      </c>
      <c r="I782" s="5">
        <f t="shared" si="62"/>
        <v>33.054878048780488</v>
      </c>
      <c r="J782" t="s">
        <v>21</v>
      </c>
      <c r="K782" t="s">
        <v>22</v>
      </c>
      <c r="L782">
        <v>1469163600</v>
      </c>
      <c r="M782" s="11">
        <f t="shared" si="63"/>
        <v>42573.208333333328</v>
      </c>
      <c r="N782">
        <v>1470805200</v>
      </c>
      <c r="O782" s="11">
        <f t="shared" si="64"/>
        <v>42592.208333333328</v>
      </c>
      <c r="P782" s="13" t="str">
        <f t="shared" si="65"/>
        <v>2016</v>
      </c>
      <c r="Q782" t="b">
        <v>0</v>
      </c>
      <c r="R782" t="b">
        <v>1</v>
      </c>
      <c r="S782" t="s">
        <v>53</v>
      </c>
      <c r="T782" t="s">
        <v>2041</v>
      </c>
      <c r="U782" t="s">
        <v>2044</v>
      </c>
    </row>
    <row r="783" spans="1:21" ht="35" customHeight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61"/>
        <v>50.735632183908038</v>
      </c>
      <c r="G783" s="9" t="s">
        <v>74</v>
      </c>
      <c r="H783">
        <v>56</v>
      </c>
      <c r="I783" s="5">
        <f t="shared" si="62"/>
        <v>78.821428571428569</v>
      </c>
      <c r="J783" t="s">
        <v>98</v>
      </c>
      <c r="K783" t="s">
        <v>99</v>
      </c>
      <c r="L783">
        <v>1288501200</v>
      </c>
      <c r="M783" s="11">
        <f t="shared" si="63"/>
        <v>40482.208333333336</v>
      </c>
      <c r="N783">
        <v>1292911200</v>
      </c>
      <c r="O783" s="11">
        <f t="shared" si="64"/>
        <v>40533.25</v>
      </c>
      <c r="P783" s="13" t="str">
        <f t="shared" si="65"/>
        <v>2010</v>
      </c>
      <c r="Q783" t="b">
        <v>0</v>
      </c>
      <c r="R783" t="b">
        <v>0</v>
      </c>
      <c r="S783" t="s">
        <v>33</v>
      </c>
      <c r="T783" t="s">
        <v>2039</v>
      </c>
      <c r="U783" t="s">
        <v>2040</v>
      </c>
    </row>
    <row r="784" spans="1:21" ht="35" customHeight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61"/>
        <v>215.31372549019611</v>
      </c>
      <c r="G784" s="9" t="s">
        <v>20</v>
      </c>
      <c r="H784">
        <v>161</v>
      </c>
      <c r="I784" s="5">
        <f t="shared" si="62"/>
        <v>68.204968944099377</v>
      </c>
      <c r="J784" t="s">
        <v>21</v>
      </c>
      <c r="K784" t="s">
        <v>22</v>
      </c>
      <c r="L784">
        <v>1298959200</v>
      </c>
      <c r="M784" s="11">
        <f t="shared" si="63"/>
        <v>40603.25</v>
      </c>
      <c r="N784">
        <v>1301374800</v>
      </c>
      <c r="O784" s="11">
        <f t="shared" si="64"/>
        <v>40631.208333333336</v>
      </c>
      <c r="P784" s="13" t="str">
        <f t="shared" si="65"/>
        <v>2011</v>
      </c>
      <c r="Q784" t="b">
        <v>0</v>
      </c>
      <c r="R784" t="b">
        <v>1</v>
      </c>
      <c r="S784" t="s">
        <v>71</v>
      </c>
      <c r="T784" t="s">
        <v>2041</v>
      </c>
      <c r="U784" t="s">
        <v>2049</v>
      </c>
    </row>
    <row r="785" spans="1:21" ht="35" customHeight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61"/>
        <v>141.22972972972974</v>
      </c>
      <c r="G785" s="9" t="s">
        <v>20</v>
      </c>
      <c r="H785">
        <v>138</v>
      </c>
      <c r="I785" s="5">
        <f t="shared" si="62"/>
        <v>75.731884057971016</v>
      </c>
      <c r="J785" t="s">
        <v>21</v>
      </c>
      <c r="K785" t="s">
        <v>22</v>
      </c>
      <c r="L785">
        <v>1387260000</v>
      </c>
      <c r="M785" s="11">
        <f t="shared" si="63"/>
        <v>41625.25</v>
      </c>
      <c r="N785">
        <v>1387864800</v>
      </c>
      <c r="O785" s="11">
        <f t="shared" si="64"/>
        <v>41632.25</v>
      </c>
      <c r="P785" s="13" t="str">
        <f t="shared" si="65"/>
        <v>2013</v>
      </c>
      <c r="Q785" t="b">
        <v>0</v>
      </c>
      <c r="R785" t="b">
        <v>0</v>
      </c>
      <c r="S785" t="s">
        <v>23</v>
      </c>
      <c r="T785" t="s">
        <v>2035</v>
      </c>
      <c r="U785" t="s">
        <v>2036</v>
      </c>
    </row>
    <row r="786" spans="1:21" ht="35" customHeight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61"/>
        <v>115.33745781777279</v>
      </c>
      <c r="G786" s="9" t="s">
        <v>20</v>
      </c>
      <c r="H786">
        <v>3308</v>
      </c>
      <c r="I786" s="5">
        <f t="shared" si="62"/>
        <v>30.996070133010882</v>
      </c>
      <c r="J786" t="s">
        <v>21</v>
      </c>
      <c r="K786" t="s">
        <v>22</v>
      </c>
      <c r="L786">
        <v>1457244000</v>
      </c>
      <c r="M786" s="11">
        <f t="shared" si="63"/>
        <v>42435.25</v>
      </c>
      <c r="N786">
        <v>1458190800</v>
      </c>
      <c r="O786" s="11">
        <f t="shared" si="64"/>
        <v>42446.208333333328</v>
      </c>
      <c r="P786" s="13" t="str">
        <f t="shared" si="65"/>
        <v>2016</v>
      </c>
      <c r="Q786" t="b">
        <v>0</v>
      </c>
      <c r="R786" t="b">
        <v>0</v>
      </c>
      <c r="S786" t="s">
        <v>28</v>
      </c>
      <c r="T786" t="s">
        <v>2037</v>
      </c>
      <c r="U786" t="s">
        <v>2038</v>
      </c>
    </row>
    <row r="787" spans="1:21" ht="35" customHeight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61"/>
        <v>193.11940298507463</v>
      </c>
      <c r="G787" s="9" t="s">
        <v>20</v>
      </c>
      <c r="H787">
        <v>127</v>
      </c>
      <c r="I787" s="5">
        <f t="shared" si="62"/>
        <v>101.88188976377953</v>
      </c>
      <c r="J787" t="s">
        <v>26</v>
      </c>
      <c r="K787" t="s">
        <v>27</v>
      </c>
      <c r="L787">
        <v>1556341200</v>
      </c>
      <c r="M787" s="11">
        <f t="shared" si="63"/>
        <v>43582.208333333328</v>
      </c>
      <c r="N787">
        <v>1559278800</v>
      </c>
      <c r="O787" s="11">
        <f t="shared" si="64"/>
        <v>43616.208333333328</v>
      </c>
      <c r="P787" s="13" t="str">
        <f t="shared" si="65"/>
        <v>2019</v>
      </c>
      <c r="Q787" t="b">
        <v>0</v>
      </c>
      <c r="R787" t="b">
        <v>1</v>
      </c>
      <c r="S787" t="s">
        <v>71</v>
      </c>
      <c r="T787" t="s">
        <v>2041</v>
      </c>
      <c r="U787" t="s">
        <v>2049</v>
      </c>
    </row>
    <row r="788" spans="1:21" ht="35" customHeight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61"/>
        <v>729.73333333333335</v>
      </c>
      <c r="G788" s="9" t="s">
        <v>20</v>
      </c>
      <c r="H788">
        <v>207</v>
      </c>
      <c r="I788" s="5">
        <f t="shared" si="62"/>
        <v>52.879227053140099</v>
      </c>
      <c r="J788" t="s">
        <v>107</v>
      </c>
      <c r="K788" t="s">
        <v>108</v>
      </c>
      <c r="L788">
        <v>1522126800</v>
      </c>
      <c r="M788" s="11">
        <f t="shared" si="63"/>
        <v>43186.208333333328</v>
      </c>
      <c r="N788">
        <v>1522731600</v>
      </c>
      <c r="O788" s="11">
        <f t="shared" si="64"/>
        <v>43193.208333333328</v>
      </c>
      <c r="P788" s="13" t="str">
        <f t="shared" si="65"/>
        <v>2018</v>
      </c>
      <c r="Q788" t="b">
        <v>0</v>
      </c>
      <c r="R788" t="b">
        <v>1</v>
      </c>
      <c r="S788" t="s">
        <v>159</v>
      </c>
      <c r="T788" t="s">
        <v>2035</v>
      </c>
      <c r="U788" t="s">
        <v>2058</v>
      </c>
    </row>
    <row r="789" spans="1:21" ht="35" customHeight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61"/>
        <v>99.66339869281046</v>
      </c>
      <c r="G789" s="9" t="s">
        <v>14</v>
      </c>
      <c r="H789">
        <v>859</v>
      </c>
      <c r="I789" s="5">
        <f t="shared" si="62"/>
        <v>71.005820721769496</v>
      </c>
      <c r="J789" t="s">
        <v>15</v>
      </c>
      <c r="K789" t="s">
        <v>16</v>
      </c>
      <c r="L789">
        <v>1305954000</v>
      </c>
      <c r="M789" s="11">
        <f t="shared" si="63"/>
        <v>40684.208333333336</v>
      </c>
      <c r="N789">
        <v>1306731600</v>
      </c>
      <c r="O789" s="11">
        <f t="shared" si="64"/>
        <v>40693.208333333336</v>
      </c>
      <c r="P789" s="13" t="str">
        <f t="shared" si="65"/>
        <v>2011</v>
      </c>
      <c r="Q789" t="b">
        <v>0</v>
      </c>
      <c r="R789" t="b">
        <v>0</v>
      </c>
      <c r="S789" t="s">
        <v>23</v>
      </c>
      <c r="T789" t="s">
        <v>2035</v>
      </c>
      <c r="U789" t="s">
        <v>2036</v>
      </c>
    </row>
    <row r="790" spans="1:21" ht="35" customHeight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61"/>
        <v>88.166666666666671</v>
      </c>
      <c r="G790" s="9" t="s">
        <v>47</v>
      </c>
      <c r="H790">
        <v>31</v>
      </c>
      <c r="I790" s="5">
        <f t="shared" si="62"/>
        <v>102.38709677419355</v>
      </c>
      <c r="J790" t="s">
        <v>21</v>
      </c>
      <c r="K790" t="s">
        <v>22</v>
      </c>
      <c r="L790">
        <v>1350709200</v>
      </c>
      <c r="M790" s="11">
        <f t="shared" si="63"/>
        <v>41202.208333333336</v>
      </c>
      <c r="N790">
        <v>1352527200</v>
      </c>
      <c r="O790" s="11">
        <f t="shared" si="64"/>
        <v>41223.25</v>
      </c>
      <c r="P790" s="13" t="str">
        <f t="shared" si="65"/>
        <v>2012</v>
      </c>
      <c r="Q790" t="b">
        <v>0</v>
      </c>
      <c r="R790" t="b">
        <v>0</v>
      </c>
      <c r="S790" t="s">
        <v>71</v>
      </c>
      <c r="T790" t="s">
        <v>2041</v>
      </c>
      <c r="U790" t="s">
        <v>2049</v>
      </c>
    </row>
    <row r="791" spans="1:21" ht="35" customHeight="1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61"/>
        <v>37.233333333333334</v>
      </c>
      <c r="G791" s="9" t="s">
        <v>14</v>
      </c>
      <c r="H791">
        <v>45</v>
      </c>
      <c r="I791" s="5">
        <f t="shared" si="62"/>
        <v>74.466666666666669</v>
      </c>
      <c r="J791" t="s">
        <v>21</v>
      </c>
      <c r="K791" t="s">
        <v>22</v>
      </c>
      <c r="L791">
        <v>1401166800</v>
      </c>
      <c r="M791" s="11">
        <f t="shared" si="63"/>
        <v>41786.208333333336</v>
      </c>
      <c r="N791">
        <v>1404363600</v>
      </c>
      <c r="O791" s="11">
        <f t="shared" si="64"/>
        <v>41823.208333333336</v>
      </c>
      <c r="P791" s="13" t="str">
        <f t="shared" si="65"/>
        <v>2014</v>
      </c>
      <c r="Q791" t="b">
        <v>0</v>
      </c>
      <c r="R791" t="b">
        <v>0</v>
      </c>
      <c r="S791" t="s">
        <v>33</v>
      </c>
      <c r="T791" t="s">
        <v>2039</v>
      </c>
      <c r="U791" t="s">
        <v>2040</v>
      </c>
    </row>
    <row r="792" spans="1:21" ht="35" customHeight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61"/>
        <v>30.540075309306079</v>
      </c>
      <c r="G792" s="9" t="s">
        <v>74</v>
      </c>
      <c r="H792">
        <v>1113</v>
      </c>
      <c r="I792" s="5">
        <f t="shared" si="62"/>
        <v>51.009883198562441</v>
      </c>
      <c r="J792" t="s">
        <v>21</v>
      </c>
      <c r="K792" t="s">
        <v>22</v>
      </c>
      <c r="L792">
        <v>1266127200</v>
      </c>
      <c r="M792" s="11">
        <f t="shared" si="63"/>
        <v>40223.25</v>
      </c>
      <c r="N792">
        <v>1266645600</v>
      </c>
      <c r="O792" s="11">
        <f t="shared" si="64"/>
        <v>40229.25</v>
      </c>
      <c r="P792" s="13" t="str">
        <f t="shared" si="65"/>
        <v>2010</v>
      </c>
      <c r="Q792" t="b">
        <v>0</v>
      </c>
      <c r="R792" t="b">
        <v>0</v>
      </c>
      <c r="S792" t="s">
        <v>33</v>
      </c>
      <c r="T792" t="s">
        <v>2039</v>
      </c>
      <c r="U792" t="s">
        <v>2040</v>
      </c>
    </row>
    <row r="793" spans="1:21" ht="35" customHeight="1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61"/>
        <v>25.714285714285712</v>
      </c>
      <c r="G793" s="9" t="s">
        <v>14</v>
      </c>
      <c r="H793">
        <v>6</v>
      </c>
      <c r="I793" s="5">
        <f t="shared" si="62"/>
        <v>90</v>
      </c>
      <c r="J793" t="s">
        <v>21</v>
      </c>
      <c r="K793" t="s">
        <v>22</v>
      </c>
      <c r="L793">
        <v>1481436000</v>
      </c>
      <c r="M793" s="11">
        <f t="shared" si="63"/>
        <v>42715.25</v>
      </c>
      <c r="N793">
        <v>1482818400</v>
      </c>
      <c r="O793" s="11">
        <f t="shared" si="64"/>
        <v>42731.25</v>
      </c>
      <c r="P793" s="13" t="str">
        <f t="shared" si="65"/>
        <v>2016</v>
      </c>
      <c r="Q793" t="b">
        <v>0</v>
      </c>
      <c r="R793" t="b">
        <v>0</v>
      </c>
      <c r="S793" t="s">
        <v>17</v>
      </c>
      <c r="T793" t="s">
        <v>2033</v>
      </c>
      <c r="U793" t="s">
        <v>2034</v>
      </c>
    </row>
    <row r="794" spans="1:21" ht="35" customHeight="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61"/>
        <v>34</v>
      </c>
      <c r="G794" s="9" t="s">
        <v>14</v>
      </c>
      <c r="H794">
        <v>7</v>
      </c>
      <c r="I794" s="5">
        <f t="shared" si="62"/>
        <v>97.142857142857139</v>
      </c>
      <c r="J794" t="s">
        <v>21</v>
      </c>
      <c r="K794" t="s">
        <v>22</v>
      </c>
      <c r="L794">
        <v>1372222800</v>
      </c>
      <c r="M794" s="11">
        <f t="shared" si="63"/>
        <v>41451.208333333336</v>
      </c>
      <c r="N794">
        <v>1374642000</v>
      </c>
      <c r="O794" s="11">
        <f t="shared" si="64"/>
        <v>41479.208333333336</v>
      </c>
      <c r="P794" s="13" t="str">
        <f t="shared" si="65"/>
        <v>2013</v>
      </c>
      <c r="Q794" t="b">
        <v>0</v>
      </c>
      <c r="R794" t="b">
        <v>1</v>
      </c>
      <c r="S794" t="s">
        <v>33</v>
      </c>
      <c r="T794" t="s">
        <v>2039</v>
      </c>
      <c r="U794" t="s">
        <v>2040</v>
      </c>
    </row>
    <row r="795" spans="1:21" ht="35" customHeight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61"/>
        <v>1185.909090909091</v>
      </c>
      <c r="G795" s="9" t="s">
        <v>20</v>
      </c>
      <c r="H795">
        <v>181</v>
      </c>
      <c r="I795" s="5">
        <f t="shared" si="62"/>
        <v>72.071823204419886</v>
      </c>
      <c r="J795" t="s">
        <v>98</v>
      </c>
      <c r="K795" t="s">
        <v>99</v>
      </c>
      <c r="L795">
        <v>1372136400</v>
      </c>
      <c r="M795" s="11">
        <f t="shared" si="63"/>
        <v>41450.208333333336</v>
      </c>
      <c r="N795">
        <v>1372482000</v>
      </c>
      <c r="O795" s="11">
        <f t="shared" si="64"/>
        <v>41454.208333333336</v>
      </c>
      <c r="P795" s="13" t="str">
        <f t="shared" si="65"/>
        <v>2013</v>
      </c>
      <c r="Q795" t="b">
        <v>0</v>
      </c>
      <c r="R795" t="b">
        <v>0</v>
      </c>
      <c r="S795" t="s">
        <v>68</v>
      </c>
      <c r="T795" t="s">
        <v>2047</v>
      </c>
      <c r="U795" t="s">
        <v>2048</v>
      </c>
    </row>
    <row r="796" spans="1:21" ht="35" customHeight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61"/>
        <v>125.39393939393939</v>
      </c>
      <c r="G796" s="9" t="s">
        <v>20</v>
      </c>
      <c r="H796">
        <v>110</v>
      </c>
      <c r="I796" s="5">
        <f t="shared" si="62"/>
        <v>75.236363636363635</v>
      </c>
      <c r="J796" t="s">
        <v>21</v>
      </c>
      <c r="K796" t="s">
        <v>22</v>
      </c>
      <c r="L796">
        <v>1513922400</v>
      </c>
      <c r="M796" s="11">
        <f t="shared" si="63"/>
        <v>43091.25</v>
      </c>
      <c r="N796">
        <v>1514959200</v>
      </c>
      <c r="O796" s="11">
        <f t="shared" si="64"/>
        <v>43103.25</v>
      </c>
      <c r="P796" s="13" t="str">
        <f t="shared" si="65"/>
        <v>2018</v>
      </c>
      <c r="Q796" t="b">
        <v>0</v>
      </c>
      <c r="R796" t="b">
        <v>0</v>
      </c>
      <c r="S796" t="s">
        <v>23</v>
      </c>
      <c r="T796" t="s">
        <v>2035</v>
      </c>
      <c r="U796" t="s">
        <v>2036</v>
      </c>
    </row>
    <row r="797" spans="1:21" ht="35" customHeight="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61"/>
        <v>14.394366197183098</v>
      </c>
      <c r="G797" s="9" t="s">
        <v>14</v>
      </c>
      <c r="H797">
        <v>31</v>
      </c>
      <c r="I797" s="5">
        <f t="shared" si="62"/>
        <v>32.967741935483872</v>
      </c>
      <c r="J797" t="s">
        <v>21</v>
      </c>
      <c r="K797" t="s">
        <v>22</v>
      </c>
      <c r="L797">
        <v>1477976400</v>
      </c>
      <c r="M797" s="11">
        <f t="shared" si="63"/>
        <v>42675.208333333328</v>
      </c>
      <c r="N797">
        <v>1478235600</v>
      </c>
      <c r="O797" s="11">
        <f t="shared" si="64"/>
        <v>42678.208333333328</v>
      </c>
      <c r="P797" s="13" t="str">
        <f t="shared" si="65"/>
        <v>2016</v>
      </c>
      <c r="Q797" t="b">
        <v>0</v>
      </c>
      <c r="R797" t="b">
        <v>0</v>
      </c>
      <c r="S797" t="s">
        <v>53</v>
      </c>
      <c r="T797" t="s">
        <v>2041</v>
      </c>
      <c r="U797" t="s">
        <v>2044</v>
      </c>
    </row>
    <row r="798" spans="1:21" ht="35" customHeight="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61"/>
        <v>54.807692307692314</v>
      </c>
      <c r="G798" s="9" t="s">
        <v>14</v>
      </c>
      <c r="H798">
        <v>78</v>
      </c>
      <c r="I798" s="5">
        <f t="shared" si="62"/>
        <v>54.807692307692307</v>
      </c>
      <c r="J798" t="s">
        <v>21</v>
      </c>
      <c r="K798" t="s">
        <v>22</v>
      </c>
      <c r="L798">
        <v>1407474000</v>
      </c>
      <c r="M798" s="11">
        <f t="shared" si="63"/>
        <v>41859.208333333336</v>
      </c>
      <c r="N798">
        <v>1408078800</v>
      </c>
      <c r="O798" s="11">
        <f t="shared" si="64"/>
        <v>41866.208333333336</v>
      </c>
      <c r="P798" s="13" t="str">
        <f t="shared" si="65"/>
        <v>2014</v>
      </c>
      <c r="Q798" t="b">
        <v>0</v>
      </c>
      <c r="R798" t="b">
        <v>1</v>
      </c>
      <c r="S798" t="s">
        <v>292</v>
      </c>
      <c r="T798" t="s">
        <v>2050</v>
      </c>
      <c r="U798" t="s">
        <v>2061</v>
      </c>
    </row>
    <row r="799" spans="1:21" ht="35" customHeight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61"/>
        <v>109.63157894736841</v>
      </c>
      <c r="G799" s="9" t="s">
        <v>20</v>
      </c>
      <c r="H799">
        <v>185</v>
      </c>
      <c r="I799" s="5">
        <f t="shared" si="62"/>
        <v>45.037837837837834</v>
      </c>
      <c r="J799" t="s">
        <v>21</v>
      </c>
      <c r="K799" t="s">
        <v>22</v>
      </c>
      <c r="L799">
        <v>1546149600</v>
      </c>
      <c r="M799" s="11">
        <f t="shared" si="63"/>
        <v>43464.25</v>
      </c>
      <c r="N799">
        <v>1548136800</v>
      </c>
      <c r="O799" s="11">
        <f t="shared" si="64"/>
        <v>43487.25</v>
      </c>
      <c r="P799" s="13" t="str">
        <f t="shared" si="65"/>
        <v>2019</v>
      </c>
      <c r="Q799" t="b">
        <v>0</v>
      </c>
      <c r="R799" t="b">
        <v>0</v>
      </c>
      <c r="S799" t="s">
        <v>28</v>
      </c>
      <c r="T799" t="s">
        <v>2037</v>
      </c>
      <c r="U799" t="s">
        <v>2038</v>
      </c>
    </row>
    <row r="800" spans="1:21" ht="35" customHeight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61"/>
        <v>188.47058823529412</v>
      </c>
      <c r="G800" s="9" t="s">
        <v>20</v>
      </c>
      <c r="H800">
        <v>121</v>
      </c>
      <c r="I800" s="5">
        <f t="shared" si="62"/>
        <v>52.958677685950413</v>
      </c>
      <c r="J800" t="s">
        <v>21</v>
      </c>
      <c r="K800" t="s">
        <v>22</v>
      </c>
      <c r="L800">
        <v>1338440400</v>
      </c>
      <c r="M800" s="11">
        <f t="shared" si="63"/>
        <v>41060.208333333336</v>
      </c>
      <c r="N800">
        <v>1340859600</v>
      </c>
      <c r="O800" s="11">
        <f t="shared" si="64"/>
        <v>41088.208333333336</v>
      </c>
      <c r="P800" s="13" t="str">
        <f t="shared" si="65"/>
        <v>2012</v>
      </c>
      <c r="Q800" t="b">
        <v>0</v>
      </c>
      <c r="R800" t="b">
        <v>1</v>
      </c>
      <c r="S800" t="s">
        <v>33</v>
      </c>
      <c r="T800" t="s">
        <v>2039</v>
      </c>
      <c r="U800" t="s">
        <v>2040</v>
      </c>
    </row>
    <row r="801" spans="1:21" ht="35" customHeight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61"/>
        <v>87.008284023668637</v>
      </c>
      <c r="G801" s="9" t="s">
        <v>14</v>
      </c>
      <c r="H801">
        <v>1225</v>
      </c>
      <c r="I801" s="5">
        <f t="shared" si="62"/>
        <v>60.017959183673469</v>
      </c>
      <c r="J801" t="s">
        <v>40</v>
      </c>
      <c r="K801" t="s">
        <v>41</v>
      </c>
      <c r="L801">
        <v>1454133600</v>
      </c>
      <c r="M801" s="11">
        <f t="shared" si="63"/>
        <v>42399.25</v>
      </c>
      <c r="N801">
        <v>1454479200</v>
      </c>
      <c r="O801" s="11">
        <f t="shared" si="64"/>
        <v>42403.25</v>
      </c>
      <c r="P801" s="13" t="str">
        <f t="shared" si="65"/>
        <v>2016</v>
      </c>
      <c r="Q801" t="b">
        <v>0</v>
      </c>
      <c r="R801" t="b">
        <v>0</v>
      </c>
      <c r="S801" t="s">
        <v>33</v>
      </c>
      <c r="T801" t="s">
        <v>2039</v>
      </c>
      <c r="U801" t="s">
        <v>2040</v>
      </c>
    </row>
    <row r="802" spans="1:21" ht="35" customHeight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61"/>
        <v>1</v>
      </c>
      <c r="G802" s="9" t="s">
        <v>14</v>
      </c>
      <c r="H802">
        <v>1</v>
      </c>
      <c r="I802" s="5">
        <f t="shared" si="62"/>
        <v>1</v>
      </c>
      <c r="J802" t="s">
        <v>98</v>
      </c>
      <c r="K802" t="s">
        <v>99</v>
      </c>
      <c r="L802">
        <v>1434085200</v>
      </c>
      <c r="M802" s="11">
        <f t="shared" si="63"/>
        <v>42167.208333333328</v>
      </c>
      <c r="N802">
        <v>1434430800</v>
      </c>
      <c r="O802" s="11">
        <f t="shared" si="64"/>
        <v>42171.208333333328</v>
      </c>
      <c r="P802" s="13" t="str">
        <f t="shared" si="65"/>
        <v>2015</v>
      </c>
      <c r="Q802" t="b">
        <v>0</v>
      </c>
      <c r="R802" t="b">
        <v>0</v>
      </c>
      <c r="S802" t="s">
        <v>23</v>
      </c>
      <c r="T802" t="s">
        <v>2035</v>
      </c>
      <c r="U802" t="s">
        <v>2036</v>
      </c>
    </row>
    <row r="803" spans="1:21" ht="35" customHeight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61"/>
        <v>202.9130434782609</v>
      </c>
      <c r="G803" s="9" t="s">
        <v>20</v>
      </c>
      <c r="H803">
        <v>106</v>
      </c>
      <c r="I803" s="5">
        <f t="shared" si="62"/>
        <v>44.028301886792455</v>
      </c>
      <c r="J803" t="s">
        <v>21</v>
      </c>
      <c r="K803" t="s">
        <v>22</v>
      </c>
      <c r="L803">
        <v>1577772000</v>
      </c>
      <c r="M803" s="11">
        <f t="shared" si="63"/>
        <v>43830.25</v>
      </c>
      <c r="N803">
        <v>1579672800</v>
      </c>
      <c r="O803" s="11">
        <f t="shared" si="64"/>
        <v>43852.25</v>
      </c>
      <c r="P803" s="13" t="str">
        <f t="shared" si="65"/>
        <v>2020</v>
      </c>
      <c r="Q803" t="b">
        <v>0</v>
      </c>
      <c r="R803" t="b">
        <v>1</v>
      </c>
      <c r="S803" t="s">
        <v>122</v>
      </c>
      <c r="T803" t="s">
        <v>2054</v>
      </c>
      <c r="U803" t="s">
        <v>2055</v>
      </c>
    </row>
    <row r="804" spans="1:21" ht="35" customHeight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61"/>
        <v>197.03225806451613</v>
      </c>
      <c r="G804" s="9" t="s">
        <v>20</v>
      </c>
      <c r="H804">
        <v>142</v>
      </c>
      <c r="I804" s="5">
        <f t="shared" si="62"/>
        <v>86.028169014084511</v>
      </c>
      <c r="J804" t="s">
        <v>21</v>
      </c>
      <c r="K804" t="s">
        <v>22</v>
      </c>
      <c r="L804">
        <v>1562216400</v>
      </c>
      <c r="M804" s="11">
        <f t="shared" si="63"/>
        <v>43650.208333333328</v>
      </c>
      <c r="N804">
        <v>1562389200</v>
      </c>
      <c r="O804" s="11">
        <f t="shared" si="64"/>
        <v>43652.208333333328</v>
      </c>
      <c r="P804" s="13" t="str">
        <f t="shared" si="65"/>
        <v>2019</v>
      </c>
      <c r="Q804" t="b">
        <v>0</v>
      </c>
      <c r="R804" t="b">
        <v>0</v>
      </c>
      <c r="S804" t="s">
        <v>122</v>
      </c>
      <c r="T804" t="s">
        <v>2054</v>
      </c>
      <c r="U804" t="s">
        <v>2055</v>
      </c>
    </row>
    <row r="805" spans="1:21" ht="35" customHeight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61"/>
        <v>107</v>
      </c>
      <c r="G805" s="9" t="s">
        <v>20</v>
      </c>
      <c r="H805">
        <v>233</v>
      </c>
      <c r="I805" s="5">
        <f t="shared" si="62"/>
        <v>28.012875536480685</v>
      </c>
      <c r="J805" t="s">
        <v>21</v>
      </c>
      <c r="K805" t="s">
        <v>22</v>
      </c>
      <c r="L805">
        <v>1548568800</v>
      </c>
      <c r="M805" s="11">
        <f t="shared" si="63"/>
        <v>43492.25</v>
      </c>
      <c r="N805">
        <v>1551506400</v>
      </c>
      <c r="O805" s="11">
        <f t="shared" si="64"/>
        <v>43526.25</v>
      </c>
      <c r="P805" s="13" t="str">
        <f t="shared" si="65"/>
        <v>2019</v>
      </c>
      <c r="Q805" t="b">
        <v>0</v>
      </c>
      <c r="R805" t="b">
        <v>0</v>
      </c>
      <c r="S805" t="s">
        <v>33</v>
      </c>
      <c r="T805" t="s">
        <v>2039</v>
      </c>
      <c r="U805" t="s">
        <v>2040</v>
      </c>
    </row>
    <row r="806" spans="1:21" ht="35" customHeight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61"/>
        <v>268.73076923076923</v>
      </c>
      <c r="G806" s="9" t="s">
        <v>20</v>
      </c>
      <c r="H806">
        <v>218</v>
      </c>
      <c r="I806" s="5">
        <f t="shared" si="62"/>
        <v>32.050458715596328</v>
      </c>
      <c r="J806" t="s">
        <v>21</v>
      </c>
      <c r="K806" t="s">
        <v>22</v>
      </c>
      <c r="L806">
        <v>1514872800</v>
      </c>
      <c r="M806" s="11">
        <f t="shared" si="63"/>
        <v>43102.25</v>
      </c>
      <c r="N806">
        <v>1516600800</v>
      </c>
      <c r="O806" s="11">
        <f t="shared" si="64"/>
        <v>43122.25</v>
      </c>
      <c r="P806" s="13" t="str">
        <f t="shared" si="65"/>
        <v>2018</v>
      </c>
      <c r="Q806" t="b">
        <v>0</v>
      </c>
      <c r="R806" t="b">
        <v>0</v>
      </c>
      <c r="S806" t="s">
        <v>23</v>
      </c>
      <c r="T806" t="s">
        <v>2035</v>
      </c>
      <c r="U806" t="s">
        <v>2036</v>
      </c>
    </row>
    <row r="807" spans="1:21" ht="35" customHeight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61"/>
        <v>50.845360824742272</v>
      </c>
      <c r="G807" s="9" t="s">
        <v>14</v>
      </c>
      <c r="H807">
        <v>67</v>
      </c>
      <c r="I807" s="5">
        <f t="shared" si="62"/>
        <v>73.611940298507463</v>
      </c>
      <c r="J807" t="s">
        <v>26</v>
      </c>
      <c r="K807" t="s">
        <v>27</v>
      </c>
      <c r="L807">
        <v>1416031200</v>
      </c>
      <c r="M807" s="11">
        <f t="shared" si="63"/>
        <v>41958.25</v>
      </c>
      <c r="N807">
        <v>1420437600</v>
      </c>
      <c r="O807" s="11">
        <f t="shared" si="64"/>
        <v>42009.25</v>
      </c>
      <c r="P807" s="13" t="str">
        <f t="shared" si="65"/>
        <v>2015</v>
      </c>
      <c r="Q807" t="b">
        <v>0</v>
      </c>
      <c r="R807" t="b">
        <v>0</v>
      </c>
      <c r="S807" t="s">
        <v>42</v>
      </c>
      <c r="T807" t="s">
        <v>2041</v>
      </c>
      <c r="U807" t="s">
        <v>2042</v>
      </c>
    </row>
    <row r="808" spans="1:21" ht="35" customHeight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61"/>
        <v>1180.2857142857142</v>
      </c>
      <c r="G808" s="9" t="s">
        <v>20</v>
      </c>
      <c r="H808">
        <v>76</v>
      </c>
      <c r="I808" s="5">
        <f t="shared" si="62"/>
        <v>108.71052631578948</v>
      </c>
      <c r="J808" t="s">
        <v>21</v>
      </c>
      <c r="K808" t="s">
        <v>22</v>
      </c>
      <c r="L808">
        <v>1330927200</v>
      </c>
      <c r="M808" s="11">
        <f t="shared" si="63"/>
        <v>40973.25</v>
      </c>
      <c r="N808">
        <v>1332997200</v>
      </c>
      <c r="O808" s="11">
        <f t="shared" si="64"/>
        <v>40997.208333333336</v>
      </c>
      <c r="P808" s="13" t="str">
        <f t="shared" si="65"/>
        <v>2012</v>
      </c>
      <c r="Q808" t="b">
        <v>0</v>
      </c>
      <c r="R808" t="b">
        <v>1</v>
      </c>
      <c r="S808" t="s">
        <v>53</v>
      </c>
      <c r="T808" t="s">
        <v>2041</v>
      </c>
      <c r="U808" t="s">
        <v>2044</v>
      </c>
    </row>
    <row r="809" spans="1:21" ht="35" customHeight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61"/>
        <v>264</v>
      </c>
      <c r="G809" s="9" t="s">
        <v>20</v>
      </c>
      <c r="H809">
        <v>43</v>
      </c>
      <c r="I809" s="5">
        <f t="shared" si="62"/>
        <v>42.97674418604651</v>
      </c>
      <c r="J809" t="s">
        <v>21</v>
      </c>
      <c r="K809" t="s">
        <v>22</v>
      </c>
      <c r="L809">
        <v>1571115600</v>
      </c>
      <c r="M809" s="11">
        <f t="shared" si="63"/>
        <v>43753.208333333328</v>
      </c>
      <c r="N809">
        <v>1574920800</v>
      </c>
      <c r="O809" s="11">
        <f t="shared" si="64"/>
        <v>43797.25</v>
      </c>
      <c r="P809" s="13" t="str">
        <f t="shared" si="65"/>
        <v>2019</v>
      </c>
      <c r="Q809" t="b">
        <v>0</v>
      </c>
      <c r="R809" t="b">
        <v>1</v>
      </c>
      <c r="S809" t="s">
        <v>33</v>
      </c>
      <c r="T809" t="s">
        <v>2039</v>
      </c>
      <c r="U809" t="s">
        <v>2040</v>
      </c>
    </row>
    <row r="810" spans="1:21" ht="35" customHeight="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61"/>
        <v>30.44230769230769</v>
      </c>
      <c r="G810" s="9" t="s">
        <v>14</v>
      </c>
      <c r="H810">
        <v>19</v>
      </c>
      <c r="I810" s="5">
        <f t="shared" si="62"/>
        <v>83.315789473684205</v>
      </c>
      <c r="J810" t="s">
        <v>21</v>
      </c>
      <c r="K810" t="s">
        <v>22</v>
      </c>
      <c r="L810">
        <v>1463461200</v>
      </c>
      <c r="M810" s="11">
        <f t="shared" si="63"/>
        <v>42507.208333333328</v>
      </c>
      <c r="N810">
        <v>1464930000</v>
      </c>
      <c r="O810" s="11">
        <f t="shared" si="64"/>
        <v>42524.208333333328</v>
      </c>
      <c r="P810" s="13" t="str">
        <f t="shared" si="65"/>
        <v>2016</v>
      </c>
      <c r="Q810" t="b">
        <v>0</v>
      </c>
      <c r="R810" t="b">
        <v>0</v>
      </c>
      <c r="S810" t="s">
        <v>17</v>
      </c>
      <c r="T810" t="s">
        <v>2033</v>
      </c>
      <c r="U810" t="s">
        <v>2034</v>
      </c>
    </row>
    <row r="811" spans="1:21" ht="35" customHeight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61"/>
        <v>62.880681818181813</v>
      </c>
      <c r="G811" s="9" t="s">
        <v>14</v>
      </c>
      <c r="H811">
        <v>2108</v>
      </c>
      <c r="I811" s="5">
        <f t="shared" si="62"/>
        <v>42</v>
      </c>
      <c r="J811" t="s">
        <v>98</v>
      </c>
      <c r="K811" t="s">
        <v>99</v>
      </c>
      <c r="L811">
        <v>1344920400</v>
      </c>
      <c r="M811" s="11">
        <f t="shared" si="63"/>
        <v>41135.208333333336</v>
      </c>
      <c r="N811">
        <v>1345006800</v>
      </c>
      <c r="O811" s="11">
        <f t="shared" si="64"/>
        <v>41136.208333333336</v>
      </c>
      <c r="P811" s="13" t="str">
        <f t="shared" si="65"/>
        <v>2012</v>
      </c>
      <c r="Q811" t="b">
        <v>0</v>
      </c>
      <c r="R811" t="b">
        <v>0</v>
      </c>
      <c r="S811" t="s">
        <v>42</v>
      </c>
      <c r="T811" t="s">
        <v>2041</v>
      </c>
      <c r="U811" t="s">
        <v>2042</v>
      </c>
    </row>
    <row r="812" spans="1:21" ht="35" customHeight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61"/>
        <v>193.125</v>
      </c>
      <c r="G812" s="9" t="s">
        <v>20</v>
      </c>
      <c r="H812">
        <v>221</v>
      </c>
      <c r="I812" s="5">
        <f t="shared" si="62"/>
        <v>55.927601809954751</v>
      </c>
      <c r="J812" t="s">
        <v>21</v>
      </c>
      <c r="K812" t="s">
        <v>22</v>
      </c>
      <c r="L812">
        <v>1511848800</v>
      </c>
      <c r="M812" s="11">
        <f t="shared" si="63"/>
        <v>43067.25</v>
      </c>
      <c r="N812">
        <v>1512712800</v>
      </c>
      <c r="O812" s="11">
        <f t="shared" si="64"/>
        <v>43077.25</v>
      </c>
      <c r="P812" s="13" t="str">
        <f t="shared" si="65"/>
        <v>2017</v>
      </c>
      <c r="Q812" t="b">
        <v>0</v>
      </c>
      <c r="R812" t="b">
        <v>1</v>
      </c>
      <c r="S812" t="s">
        <v>33</v>
      </c>
      <c r="T812" t="s">
        <v>2039</v>
      </c>
      <c r="U812" t="s">
        <v>2040</v>
      </c>
    </row>
    <row r="813" spans="1:21" ht="35" customHeight="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61"/>
        <v>77.102702702702715</v>
      </c>
      <c r="G813" s="9" t="s">
        <v>14</v>
      </c>
      <c r="H813">
        <v>679</v>
      </c>
      <c r="I813" s="5">
        <f t="shared" si="62"/>
        <v>105.03681885125184</v>
      </c>
      <c r="J813" t="s">
        <v>21</v>
      </c>
      <c r="K813" t="s">
        <v>22</v>
      </c>
      <c r="L813">
        <v>1452319200</v>
      </c>
      <c r="M813" s="11">
        <f t="shared" si="63"/>
        <v>42378.25</v>
      </c>
      <c r="N813">
        <v>1452492000</v>
      </c>
      <c r="O813" s="11">
        <f t="shared" si="64"/>
        <v>42380.25</v>
      </c>
      <c r="P813" s="13" t="str">
        <f t="shared" si="65"/>
        <v>2016</v>
      </c>
      <c r="Q813" t="b">
        <v>0</v>
      </c>
      <c r="R813" t="b">
        <v>1</v>
      </c>
      <c r="S813" t="s">
        <v>89</v>
      </c>
      <c r="T813" t="s">
        <v>2050</v>
      </c>
      <c r="U813" t="s">
        <v>2051</v>
      </c>
    </row>
    <row r="814" spans="1:21" ht="35" customHeight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61"/>
        <v>225.52763819095478</v>
      </c>
      <c r="G814" s="9" t="s">
        <v>20</v>
      </c>
      <c r="H814">
        <v>2805</v>
      </c>
      <c r="I814" s="5">
        <f t="shared" si="62"/>
        <v>48</v>
      </c>
      <c r="J814" t="s">
        <v>15</v>
      </c>
      <c r="K814" t="s">
        <v>16</v>
      </c>
      <c r="L814">
        <v>1523854800</v>
      </c>
      <c r="M814" s="11">
        <f t="shared" si="63"/>
        <v>43206.208333333328</v>
      </c>
      <c r="N814">
        <v>1524286800</v>
      </c>
      <c r="O814" s="11">
        <f t="shared" si="64"/>
        <v>43211.208333333328</v>
      </c>
      <c r="P814" s="13" t="str">
        <f t="shared" si="65"/>
        <v>2018</v>
      </c>
      <c r="Q814" t="b">
        <v>0</v>
      </c>
      <c r="R814" t="b">
        <v>0</v>
      </c>
      <c r="S814" t="s">
        <v>68</v>
      </c>
      <c r="T814" t="s">
        <v>2047</v>
      </c>
      <c r="U814" t="s">
        <v>2048</v>
      </c>
    </row>
    <row r="815" spans="1:21" ht="35" customHeight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61"/>
        <v>239.40625</v>
      </c>
      <c r="G815" s="9" t="s">
        <v>20</v>
      </c>
      <c r="H815">
        <v>68</v>
      </c>
      <c r="I815" s="5">
        <f t="shared" si="62"/>
        <v>112.66176470588235</v>
      </c>
      <c r="J815" t="s">
        <v>21</v>
      </c>
      <c r="K815" t="s">
        <v>22</v>
      </c>
      <c r="L815">
        <v>1346043600</v>
      </c>
      <c r="M815" s="11">
        <f t="shared" si="63"/>
        <v>41148.208333333336</v>
      </c>
      <c r="N815">
        <v>1346907600</v>
      </c>
      <c r="O815" s="11">
        <f t="shared" si="64"/>
        <v>41158.208333333336</v>
      </c>
      <c r="P815" s="13" t="str">
        <f t="shared" si="65"/>
        <v>2012</v>
      </c>
      <c r="Q815" t="b">
        <v>0</v>
      </c>
      <c r="R815" t="b">
        <v>0</v>
      </c>
      <c r="S815" t="s">
        <v>89</v>
      </c>
      <c r="T815" t="s">
        <v>2050</v>
      </c>
      <c r="U815" t="s">
        <v>2051</v>
      </c>
    </row>
    <row r="816" spans="1:21" ht="35" customHeight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61"/>
        <v>92.1875</v>
      </c>
      <c r="G816" s="9" t="s">
        <v>14</v>
      </c>
      <c r="H816">
        <v>36</v>
      </c>
      <c r="I816" s="5">
        <f t="shared" si="62"/>
        <v>81.944444444444443</v>
      </c>
      <c r="J816" t="s">
        <v>36</v>
      </c>
      <c r="K816" t="s">
        <v>37</v>
      </c>
      <c r="L816">
        <v>1464325200</v>
      </c>
      <c r="M816" s="11">
        <f t="shared" si="63"/>
        <v>42517.208333333328</v>
      </c>
      <c r="N816">
        <v>1464498000</v>
      </c>
      <c r="O816" s="11">
        <f t="shared" si="64"/>
        <v>42519.208333333328</v>
      </c>
      <c r="P816" s="13" t="str">
        <f t="shared" si="65"/>
        <v>2016</v>
      </c>
      <c r="Q816" t="b">
        <v>0</v>
      </c>
      <c r="R816" t="b">
        <v>1</v>
      </c>
      <c r="S816" t="s">
        <v>23</v>
      </c>
      <c r="T816" t="s">
        <v>2035</v>
      </c>
      <c r="U816" t="s">
        <v>2036</v>
      </c>
    </row>
    <row r="817" spans="1:21" ht="35" customHeight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61"/>
        <v>130.23333333333335</v>
      </c>
      <c r="G817" s="9" t="s">
        <v>20</v>
      </c>
      <c r="H817">
        <v>183</v>
      </c>
      <c r="I817" s="5">
        <f t="shared" si="62"/>
        <v>64.049180327868854</v>
      </c>
      <c r="J817" t="s">
        <v>15</v>
      </c>
      <c r="K817" t="s">
        <v>16</v>
      </c>
      <c r="L817">
        <v>1511935200</v>
      </c>
      <c r="M817" s="11">
        <f t="shared" si="63"/>
        <v>43068.25</v>
      </c>
      <c r="N817">
        <v>1514181600</v>
      </c>
      <c r="O817" s="11">
        <f t="shared" si="64"/>
        <v>43094.25</v>
      </c>
      <c r="P817" s="13" t="str">
        <f t="shared" si="65"/>
        <v>2017</v>
      </c>
      <c r="Q817" t="b">
        <v>0</v>
      </c>
      <c r="R817" t="b">
        <v>0</v>
      </c>
      <c r="S817" t="s">
        <v>23</v>
      </c>
      <c r="T817" t="s">
        <v>2035</v>
      </c>
      <c r="U817" t="s">
        <v>2036</v>
      </c>
    </row>
    <row r="818" spans="1:21" ht="35" customHeight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61"/>
        <v>615.21739130434787</v>
      </c>
      <c r="G818" s="9" t="s">
        <v>20</v>
      </c>
      <c r="H818">
        <v>133</v>
      </c>
      <c r="I818" s="5">
        <f t="shared" si="62"/>
        <v>106.39097744360902</v>
      </c>
      <c r="J818" t="s">
        <v>21</v>
      </c>
      <c r="K818" t="s">
        <v>22</v>
      </c>
      <c r="L818">
        <v>1392012000</v>
      </c>
      <c r="M818" s="11">
        <f t="shared" si="63"/>
        <v>41680.25</v>
      </c>
      <c r="N818">
        <v>1392184800</v>
      </c>
      <c r="O818" s="11">
        <f t="shared" si="64"/>
        <v>41682.25</v>
      </c>
      <c r="P818" s="13" t="str">
        <f t="shared" si="65"/>
        <v>2014</v>
      </c>
      <c r="Q818" t="b">
        <v>1</v>
      </c>
      <c r="R818" t="b">
        <v>1</v>
      </c>
      <c r="S818" t="s">
        <v>33</v>
      </c>
      <c r="T818" t="s">
        <v>2039</v>
      </c>
      <c r="U818" t="s">
        <v>2040</v>
      </c>
    </row>
    <row r="819" spans="1:21" ht="35" customHeight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61"/>
        <v>368.79532163742692</v>
      </c>
      <c r="G819" s="9" t="s">
        <v>20</v>
      </c>
      <c r="H819">
        <v>2489</v>
      </c>
      <c r="I819" s="5">
        <f t="shared" si="62"/>
        <v>76.011249497790274</v>
      </c>
      <c r="J819" t="s">
        <v>107</v>
      </c>
      <c r="K819" t="s">
        <v>108</v>
      </c>
      <c r="L819">
        <v>1556946000</v>
      </c>
      <c r="M819" s="11">
        <f t="shared" si="63"/>
        <v>43589.208333333328</v>
      </c>
      <c r="N819">
        <v>1559365200</v>
      </c>
      <c r="O819" s="11">
        <f t="shared" si="64"/>
        <v>43617.208333333328</v>
      </c>
      <c r="P819" s="13" t="str">
        <f t="shared" si="65"/>
        <v>2019</v>
      </c>
      <c r="Q819" t="b">
        <v>0</v>
      </c>
      <c r="R819" t="b">
        <v>1</v>
      </c>
      <c r="S819" t="s">
        <v>68</v>
      </c>
      <c r="T819" t="s">
        <v>2047</v>
      </c>
      <c r="U819" t="s">
        <v>2048</v>
      </c>
    </row>
    <row r="820" spans="1:21" ht="35" customHeight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61"/>
        <v>1094.8571428571429</v>
      </c>
      <c r="G820" s="9" t="s">
        <v>20</v>
      </c>
      <c r="H820">
        <v>69</v>
      </c>
      <c r="I820" s="5">
        <f t="shared" si="62"/>
        <v>111.07246376811594</v>
      </c>
      <c r="J820" t="s">
        <v>21</v>
      </c>
      <c r="K820" t="s">
        <v>22</v>
      </c>
      <c r="L820">
        <v>1548050400</v>
      </c>
      <c r="M820" s="11">
        <f t="shared" si="63"/>
        <v>43486.25</v>
      </c>
      <c r="N820">
        <v>1549173600</v>
      </c>
      <c r="O820" s="11">
        <f t="shared" si="64"/>
        <v>43499.25</v>
      </c>
      <c r="P820" s="13" t="str">
        <f t="shared" si="65"/>
        <v>2019</v>
      </c>
      <c r="Q820" t="b">
        <v>0</v>
      </c>
      <c r="R820" t="b">
        <v>1</v>
      </c>
      <c r="S820" t="s">
        <v>33</v>
      </c>
      <c r="T820" t="s">
        <v>2039</v>
      </c>
      <c r="U820" t="s">
        <v>2040</v>
      </c>
    </row>
    <row r="821" spans="1:21" ht="35" customHeight="1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61"/>
        <v>50.662921348314605</v>
      </c>
      <c r="G821" s="9" t="s">
        <v>14</v>
      </c>
      <c r="H821">
        <v>47</v>
      </c>
      <c r="I821" s="5">
        <f t="shared" si="62"/>
        <v>95.936170212765958</v>
      </c>
      <c r="J821" t="s">
        <v>21</v>
      </c>
      <c r="K821" t="s">
        <v>22</v>
      </c>
      <c r="L821">
        <v>1353736800</v>
      </c>
      <c r="M821" s="11">
        <f t="shared" si="63"/>
        <v>41237.25</v>
      </c>
      <c r="N821">
        <v>1355032800</v>
      </c>
      <c r="O821" s="11">
        <f t="shared" si="64"/>
        <v>41252.25</v>
      </c>
      <c r="P821" s="13" t="str">
        <f t="shared" si="65"/>
        <v>2012</v>
      </c>
      <c r="Q821" t="b">
        <v>1</v>
      </c>
      <c r="R821" t="b">
        <v>0</v>
      </c>
      <c r="S821" t="s">
        <v>89</v>
      </c>
      <c r="T821" t="s">
        <v>2050</v>
      </c>
      <c r="U821" t="s">
        <v>2051</v>
      </c>
    </row>
    <row r="822" spans="1:21" ht="35" customHeight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61"/>
        <v>800.6</v>
      </c>
      <c r="G822" s="9" t="s">
        <v>20</v>
      </c>
      <c r="H822">
        <v>279</v>
      </c>
      <c r="I822" s="5">
        <f t="shared" si="62"/>
        <v>43.043010752688176</v>
      </c>
      <c r="J822" t="s">
        <v>40</v>
      </c>
      <c r="K822" t="s">
        <v>41</v>
      </c>
      <c r="L822">
        <v>1532840400</v>
      </c>
      <c r="M822" s="11">
        <f t="shared" si="63"/>
        <v>43310.208333333328</v>
      </c>
      <c r="N822">
        <v>1533963600</v>
      </c>
      <c r="O822" s="11">
        <f t="shared" si="64"/>
        <v>43323.208333333328</v>
      </c>
      <c r="P822" s="13" t="str">
        <f t="shared" si="65"/>
        <v>2018</v>
      </c>
      <c r="Q822" t="b">
        <v>0</v>
      </c>
      <c r="R822" t="b">
        <v>1</v>
      </c>
      <c r="S822" t="s">
        <v>23</v>
      </c>
      <c r="T822" t="s">
        <v>2035</v>
      </c>
      <c r="U822" t="s">
        <v>2036</v>
      </c>
    </row>
    <row r="823" spans="1:21" ht="35" customHeight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61"/>
        <v>291.28571428571428</v>
      </c>
      <c r="G823" s="9" t="s">
        <v>20</v>
      </c>
      <c r="H823">
        <v>210</v>
      </c>
      <c r="I823" s="5">
        <f t="shared" si="62"/>
        <v>67.966666666666669</v>
      </c>
      <c r="J823" t="s">
        <v>21</v>
      </c>
      <c r="K823" t="s">
        <v>22</v>
      </c>
      <c r="L823">
        <v>1488261600</v>
      </c>
      <c r="M823" s="11">
        <f t="shared" si="63"/>
        <v>42794.25</v>
      </c>
      <c r="N823">
        <v>1489381200</v>
      </c>
      <c r="O823" s="11">
        <f t="shared" si="64"/>
        <v>42807.208333333328</v>
      </c>
      <c r="P823" s="13" t="str">
        <f t="shared" si="65"/>
        <v>2017</v>
      </c>
      <c r="Q823" t="b">
        <v>0</v>
      </c>
      <c r="R823" t="b">
        <v>0</v>
      </c>
      <c r="S823" t="s">
        <v>42</v>
      </c>
      <c r="T823" t="s">
        <v>2041</v>
      </c>
      <c r="U823" t="s">
        <v>2042</v>
      </c>
    </row>
    <row r="824" spans="1:21" ht="35" customHeight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61"/>
        <v>349.9666666666667</v>
      </c>
      <c r="G824" s="9" t="s">
        <v>20</v>
      </c>
      <c r="H824">
        <v>2100</v>
      </c>
      <c r="I824" s="5">
        <f t="shared" si="62"/>
        <v>89.991428571428571</v>
      </c>
      <c r="J824" t="s">
        <v>21</v>
      </c>
      <c r="K824" t="s">
        <v>22</v>
      </c>
      <c r="L824">
        <v>1393567200</v>
      </c>
      <c r="M824" s="11">
        <f t="shared" si="63"/>
        <v>41698.25</v>
      </c>
      <c r="N824">
        <v>1395032400</v>
      </c>
      <c r="O824" s="11">
        <f t="shared" si="64"/>
        <v>41715.208333333336</v>
      </c>
      <c r="P824" s="13" t="str">
        <f t="shared" si="65"/>
        <v>2014</v>
      </c>
      <c r="Q824" t="b">
        <v>0</v>
      </c>
      <c r="R824" t="b">
        <v>0</v>
      </c>
      <c r="S824" t="s">
        <v>23</v>
      </c>
      <c r="T824" t="s">
        <v>2035</v>
      </c>
      <c r="U824" t="s">
        <v>2036</v>
      </c>
    </row>
    <row r="825" spans="1:21" ht="35" customHeight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61"/>
        <v>357.07317073170731</v>
      </c>
      <c r="G825" s="9" t="s">
        <v>20</v>
      </c>
      <c r="H825">
        <v>252</v>
      </c>
      <c r="I825" s="5">
        <f t="shared" si="62"/>
        <v>58.095238095238095</v>
      </c>
      <c r="J825" t="s">
        <v>21</v>
      </c>
      <c r="K825" t="s">
        <v>22</v>
      </c>
      <c r="L825">
        <v>1410325200</v>
      </c>
      <c r="M825" s="11">
        <f t="shared" si="63"/>
        <v>41892.208333333336</v>
      </c>
      <c r="N825">
        <v>1412485200</v>
      </c>
      <c r="O825" s="11">
        <f t="shared" si="64"/>
        <v>41917.208333333336</v>
      </c>
      <c r="P825" s="13" t="str">
        <f t="shared" si="65"/>
        <v>2014</v>
      </c>
      <c r="Q825" t="b">
        <v>1</v>
      </c>
      <c r="R825" t="b">
        <v>1</v>
      </c>
      <c r="S825" t="s">
        <v>23</v>
      </c>
      <c r="T825" t="s">
        <v>2035</v>
      </c>
      <c r="U825" t="s">
        <v>2036</v>
      </c>
    </row>
    <row r="826" spans="1:21" ht="35" customHeight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61"/>
        <v>126.48941176470588</v>
      </c>
      <c r="G826" s="9" t="s">
        <v>20</v>
      </c>
      <c r="H826">
        <v>1280</v>
      </c>
      <c r="I826" s="5">
        <f t="shared" si="62"/>
        <v>83.996875000000003</v>
      </c>
      <c r="J826" t="s">
        <v>21</v>
      </c>
      <c r="K826" t="s">
        <v>22</v>
      </c>
      <c r="L826">
        <v>1276923600</v>
      </c>
      <c r="M826" s="11">
        <f t="shared" si="63"/>
        <v>40348.208333333336</v>
      </c>
      <c r="N826">
        <v>1279688400</v>
      </c>
      <c r="O826" s="11">
        <f t="shared" si="64"/>
        <v>40380.208333333336</v>
      </c>
      <c r="P826" s="13" t="str">
        <f t="shared" si="65"/>
        <v>2010</v>
      </c>
      <c r="Q826" t="b">
        <v>0</v>
      </c>
      <c r="R826" t="b">
        <v>1</v>
      </c>
      <c r="S826" t="s">
        <v>68</v>
      </c>
      <c r="T826" t="s">
        <v>2047</v>
      </c>
      <c r="U826" t="s">
        <v>2048</v>
      </c>
    </row>
    <row r="827" spans="1:21" ht="35" customHeight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61"/>
        <v>387.5</v>
      </c>
      <c r="G827" s="9" t="s">
        <v>20</v>
      </c>
      <c r="H827">
        <v>157</v>
      </c>
      <c r="I827" s="5">
        <f t="shared" si="62"/>
        <v>88.853503184713375</v>
      </c>
      <c r="J827" t="s">
        <v>40</v>
      </c>
      <c r="K827" t="s">
        <v>41</v>
      </c>
      <c r="L827">
        <v>1500958800</v>
      </c>
      <c r="M827" s="11">
        <f t="shared" si="63"/>
        <v>42941.208333333328</v>
      </c>
      <c r="N827">
        <v>1501995600</v>
      </c>
      <c r="O827" s="11">
        <f t="shared" si="64"/>
        <v>42953.208333333328</v>
      </c>
      <c r="P827" s="13" t="str">
        <f t="shared" si="65"/>
        <v>2017</v>
      </c>
      <c r="Q827" t="b">
        <v>0</v>
      </c>
      <c r="R827" t="b">
        <v>0</v>
      </c>
      <c r="S827" t="s">
        <v>100</v>
      </c>
      <c r="T827" t="s">
        <v>2041</v>
      </c>
      <c r="U827" t="s">
        <v>2052</v>
      </c>
    </row>
    <row r="828" spans="1:21" ht="35" customHeight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61"/>
        <v>457.03571428571428</v>
      </c>
      <c r="G828" s="9" t="s">
        <v>20</v>
      </c>
      <c r="H828">
        <v>194</v>
      </c>
      <c r="I828" s="5">
        <f t="shared" si="62"/>
        <v>65.963917525773198</v>
      </c>
      <c r="J828" t="s">
        <v>21</v>
      </c>
      <c r="K828" t="s">
        <v>22</v>
      </c>
      <c r="L828">
        <v>1292220000</v>
      </c>
      <c r="M828" s="11">
        <f t="shared" si="63"/>
        <v>40525.25</v>
      </c>
      <c r="N828">
        <v>1294639200</v>
      </c>
      <c r="O828" s="11">
        <f t="shared" si="64"/>
        <v>40553.25</v>
      </c>
      <c r="P828" s="13" t="str">
        <f t="shared" si="65"/>
        <v>2011</v>
      </c>
      <c r="Q828" t="b">
        <v>0</v>
      </c>
      <c r="R828" t="b">
        <v>1</v>
      </c>
      <c r="S828" t="s">
        <v>33</v>
      </c>
      <c r="T828" t="s">
        <v>2039</v>
      </c>
      <c r="U828" t="s">
        <v>2040</v>
      </c>
    </row>
    <row r="829" spans="1:21" ht="35" customHeight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61"/>
        <v>266.69565217391306</v>
      </c>
      <c r="G829" s="9" t="s">
        <v>20</v>
      </c>
      <c r="H829">
        <v>82</v>
      </c>
      <c r="I829" s="5">
        <f t="shared" si="62"/>
        <v>74.804878048780495</v>
      </c>
      <c r="J829" t="s">
        <v>26</v>
      </c>
      <c r="K829" t="s">
        <v>27</v>
      </c>
      <c r="L829">
        <v>1304398800</v>
      </c>
      <c r="M829" s="11">
        <f t="shared" si="63"/>
        <v>40666.208333333336</v>
      </c>
      <c r="N829">
        <v>1305435600</v>
      </c>
      <c r="O829" s="11">
        <f t="shared" si="64"/>
        <v>40678.208333333336</v>
      </c>
      <c r="P829" s="13" t="str">
        <f t="shared" si="65"/>
        <v>2011</v>
      </c>
      <c r="Q829" t="b">
        <v>0</v>
      </c>
      <c r="R829" t="b">
        <v>1</v>
      </c>
      <c r="S829" t="s">
        <v>53</v>
      </c>
      <c r="T829" t="s">
        <v>2041</v>
      </c>
      <c r="U829" t="s">
        <v>2044</v>
      </c>
    </row>
    <row r="830" spans="1:21" ht="35" customHeight="1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61"/>
        <v>69</v>
      </c>
      <c r="G830" s="9" t="s">
        <v>14</v>
      </c>
      <c r="H830">
        <v>70</v>
      </c>
      <c r="I830" s="5">
        <f t="shared" si="62"/>
        <v>69.98571428571428</v>
      </c>
      <c r="J830" t="s">
        <v>21</v>
      </c>
      <c r="K830" t="s">
        <v>22</v>
      </c>
      <c r="L830">
        <v>1535432400</v>
      </c>
      <c r="M830" s="11">
        <f t="shared" si="63"/>
        <v>43340.208333333328</v>
      </c>
      <c r="N830">
        <v>1537592400</v>
      </c>
      <c r="O830" s="11">
        <f t="shared" si="64"/>
        <v>43365.208333333328</v>
      </c>
      <c r="P830" s="13" t="str">
        <f t="shared" si="65"/>
        <v>2018</v>
      </c>
      <c r="Q830" t="b">
        <v>0</v>
      </c>
      <c r="R830" t="b">
        <v>0</v>
      </c>
      <c r="S830" t="s">
        <v>33</v>
      </c>
      <c r="T830" t="s">
        <v>2039</v>
      </c>
      <c r="U830" t="s">
        <v>2040</v>
      </c>
    </row>
    <row r="831" spans="1:21" ht="35" customHeight="1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61"/>
        <v>51.34375</v>
      </c>
      <c r="G831" s="9" t="s">
        <v>14</v>
      </c>
      <c r="H831">
        <v>154</v>
      </c>
      <c r="I831" s="5">
        <f t="shared" si="62"/>
        <v>32.006493506493506</v>
      </c>
      <c r="J831" t="s">
        <v>21</v>
      </c>
      <c r="K831" t="s">
        <v>22</v>
      </c>
      <c r="L831">
        <v>1433826000</v>
      </c>
      <c r="M831" s="11">
        <f t="shared" si="63"/>
        <v>42164.208333333328</v>
      </c>
      <c r="N831">
        <v>1435122000</v>
      </c>
      <c r="O831" s="11">
        <f t="shared" si="64"/>
        <v>42179.208333333328</v>
      </c>
      <c r="P831" s="13" t="str">
        <f t="shared" si="65"/>
        <v>2015</v>
      </c>
      <c r="Q831" t="b">
        <v>0</v>
      </c>
      <c r="R831" t="b">
        <v>0</v>
      </c>
      <c r="S831" t="s">
        <v>33</v>
      </c>
      <c r="T831" t="s">
        <v>2039</v>
      </c>
      <c r="U831" t="s">
        <v>2040</v>
      </c>
    </row>
    <row r="832" spans="1:21" ht="35" customHeight="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61"/>
        <v>1.1710526315789473</v>
      </c>
      <c r="G832" s="9" t="s">
        <v>14</v>
      </c>
      <c r="H832">
        <v>22</v>
      </c>
      <c r="I832" s="5">
        <f t="shared" si="62"/>
        <v>64.727272727272734</v>
      </c>
      <c r="J832" t="s">
        <v>21</v>
      </c>
      <c r="K832" t="s">
        <v>22</v>
      </c>
      <c r="L832">
        <v>1514959200</v>
      </c>
      <c r="M832" s="11">
        <f t="shared" si="63"/>
        <v>43103.25</v>
      </c>
      <c r="N832">
        <v>1520056800</v>
      </c>
      <c r="O832" s="11">
        <f t="shared" si="64"/>
        <v>43162.25</v>
      </c>
      <c r="P832" s="13" t="str">
        <f t="shared" si="65"/>
        <v>2018</v>
      </c>
      <c r="Q832" t="b">
        <v>0</v>
      </c>
      <c r="R832" t="b">
        <v>0</v>
      </c>
      <c r="S832" t="s">
        <v>33</v>
      </c>
      <c r="T832" t="s">
        <v>2039</v>
      </c>
      <c r="U832" t="s">
        <v>2040</v>
      </c>
    </row>
    <row r="833" spans="1:21" ht="35" customHeight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61"/>
        <v>108.97734294541709</v>
      </c>
      <c r="G833" s="9" t="s">
        <v>20</v>
      </c>
      <c r="H833">
        <v>4233</v>
      </c>
      <c r="I833" s="5">
        <f t="shared" si="62"/>
        <v>24.998110087408456</v>
      </c>
      <c r="J833" t="s">
        <v>21</v>
      </c>
      <c r="K833" t="s">
        <v>22</v>
      </c>
      <c r="L833">
        <v>1332738000</v>
      </c>
      <c r="M833" s="11">
        <f t="shared" si="63"/>
        <v>40994.208333333336</v>
      </c>
      <c r="N833">
        <v>1335675600</v>
      </c>
      <c r="O833" s="11">
        <f t="shared" si="64"/>
        <v>41028.208333333336</v>
      </c>
      <c r="P833" s="13" t="str">
        <f t="shared" si="65"/>
        <v>2012</v>
      </c>
      <c r="Q833" t="b">
        <v>0</v>
      </c>
      <c r="R833" t="b">
        <v>0</v>
      </c>
      <c r="S833" t="s">
        <v>122</v>
      </c>
      <c r="T833" t="s">
        <v>2054</v>
      </c>
      <c r="U833" t="s">
        <v>2055</v>
      </c>
    </row>
    <row r="834" spans="1:21" ht="35" customHeight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61"/>
        <v>315.17592592592592</v>
      </c>
      <c r="G834" s="9" t="s">
        <v>20</v>
      </c>
      <c r="H834">
        <v>1297</v>
      </c>
      <c r="I834" s="5">
        <f t="shared" si="62"/>
        <v>104.97764070932922</v>
      </c>
      <c r="J834" t="s">
        <v>36</v>
      </c>
      <c r="K834" t="s">
        <v>37</v>
      </c>
      <c r="L834">
        <v>1445490000</v>
      </c>
      <c r="M834" s="11">
        <f t="shared" si="63"/>
        <v>42299.208333333328</v>
      </c>
      <c r="N834">
        <v>1448431200</v>
      </c>
      <c r="O834" s="11">
        <f t="shared" si="64"/>
        <v>42333.25</v>
      </c>
      <c r="P834" s="13" t="str">
        <f t="shared" si="65"/>
        <v>2015</v>
      </c>
      <c r="Q834" t="b">
        <v>1</v>
      </c>
      <c r="R834" t="b">
        <v>0</v>
      </c>
      <c r="S834" t="s">
        <v>206</v>
      </c>
      <c r="T834" t="s">
        <v>2047</v>
      </c>
      <c r="U834" t="s">
        <v>2059</v>
      </c>
    </row>
    <row r="835" spans="1:21" ht="35" customHeight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66">$E835/$D835*100</f>
        <v>157.69117647058823</v>
      </c>
      <c r="G835" s="9" t="s">
        <v>20</v>
      </c>
      <c r="H835">
        <v>165</v>
      </c>
      <c r="I835" s="5">
        <f t="shared" ref="I835:I898" si="67">IFERROR($E835/$H835,0)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68">((($L835/60)/60)/24)+DATE(1970,1,1)</f>
        <v>40588.25</v>
      </c>
      <c r="N835">
        <v>1298613600</v>
      </c>
      <c r="O835" s="11">
        <f t="shared" ref="O835:O898" si="69">((($N835/60)/60)/24)+DATE(1970,1,1)</f>
        <v>40599.25</v>
      </c>
      <c r="P835" s="13" t="str">
        <f t="shared" si="65"/>
        <v>2011</v>
      </c>
      <c r="Q835" t="b">
        <v>0</v>
      </c>
      <c r="R835" t="b">
        <v>0</v>
      </c>
      <c r="S835" t="s">
        <v>206</v>
      </c>
      <c r="T835" t="s">
        <v>2047</v>
      </c>
      <c r="U835" t="s">
        <v>2059</v>
      </c>
    </row>
    <row r="836" spans="1:21" ht="35" customHeight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66"/>
        <v>153.8082191780822</v>
      </c>
      <c r="G836" s="9" t="s">
        <v>20</v>
      </c>
      <c r="H836">
        <v>119</v>
      </c>
      <c r="I836" s="5">
        <f t="shared" si="67"/>
        <v>94.352941176470594</v>
      </c>
      <c r="J836" t="s">
        <v>21</v>
      </c>
      <c r="K836" t="s">
        <v>22</v>
      </c>
      <c r="L836">
        <v>1371963600</v>
      </c>
      <c r="M836" s="11">
        <f t="shared" si="68"/>
        <v>41448.208333333336</v>
      </c>
      <c r="N836">
        <v>1372482000</v>
      </c>
      <c r="O836" s="11">
        <f t="shared" si="69"/>
        <v>41454.208333333336</v>
      </c>
      <c r="P836" s="13" t="str">
        <f t="shared" ref="P836:P899" si="70">TEXT($O836,"yyyy")</f>
        <v>2013</v>
      </c>
      <c r="Q836" t="b">
        <v>0</v>
      </c>
      <c r="R836" t="b">
        <v>0</v>
      </c>
      <c r="S836" t="s">
        <v>33</v>
      </c>
      <c r="T836" t="s">
        <v>2039</v>
      </c>
      <c r="U836" t="s">
        <v>2040</v>
      </c>
    </row>
    <row r="837" spans="1:21" ht="35" customHeight="1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66"/>
        <v>89.738979118329468</v>
      </c>
      <c r="G837" s="9" t="s">
        <v>14</v>
      </c>
      <c r="H837">
        <v>1758</v>
      </c>
      <c r="I837" s="5">
        <f t="shared" si="67"/>
        <v>44.001706484641637</v>
      </c>
      <c r="J837" t="s">
        <v>21</v>
      </c>
      <c r="K837" t="s">
        <v>22</v>
      </c>
      <c r="L837">
        <v>1425103200</v>
      </c>
      <c r="M837" s="11">
        <f t="shared" si="68"/>
        <v>42063.25</v>
      </c>
      <c r="N837">
        <v>1425621600</v>
      </c>
      <c r="O837" s="11">
        <f t="shared" si="69"/>
        <v>42069.25</v>
      </c>
      <c r="P837" s="13" t="str">
        <f t="shared" si="70"/>
        <v>2015</v>
      </c>
      <c r="Q837" t="b">
        <v>0</v>
      </c>
      <c r="R837" t="b">
        <v>0</v>
      </c>
      <c r="S837" t="s">
        <v>28</v>
      </c>
      <c r="T837" t="s">
        <v>2037</v>
      </c>
      <c r="U837" t="s">
        <v>2038</v>
      </c>
    </row>
    <row r="838" spans="1:21" ht="35" customHeight="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66"/>
        <v>75.135802469135797</v>
      </c>
      <c r="G838" s="9" t="s">
        <v>14</v>
      </c>
      <c r="H838">
        <v>94</v>
      </c>
      <c r="I838" s="5">
        <f t="shared" si="67"/>
        <v>64.744680851063833</v>
      </c>
      <c r="J838" t="s">
        <v>21</v>
      </c>
      <c r="K838" t="s">
        <v>22</v>
      </c>
      <c r="L838">
        <v>1265349600</v>
      </c>
      <c r="M838" s="11">
        <f t="shared" si="68"/>
        <v>40214.25</v>
      </c>
      <c r="N838">
        <v>1266300000</v>
      </c>
      <c r="O838" s="11">
        <f t="shared" si="69"/>
        <v>40225.25</v>
      </c>
      <c r="P838" s="13" t="str">
        <f t="shared" si="70"/>
        <v>2010</v>
      </c>
      <c r="Q838" t="b">
        <v>0</v>
      </c>
      <c r="R838" t="b">
        <v>0</v>
      </c>
      <c r="S838" t="s">
        <v>60</v>
      </c>
      <c r="T838" t="s">
        <v>2035</v>
      </c>
      <c r="U838" t="s">
        <v>2045</v>
      </c>
    </row>
    <row r="839" spans="1:21" ht="35" customHeight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66"/>
        <v>852.88135593220341</v>
      </c>
      <c r="G839" s="9" t="s">
        <v>20</v>
      </c>
      <c r="H839">
        <v>1797</v>
      </c>
      <c r="I839" s="5">
        <f t="shared" si="67"/>
        <v>84.00667779632721</v>
      </c>
      <c r="J839" t="s">
        <v>21</v>
      </c>
      <c r="K839" t="s">
        <v>22</v>
      </c>
      <c r="L839">
        <v>1301202000</v>
      </c>
      <c r="M839" s="11">
        <f t="shared" si="68"/>
        <v>40629.208333333336</v>
      </c>
      <c r="N839">
        <v>1305867600</v>
      </c>
      <c r="O839" s="11">
        <f t="shared" si="69"/>
        <v>40683.208333333336</v>
      </c>
      <c r="P839" s="13" t="str">
        <f t="shared" si="70"/>
        <v>2011</v>
      </c>
      <c r="Q839" t="b">
        <v>0</v>
      </c>
      <c r="R839" t="b">
        <v>0</v>
      </c>
      <c r="S839" t="s">
        <v>159</v>
      </c>
      <c r="T839" t="s">
        <v>2035</v>
      </c>
      <c r="U839" t="s">
        <v>2058</v>
      </c>
    </row>
    <row r="840" spans="1:21" ht="35" customHeight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66"/>
        <v>138.90625</v>
      </c>
      <c r="G840" s="9" t="s">
        <v>20</v>
      </c>
      <c r="H840">
        <v>261</v>
      </c>
      <c r="I840" s="5">
        <f t="shared" si="67"/>
        <v>34.061302681992338</v>
      </c>
      <c r="J840" t="s">
        <v>21</v>
      </c>
      <c r="K840" t="s">
        <v>22</v>
      </c>
      <c r="L840">
        <v>1538024400</v>
      </c>
      <c r="M840" s="11">
        <f t="shared" si="68"/>
        <v>43370.208333333328</v>
      </c>
      <c r="N840">
        <v>1538802000</v>
      </c>
      <c r="O840" s="11">
        <f t="shared" si="69"/>
        <v>43379.208333333328</v>
      </c>
      <c r="P840" s="13" t="str">
        <f t="shared" si="70"/>
        <v>2018</v>
      </c>
      <c r="Q840" t="b">
        <v>0</v>
      </c>
      <c r="R840" t="b">
        <v>0</v>
      </c>
      <c r="S840" t="s">
        <v>33</v>
      </c>
      <c r="T840" t="s">
        <v>2039</v>
      </c>
      <c r="U840" t="s">
        <v>2040</v>
      </c>
    </row>
    <row r="841" spans="1:21" ht="35" customHeight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66"/>
        <v>190.18181818181819</v>
      </c>
      <c r="G841" s="9" t="s">
        <v>20</v>
      </c>
      <c r="H841">
        <v>157</v>
      </c>
      <c r="I841" s="5">
        <f t="shared" si="67"/>
        <v>93.273885350318466</v>
      </c>
      <c r="J841" t="s">
        <v>21</v>
      </c>
      <c r="K841" t="s">
        <v>22</v>
      </c>
      <c r="L841">
        <v>1395032400</v>
      </c>
      <c r="M841" s="11">
        <f t="shared" si="68"/>
        <v>41715.208333333336</v>
      </c>
      <c r="N841">
        <v>1398920400</v>
      </c>
      <c r="O841" s="11">
        <f t="shared" si="69"/>
        <v>41760.208333333336</v>
      </c>
      <c r="P841" s="13" t="str">
        <f t="shared" si="70"/>
        <v>2014</v>
      </c>
      <c r="Q841" t="b">
        <v>0</v>
      </c>
      <c r="R841" t="b">
        <v>1</v>
      </c>
      <c r="S841" t="s">
        <v>42</v>
      </c>
      <c r="T841" t="s">
        <v>2041</v>
      </c>
      <c r="U841" t="s">
        <v>2042</v>
      </c>
    </row>
    <row r="842" spans="1:21" ht="35" customHeight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66"/>
        <v>100.24333619948409</v>
      </c>
      <c r="G842" s="9" t="s">
        <v>20</v>
      </c>
      <c r="H842">
        <v>3533</v>
      </c>
      <c r="I842" s="5">
        <f t="shared" si="67"/>
        <v>32.998301726577978</v>
      </c>
      <c r="J842" t="s">
        <v>21</v>
      </c>
      <c r="K842" t="s">
        <v>22</v>
      </c>
      <c r="L842">
        <v>1405486800</v>
      </c>
      <c r="M842" s="11">
        <f t="shared" si="68"/>
        <v>41836.208333333336</v>
      </c>
      <c r="N842">
        <v>1405659600</v>
      </c>
      <c r="O842" s="11">
        <f t="shared" si="69"/>
        <v>41838.208333333336</v>
      </c>
      <c r="P842" s="13" t="str">
        <f t="shared" si="70"/>
        <v>2014</v>
      </c>
      <c r="Q842" t="b">
        <v>0</v>
      </c>
      <c r="R842" t="b">
        <v>1</v>
      </c>
      <c r="S842" t="s">
        <v>33</v>
      </c>
      <c r="T842" t="s">
        <v>2039</v>
      </c>
      <c r="U842" t="s">
        <v>2040</v>
      </c>
    </row>
    <row r="843" spans="1:21" ht="35" customHeight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66"/>
        <v>142.75824175824175</v>
      </c>
      <c r="G843" s="9" t="s">
        <v>20</v>
      </c>
      <c r="H843">
        <v>155</v>
      </c>
      <c r="I843" s="5">
        <f t="shared" si="67"/>
        <v>83.812903225806451</v>
      </c>
      <c r="J843" t="s">
        <v>21</v>
      </c>
      <c r="K843" t="s">
        <v>22</v>
      </c>
      <c r="L843">
        <v>1455861600</v>
      </c>
      <c r="M843" s="11">
        <f t="shared" si="68"/>
        <v>42419.25</v>
      </c>
      <c r="N843">
        <v>1457244000</v>
      </c>
      <c r="O843" s="11">
        <f t="shared" si="69"/>
        <v>42435.25</v>
      </c>
      <c r="P843" s="13" t="str">
        <f t="shared" si="70"/>
        <v>2016</v>
      </c>
      <c r="Q843" t="b">
        <v>0</v>
      </c>
      <c r="R843" t="b">
        <v>0</v>
      </c>
      <c r="S843" t="s">
        <v>28</v>
      </c>
      <c r="T843" t="s">
        <v>2037</v>
      </c>
      <c r="U843" t="s">
        <v>2038</v>
      </c>
    </row>
    <row r="844" spans="1:21" ht="35" customHeight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66"/>
        <v>563.13333333333333</v>
      </c>
      <c r="G844" s="9" t="s">
        <v>20</v>
      </c>
      <c r="H844">
        <v>132</v>
      </c>
      <c r="I844" s="5">
        <f t="shared" si="67"/>
        <v>63.992424242424242</v>
      </c>
      <c r="J844" t="s">
        <v>107</v>
      </c>
      <c r="K844" t="s">
        <v>108</v>
      </c>
      <c r="L844">
        <v>1529038800</v>
      </c>
      <c r="M844" s="11">
        <f t="shared" si="68"/>
        <v>43266.208333333328</v>
      </c>
      <c r="N844">
        <v>1529298000</v>
      </c>
      <c r="O844" s="11">
        <f t="shared" si="69"/>
        <v>43269.208333333328</v>
      </c>
      <c r="P844" s="13" t="str">
        <f t="shared" si="70"/>
        <v>2018</v>
      </c>
      <c r="Q844" t="b">
        <v>0</v>
      </c>
      <c r="R844" t="b">
        <v>0</v>
      </c>
      <c r="S844" t="s">
        <v>65</v>
      </c>
      <c r="T844" t="s">
        <v>2037</v>
      </c>
      <c r="U844" t="s">
        <v>2046</v>
      </c>
    </row>
    <row r="845" spans="1:21" ht="35" customHeight="1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66"/>
        <v>30.715909090909086</v>
      </c>
      <c r="G845" s="9" t="s">
        <v>14</v>
      </c>
      <c r="H845">
        <v>33</v>
      </c>
      <c r="I845" s="5">
        <f t="shared" si="67"/>
        <v>81.909090909090907</v>
      </c>
      <c r="J845" t="s">
        <v>21</v>
      </c>
      <c r="K845" t="s">
        <v>22</v>
      </c>
      <c r="L845">
        <v>1535259600</v>
      </c>
      <c r="M845" s="11">
        <f t="shared" si="68"/>
        <v>43338.208333333328</v>
      </c>
      <c r="N845">
        <v>1535778000</v>
      </c>
      <c r="O845" s="11">
        <f t="shared" si="69"/>
        <v>43344.208333333328</v>
      </c>
      <c r="P845" s="13" t="str">
        <f t="shared" si="70"/>
        <v>2018</v>
      </c>
      <c r="Q845" t="b">
        <v>0</v>
      </c>
      <c r="R845" t="b">
        <v>0</v>
      </c>
      <c r="S845" t="s">
        <v>122</v>
      </c>
      <c r="T845" t="s">
        <v>2054</v>
      </c>
      <c r="U845" t="s">
        <v>2055</v>
      </c>
    </row>
    <row r="846" spans="1:21" ht="35" customHeight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66"/>
        <v>99.39772727272728</v>
      </c>
      <c r="G846" s="9" t="s">
        <v>74</v>
      </c>
      <c r="H846">
        <v>94</v>
      </c>
      <c r="I846" s="5">
        <f t="shared" si="67"/>
        <v>93.053191489361708</v>
      </c>
      <c r="J846" t="s">
        <v>21</v>
      </c>
      <c r="K846" t="s">
        <v>22</v>
      </c>
      <c r="L846">
        <v>1327212000</v>
      </c>
      <c r="M846" s="11">
        <f t="shared" si="68"/>
        <v>40930.25</v>
      </c>
      <c r="N846">
        <v>1327471200</v>
      </c>
      <c r="O846" s="11">
        <f t="shared" si="69"/>
        <v>40933.25</v>
      </c>
      <c r="P846" s="13" t="str">
        <f t="shared" si="70"/>
        <v>2012</v>
      </c>
      <c r="Q846" t="b">
        <v>0</v>
      </c>
      <c r="R846" t="b">
        <v>0</v>
      </c>
      <c r="S846" t="s">
        <v>42</v>
      </c>
      <c r="T846" t="s">
        <v>2041</v>
      </c>
      <c r="U846" t="s">
        <v>2042</v>
      </c>
    </row>
    <row r="847" spans="1:21" ht="35" customHeight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66"/>
        <v>197.54935622317598</v>
      </c>
      <c r="G847" s="9" t="s">
        <v>20</v>
      </c>
      <c r="H847">
        <v>1354</v>
      </c>
      <c r="I847" s="5">
        <f t="shared" si="67"/>
        <v>101.98449039881831</v>
      </c>
      <c r="J847" t="s">
        <v>40</v>
      </c>
      <c r="K847" t="s">
        <v>41</v>
      </c>
      <c r="L847">
        <v>1526360400</v>
      </c>
      <c r="M847" s="11">
        <f t="shared" si="68"/>
        <v>43235.208333333328</v>
      </c>
      <c r="N847">
        <v>1529557200</v>
      </c>
      <c r="O847" s="11">
        <f t="shared" si="69"/>
        <v>43272.208333333328</v>
      </c>
      <c r="P847" s="13" t="str">
        <f t="shared" si="70"/>
        <v>2018</v>
      </c>
      <c r="Q847" t="b">
        <v>0</v>
      </c>
      <c r="R847" t="b">
        <v>0</v>
      </c>
      <c r="S847" t="s">
        <v>28</v>
      </c>
      <c r="T847" t="s">
        <v>2037</v>
      </c>
      <c r="U847" t="s">
        <v>2038</v>
      </c>
    </row>
    <row r="848" spans="1:21" ht="35" customHeight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66"/>
        <v>508.5</v>
      </c>
      <c r="G848" s="9" t="s">
        <v>20</v>
      </c>
      <c r="H848">
        <v>48</v>
      </c>
      <c r="I848" s="5">
        <f t="shared" si="67"/>
        <v>105.9375</v>
      </c>
      <c r="J848" t="s">
        <v>21</v>
      </c>
      <c r="K848" t="s">
        <v>22</v>
      </c>
      <c r="L848">
        <v>1532149200</v>
      </c>
      <c r="M848" s="11">
        <f t="shared" si="68"/>
        <v>43302.208333333328</v>
      </c>
      <c r="N848">
        <v>1535259600</v>
      </c>
      <c r="O848" s="11">
        <f t="shared" si="69"/>
        <v>43338.208333333328</v>
      </c>
      <c r="P848" s="13" t="str">
        <f t="shared" si="70"/>
        <v>2018</v>
      </c>
      <c r="Q848" t="b">
        <v>1</v>
      </c>
      <c r="R848" t="b">
        <v>1</v>
      </c>
      <c r="S848" t="s">
        <v>28</v>
      </c>
      <c r="T848" t="s">
        <v>2037</v>
      </c>
      <c r="U848" t="s">
        <v>2038</v>
      </c>
    </row>
    <row r="849" spans="1:21" ht="35" customHeight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66"/>
        <v>237.74468085106383</v>
      </c>
      <c r="G849" s="9" t="s">
        <v>20</v>
      </c>
      <c r="H849">
        <v>110</v>
      </c>
      <c r="I849" s="5">
        <f t="shared" si="67"/>
        <v>101.58181818181818</v>
      </c>
      <c r="J849" t="s">
        <v>21</v>
      </c>
      <c r="K849" t="s">
        <v>22</v>
      </c>
      <c r="L849">
        <v>1515304800</v>
      </c>
      <c r="M849" s="11">
        <f t="shared" si="68"/>
        <v>43107.25</v>
      </c>
      <c r="N849">
        <v>1515564000</v>
      </c>
      <c r="O849" s="11">
        <f t="shared" si="69"/>
        <v>43110.25</v>
      </c>
      <c r="P849" s="13" t="str">
        <f t="shared" si="70"/>
        <v>2018</v>
      </c>
      <c r="Q849" t="b">
        <v>0</v>
      </c>
      <c r="R849" t="b">
        <v>0</v>
      </c>
      <c r="S849" t="s">
        <v>17</v>
      </c>
      <c r="T849" t="s">
        <v>2033</v>
      </c>
      <c r="U849" t="s">
        <v>2034</v>
      </c>
    </row>
    <row r="850" spans="1:21" ht="35" customHeight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66"/>
        <v>338.46875</v>
      </c>
      <c r="G850" s="9" t="s">
        <v>20</v>
      </c>
      <c r="H850">
        <v>172</v>
      </c>
      <c r="I850" s="5">
        <f t="shared" si="67"/>
        <v>62.970930232558139</v>
      </c>
      <c r="J850" t="s">
        <v>21</v>
      </c>
      <c r="K850" t="s">
        <v>22</v>
      </c>
      <c r="L850">
        <v>1276318800</v>
      </c>
      <c r="M850" s="11">
        <f t="shared" si="68"/>
        <v>40341.208333333336</v>
      </c>
      <c r="N850">
        <v>1277096400</v>
      </c>
      <c r="O850" s="11">
        <f t="shared" si="69"/>
        <v>40350.208333333336</v>
      </c>
      <c r="P850" s="13" t="str">
        <f t="shared" si="70"/>
        <v>2010</v>
      </c>
      <c r="Q850" t="b">
        <v>0</v>
      </c>
      <c r="R850" t="b">
        <v>0</v>
      </c>
      <c r="S850" t="s">
        <v>53</v>
      </c>
      <c r="T850" t="s">
        <v>2041</v>
      </c>
      <c r="U850" t="s">
        <v>2044</v>
      </c>
    </row>
    <row r="851" spans="1:21" ht="35" customHeight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66"/>
        <v>133.08955223880596</v>
      </c>
      <c r="G851" s="9" t="s">
        <v>20</v>
      </c>
      <c r="H851">
        <v>307</v>
      </c>
      <c r="I851" s="5">
        <f t="shared" si="67"/>
        <v>29.045602605863191</v>
      </c>
      <c r="J851" t="s">
        <v>21</v>
      </c>
      <c r="K851" t="s">
        <v>22</v>
      </c>
      <c r="L851">
        <v>1328767200</v>
      </c>
      <c r="M851" s="11">
        <f t="shared" si="68"/>
        <v>40948.25</v>
      </c>
      <c r="N851">
        <v>1329026400</v>
      </c>
      <c r="O851" s="11">
        <f t="shared" si="69"/>
        <v>40951.25</v>
      </c>
      <c r="P851" s="13" t="str">
        <f t="shared" si="70"/>
        <v>2012</v>
      </c>
      <c r="Q851" t="b">
        <v>0</v>
      </c>
      <c r="R851" t="b">
        <v>1</v>
      </c>
      <c r="S851" t="s">
        <v>60</v>
      </c>
      <c r="T851" t="s">
        <v>2035</v>
      </c>
      <c r="U851" t="s">
        <v>2045</v>
      </c>
    </row>
    <row r="852" spans="1:21" ht="35" customHeight="1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66"/>
        <v>1</v>
      </c>
      <c r="G852" s="9" t="s">
        <v>14</v>
      </c>
      <c r="H852">
        <v>1</v>
      </c>
      <c r="I852" s="5">
        <f t="shared" si="67"/>
        <v>1</v>
      </c>
      <c r="J852" t="s">
        <v>21</v>
      </c>
      <c r="K852" t="s">
        <v>22</v>
      </c>
      <c r="L852">
        <v>1321682400</v>
      </c>
      <c r="M852" s="11">
        <f t="shared" si="68"/>
        <v>40866.25</v>
      </c>
      <c r="N852">
        <v>1322978400</v>
      </c>
      <c r="O852" s="11">
        <f t="shared" si="69"/>
        <v>40881.25</v>
      </c>
      <c r="P852" s="13" t="str">
        <f t="shared" si="70"/>
        <v>2011</v>
      </c>
      <c r="Q852" t="b">
        <v>1</v>
      </c>
      <c r="R852" t="b">
        <v>0</v>
      </c>
      <c r="S852" t="s">
        <v>23</v>
      </c>
      <c r="T852" t="s">
        <v>2035</v>
      </c>
      <c r="U852" t="s">
        <v>2036</v>
      </c>
    </row>
    <row r="853" spans="1:21" ht="35" customHeight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66"/>
        <v>207.79999999999998</v>
      </c>
      <c r="G853" s="9" t="s">
        <v>20</v>
      </c>
      <c r="H853">
        <v>160</v>
      </c>
      <c r="I853" s="5">
        <f t="shared" si="67"/>
        <v>77.924999999999997</v>
      </c>
      <c r="J853" t="s">
        <v>21</v>
      </c>
      <c r="K853" t="s">
        <v>22</v>
      </c>
      <c r="L853">
        <v>1335934800</v>
      </c>
      <c r="M853" s="11">
        <f t="shared" si="68"/>
        <v>41031.208333333336</v>
      </c>
      <c r="N853">
        <v>1338786000</v>
      </c>
      <c r="O853" s="11">
        <f t="shared" si="69"/>
        <v>41064.208333333336</v>
      </c>
      <c r="P853" s="13" t="str">
        <f t="shared" si="70"/>
        <v>2012</v>
      </c>
      <c r="Q853" t="b">
        <v>0</v>
      </c>
      <c r="R853" t="b">
        <v>0</v>
      </c>
      <c r="S853" t="s">
        <v>50</v>
      </c>
      <c r="T853" t="s">
        <v>2035</v>
      </c>
      <c r="U853" t="s">
        <v>2043</v>
      </c>
    </row>
    <row r="854" spans="1:21" ht="35" customHeight="1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66"/>
        <v>51.122448979591837</v>
      </c>
      <c r="G854" s="9" t="s">
        <v>14</v>
      </c>
      <c r="H854">
        <v>31</v>
      </c>
      <c r="I854" s="5">
        <f t="shared" si="67"/>
        <v>80.806451612903231</v>
      </c>
      <c r="J854" t="s">
        <v>21</v>
      </c>
      <c r="K854" t="s">
        <v>22</v>
      </c>
      <c r="L854">
        <v>1310792400</v>
      </c>
      <c r="M854" s="11">
        <f t="shared" si="68"/>
        <v>40740.208333333336</v>
      </c>
      <c r="N854">
        <v>1311656400</v>
      </c>
      <c r="O854" s="11">
        <f t="shared" si="69"/>
        <v>40750.208333333336</v>
      </c>
      <c r="P854" s="13" t="str">
        <f t="shared" si="70"/>
        <v>2011</v>
      </c>
      <c r="Q854" t="b">
        <v>0</v>
      </c>
      <c r="R854" t="b">
        <v>1</v>
      </c>
      <c r="S854" t="s">
        <v>89</v>
      </c>
      <c r="T854" t="s">
        <v>2050</v>
      </c>
      <c r="U854" t="s">
        <v>2051</v>
      </c>
    </row>
    <row r="855" spans="1:21" ht="35" customHeight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66"/>
        <v>652.05847953216369</v>
      </c>
      <c r="G855" s="9" t="s">
        <v>20</v>
      </c>
      <c r="H855">
        <v>1467</v>
      </c>
      <c r="I855" s="5">
        <f t="shared" si="67"/>
        <v>76.006816632583508</v>
      </c>
      <c r="J855" t="s">
        <v>15</v>
      </c>
      <c r="K855" t="s">
        <v>16</v>
      </c>
      <c r="L855">
        <v>1308546000</v>
      </c>
      <c r="M855" s="11">
        <f t="shared" si="68"/>
        <v>40714.208333333336</v>
      </c>
      <c r="N855">
        <v>1308978000</v>
      </c>
      <c r="O855" s="11">
        <f t="shared" si="69"/>
        <v>40719.208333333336</v>
      </c>
      <c r="P855" s="13" t="str">
        <f t="shared" si="70"/>
        <v>2011</v>
      </c>
      <c r="Q855" t="b">
        <v>0</v>
      </c>
      <c r="R855" t="b">
        <v>1</v>
      </c>
      <c r="S855" t="s">
        <v>60</v>
      </c>
      <c r="T855" t="s">
        <v>2035</v>
      </c>
      <c r="U855" t="s">
        <v>2045</v>
      </c>
    </row>
    <row r="856" spans="1:21" ht="35" customHeight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66"/>
        <v>113.63099415204678</v>
      </c>
      <c r="G856" s="9" t="s">
        <v>20</v>
      </c>
      <c r="H856">
        <v>2662</v>
      </c>
      <c r="I856" s="5">
        <f t="shared" si="67"/>
        <v>72.993613824192337</v>
      </c>
      <c r="J856" t="s">
        <v>15</v>
      </c>
      <c r="K856" t="s">
        <v>16</v>
      </c>
      <c r="L856">
        <v>1574056800</v>
      </c>
      <c r="M856" s="11">
        <f t="shared" si="68"/>
        <v>43787.25</v>
      </c>
      <c r="N856">
        <v>1576389600</v>
      </c>
      <c r="O856" s="11">
        <f t="shared" si="69"/>
        <v>43814.25</v>
      </c>
      <c r="P856" s="13" t="str">
        <f t="shared" si="70"/>
        <v>2019</v>
      </c>
      <c r="Q856" t="b">
        <v>0</v>
      </c>
      <c r="R856" t="b">
        <v>0</v>
      </c>
      <c r="S856" t="s">
        <v>119</v>
      </c>
      <c r="T856" t="s">
        <v>2047</v>
      </c>
      <c r="U856" t="s">
        <v>2053</v>
      </c>
    </row>
    <row r="857" spans="1:21" ht="35" customHeight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66"/>
        <v>102.37606837606839</v>
      </c>
      <c r="G857" s="9" t="s">
        <v>20</v>
      </c>
      <c r="H857">
        <v>452</v>
      </c>
      <c r="I857" s="5">
        <f t="shared" si="67"/>
        <v>53</v>
      </c>
      <c r="J857" t="s">
        <v>26</v>
      </c>
      <c r="K857" t="s">
        <v>27</v>
      </c>
      <c r="L857">
        <v>1308373200</v>
      </c>
      <c r="M857" s="11">
        <f t="shared" si="68"/>
        <v>40712.208333333336</v>
      </c>
      <c r="N857">
        <v>1311051600</v>
      </c>
      <c r="O857" s="11">
        <f t="shared" si="69"/>
        <v>40743.208333333336</v>
      </c>
      <c r="P857" s="13" t="str">
        <f t="shared" si="70"/>
        <v>2011</v>
      </c>
      <c r="Q857" t="b">
        <v>0</v>
      </c>
      <c r="R857" t="b">
        <v>0</v>
      </c>
      <c r="S857" t="s">
        <v>33</v>
      </c>
      <c r="T857" t="s">
        <v>2039</v>
      </c>
      <c r="U857" t="s">
        <v>2040</v>
      </c>
    </row>
    <row r="858" spans="1:21" ht="35" customHeight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66"/>
        <v>356.58333333333331</v>
      </c>
      <c r="G858" s="9" t="s">
        <v>20</v>
      </c>
      <c r="H858">
        <v>158</v>
      </c>
      <c r="I858" s="5">
        <f t="shared" si="67"/>
        <v>54.164556962025316</v>
      </c>
      <c r="J858" t="s">
        <v>21</v>
      </c>
      <c r="K858" t="s">
        <v>22</v>
      </c>
      <c r="L858">
        <v>1335243600</v>
      </c>
      <c r="M858" s="11">
        <f t="shared" si="68"/>
        <v>41023.208333333336</v>
      </c>
      <c r="N858">
        <v>1336712400</v>
      </c>
      <c r="O858" s="11">
        <f t="shared" si="69"/>
        <v>41040.208333333336</v>
      </c>
      <c r="P858" s="13" t="str">
        <f t="shared" si="70"/>
        <v>2012</v>
      </c>
      <c r="Q858" t="b">
        <v>0</v>
      </c>
      <c r="R858" t="b">
        <v>0</v>
      </c>
      <c r="S858" t="s">
        <v>17</v>
      </c>
      <c r="T858" t="s">
        <v>2033</v>
      </c>
      <c r="U858" t="s">
        <v>2034</v>
      </c>
    </row>
    <row r="859" spans="1:21" ht="35" customHeight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66"/>
        <v>139.86792452830187</v>
      </c>
      <c r="G859" s="9" t="s">
        <v>20</v>
      </c>
      <c r="H859">
        <v>225</v>
      </c>
      <c r="I859" s="5">
        <f t="shared" si="67"/>
        <v>32.946666666666665</v>
      </c>
      <c r="J859" t="s">
        <v>98</v>
      </c>
      <c r="K859" t="s">
        <v>99</v>
      </c>
      <c r="L859">
        <v>1328421600</v>
      </c>
      <c r="M859" s="11">
        <f t="shared" si="68"/>
        <v>40944.25</v>
      </c>
      <c r="N859">
        <v>1330408800</v>
      </c>
      <c r="O859" s="11">
        <f t="shared" si="69"/>
        <v>40967.25</v>
      </c>
      <c r="P859" s="13" t="str">
        <f t="shared" si="70"/>
        <v>2012</v>
      </c>
      <c r="Q859" t="b">
        <v>1</v>
      </c>
      <c r="R859" t="b">
        <v>0</v>
      </c>
      <c r="S859" t="s">
        <v>100</v>
      </c>
      <c r="T859" t="s">
        <v>2041</v>
      </c>
      <c r="U859" t="s">
        <v>2052</v>
      </c>
    </row>
    <row r="860" spans="1:21" ht="35" customHeight="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66"/>
        <v>69.45</v>
      </c>
      <c r="G860" s="9" t="s">
        <v>14</v>
      </c>
      <c r="H860">
        <v>35</v>
      </c>
      <c r="I860" s="5">
        <f t="shared" si="67"/>
        <v>79.371428571428567</v>
      </c>
      <c r="J860" t="s">
        <v>21</v>
      </c>
      <c r="K860" t="s">
        <v>22</v>
      </c>
      <c r="L860">
        <v>1524286800</v>
      </c>
      <c r="M860" s="11">
        <f t="shared" si="68"/>
        <v>43211.208333333328</v>
      </c>
      <c r="N860">
        <v>1524891600</v>
      </c>
      <c r="O860" s="11">
        <f t="shared" si="69"/>
        <v>43218.208333333328</v>
      </c>
      <c r="P860" s="13" t="str">
        <f t="shared" si="70"/>
        <v>2018</v>
      </c>
      <c r="Q860" t="b">
        <v>1</v>
      </c>
      <c r="R860" t="b">
        <v>0</v>
      </c>
      <c r="S860" t="s">
        <v>17</v>
      </c>
      <c r="T860" t="s">
        <v>2033</v>
      </c>
      <c r="U860" t="s">
        <v>2034</v>
      </c>
    </row>
    <row r="861" spans="1:21" ht="35" customHeight="1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66"/>
        <v>35.534246575342465</v>
      </c>
      <c r="G861" s="9" t="s">
        <v>14</v>
      </c>
      <c r="H861">
        <v>63</v>
      </c>
      <c r="I861" s="5">
        <f t="shared" si="67"/>
        <v>41.174603174603178</v>
      </c>
      <c r="J861" t="s">
        <v>21</v>
      </c>
      <c r="K861" t="s">
        <v>22</v>
      </c>
      <c r="L861">
        <v>1362117600</v>
      </c>
      <c r="M861" s="11">
        <f t="shared" si="68"/>
        <v>41334.25</v>
      </c>
      <c r="N861">
        <v>1363669200</v>
      </c>
      <c r="O861" s="11">
        <f t="shared" si="69"/>
        <v>41352.208333333336</v>
      </c>
      <c r="P861" s="13" t="str">
        <f t="shared" si="70"/>
        <v>2013</v>
      </c>
      <c r="Q861" t="b">
        <v>0</v>
      </c>
      <c r="R861" t="b">
        <v>1</v>
      </c>
      <c r="S861" t="s">
        <v>33</v>
      </c>
      <c r="T861" t="s">
        <v>2039</v>
      </c>
      <c r="U861" t="s">
        <v>2040</v>
      </c>
    </row>
    <row r="862" spans="1:21" ht="35" customHeight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66"/>
        <v>251.65</v>
      </c>
      <c r="G862" s="9" t="s">
        <v>20</v>
      </c>
      <c r="H862">
        <v>65</v>
      </c>
      <c r="I862" s="5">
        <f t="shared" si="67"/>
        <v>77.430769230769229</v>
      </c>
      <c r="J862" t="s">
        <v>21</v>
      </c>
      <c r="K862" t="s">
        <v>22</v>
      </c>
      <c r="L862">
        <v>1550556000</v>
      </c>
      <c r="M862" s="11">
        <f t="shared" si="68"/>
        <v>43515.25</v>
      </c>
      <c r="N862">
        <v>1551420000</v>
      </c>
      <c r="O862" s="11">
        <f t="shared" si="69"/>
        <v>43525.25</v>
      </c>
      <c r="P862" s="13" t="str">
        <f t="shared" si="70"/>
        <v>2019</v>
      </c>
      <c r="Q862" t="b">
        <v>0</v>
      </c>
      <c r="R862" t="b">
        <v>1</v>
      </c>
      <c r="S862" t="s">
        <v>65</v>
      </c>
      <c r="T862" t="s">
        <v>2037</v>
      </c>
      <c r="U862" t="s">
        <v>2046</v>
      </c>
    </row>
    <row r="863" spans="1:21" ht="35" customHeight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66"/>
        <v>105.87500000000001</v>
      </c>
      <c r="G863" s="9" t="s">
        <v>20</v>
      </c>
      <c r="H863">
        <v>163</v>
      </c>
      <c r="I863" s="5">
        <f t="shared" si="67"/>
        <v>57.159509202453989</v>
      </c>
      <c r="J863" t="s">
        <v>21</v>
      </c>
      <c r="K863" t="s">
        <v>22</v>
      </c>
      <c r="L863">
        <v>1269147600</v>
      </c>
      <c r="M863" s="11">
        <f t="shared" si="68"/>
        <v>40258.208333333336</v>
      </c>
      <c r="N863">
        <v>1269838800</v>
      </c>
      <c r="O863" s="11">
        <f t="shared" si="69"/>
        <v>40266.208333333336</v>
      </c>
      <c r="P863" s="13" t="str">
        <f t="shared" si="70"/>
        <v>2010</v>
      </c>
      <c r="Q863" t="b">
        <v>0</v>
      </c>
      <c r="R863" t="b">
        <v>0</v>
      </c>
      <c r="S863" t="s">
        <v>33</v>
      </c>
      <c r="T863" t="s">
        <v>2039</v>
      </c>
      <c r="U863" t="s">
        <v>2040</v>
      </c>
    </row>
    <row r="864" spans="1:21" ht="35" customHeight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66"/>
        <v>187.42857142857144</v>
      </c>
      <c r="G864" s="9" t="s">
        <v>20</v>
      </c>
      <c r="H864">
        <v>85</v>
      </c>
      <c r="I864" s="5">
        <f t="shared" si="67"/>
        <v>77.17647058823529</v>
      </c>
      <c r="J864" t="s">
        <v>21</v>
      </c>
      <c r="K864" t="s">
        <v>22</v>
      </c>
      <c r="L864">
        <v>1312174800</v>
      </c>
      <c r="M864" s="11">
        <f t="shared" si="68"/>
        <v>40756.208333333336</v>
      </c>
      <c r="N864">
        <v>1312520400</v>
      </c>
      <c r="O864" s="11">
        <f t="shared" si="69"/>
        <v>40760.208333333336</v>
      </c>
      <c r="P864" s="13" t="str">
        <f t="shared" si="70"/>
        <v>2011</v>
      </c>
      <c r="Q864" t="b">
        <v>0</v>
      </c>
      <c r="R864" t="b">
        <v>0</v>
      </c>
      <c r="S864" t="s">
        <v>33</v>
      </c>
      <c r="T864" t="s">
        <v>2039</v>
      </c>
      <c r="U864" t="s">
        <v>2040</v>
      </c>
    </row>
    <row r="865" spans="1:21" ht="35" customHeight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66"/>
        <v>386.78571428571428</v>
      </c>
      <c r="G865" s="9" t="s">
        <v>20</v>
      </c>
      <c r="H865">
        <v>217</v>
      </c>
      <c r="I865" s="5">
        <f t="shared" si="67"/>
        <v>24.953917050691246</v>
      </c>
      <c r="J865" t="s">
        <v>21</v>
      </c>
      <c r="K865" t="s">
        <v>22</v>
      </c>
      <c r="L865">
        <v>1434517200</v>
      </c>
      <c r="M865" s="11">
        <f t="shared" si="68"/>
        <v>42172.208333333328</v>
      </c>
      <c r="N865">
        <v>1436504400</v>
      </c>
      <c r="O865" s="11">
        <f t="shared" si="69"/>
        <v>42195.208333333328</v>
      </c>
      <c r="P865" s="13" t="str">
        <f t="shared" si="70"/>
        <v>2015</v>
      </c>
      <c r="Q865" t="b">
        <v>0</v>
      </c>
      <c r="R865" t="b">
        <v>1</v>
      </c>
      <c r="S865" t="s">
        <v>269</v>
      </c>
      <c r="T865" t="s">
        <v>2041</v>
      </c>
      <c r="U865" t="s">
        <v>2060</v>
      </c>
    </row>
    <row r="866" spans="1:21" ht="35" customHeight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66"/>
        <v>347.07142857142856</v>
      </c>
      <c r="G866" s="9" t="s">
        <v>20</v>
      </c>
      <c r="H866">
        <v>150</v>
      </c>
      <c r="I866" s="5">
        <f t="shared" si="67"/>
        <v>97.18</v>
      </c>
      <c r="J866" t="s">
        <v>21</v>
      </c>
      <c r="K866" t="s">
        <v>22</v>
      </c>
      <c r="L866">
        <v>1471582800</v>
      </c>
      <c r="M866" s="11">
        <f t="shared" si="68"/>
        <v>42601.208333333328</v>
      </c>
      <c r="N866">
        <v>1472014800</v>
      </c>
      <c r="O866" s="11">
        <f t="shared" si="69"/>
        <v>42606.208333333328</v>
      </c>
      <c r="P866" s="13" t="str">
        <f t="shared" si="70"/>
        <v>2016</v>
      </c>
      <c r="Q866" t="b">
        <v>0</v>
      </c>
      <c r="R866" t="b">
        <v>0</v>
      </c>
      <c r="S866" t="s">
        <v>100</v>
      </c>
      <c r="T866" t="s">
        <v>2041</v>
      </c>
      <c r="U866" t="s">
        <v>2052</v>
      </c>
    </row>
    <row r="867" spans="1:21" ht="35" customHeight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66"/>
        <v>185.82098765432099</v>
      </c>
      <c r="G867" s="9" t="s">
        <v>20</v>
      </c>
      <c r="H867">
        <v>3272</v>
      </c>
      <c r="I867" s="5">
        <f t="shared" si="67"/>
        <v>46.000916870415651</v>
      </c>
      <c r="J867" t="s">
        <v>21</v>
      </c>
      <c r="K867" t="s">
        <v>22</v>
      </c>
      <c r="L867">
        <v>1410757200</v>
      </c>
      <c r="M867" s="11">
        <f t="shared" si="68"/>
        <v>41897.208333333336</v>
      </c>
      <c r="N867">
        <v>1411534800</v>
      </c>
      <c r="O867" s="11">
        <f t="shared" si="69"/>
        <v>41906.208333333336</v>
      </c>
      <c r="P867" s="13" t="str">
        <f t="shared" si="70"/>
        <v>2014</v>
      </c>
      <c r="Q867" t="b">
        <v>0</v>
      </c>
      <c r="R867" t="b">
        <v>0</v>
      </c>
      <c r="S867" t="s">
        <v>33</v>
      </c>
      <c r="T867" t="s">
        <v>2039</v>
      </c>
      <c r="U867" t="s">
        <v>2040</v>
      </c>
    </row>
    <row r="868" spans="1:21" ht="35" customHeight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66"/>
        <v>43.241247264770237</v>
      </c>
      <c r="G868" s="9" t="s">
        <v>74</v>
      </c>
      <c r="H868">
        <v>898</v>
      </c>
      <c r="I868" s="5">
        <f t="shared" si="67"/>
        <v>88.023385300668153</v>
      </c>
      <c r="J868" t="s">
        <v>21</v>
      </c>
      <c r="K868" t="s">
        <v>22</v>
      </c>
      <c r="L868">
        <v>1304830800</v>
      </c>
      <c r="M868" s="11">
        <f t="shared" si="68"/>
        <v>40671.208333333336</v>
      </c>
      <c r="N868">
        <v>1304917200</v>
      </c>
      <c r="O868" s="11">
        <f t="shared" si="69"/>
        <v>40672.208333333336</v>
      </c>
      <c r="P868" s="13" t="str">
        <f t="shared" si="70"/>
        <v>2011</v>
      </c>
      <c r="Q868" t="b">
        <v>0</v>
      </c>
      <c r="R868" t="b">
        <v>0</v>
      </c>
      <c r="S868" t="s">
        <v>122</v>
      </c>
      <c r="T868" t="s">
        <v>2054</v>
      </c>
      <c r="U868" t="s">
        <v>2055</v>
      </c>
    </row>
    <row r="869" spans="1:21" ht="35" customHeight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66"/>
        <v>162.4375</v>
      </c>
      <c r="G869" s="9" t="s">
        <v>20</v>
      </c>
      <c r="H869">
        <v>300</v>
      </c>
      <c r="I869" s="5">
        <f t="shared" si="67"/>
        <v>25.99</v>
      </c>
      <c r="J869" t="s">
        <v>21</v>
      </c>
      <c r="K869" t="s">
        <v>22</v>
      </c>
      <c r="L869">
        <v>1539061200</v>
      </c>
      <c r="M869" s="11">
        <f t="shared" si="68"/>
        <v>43382.208333333328</v>
      </c>
      <c r="N869">
        <v>1539579600</v>
      </c>
      <c r="O869" s="11">
        <f t="shared" si="69"/>
        <v>43388.208333333328</v>
      </c>
      <c r="P869" s="13" t="str">
        <f t="shared" si="70"/>
        <v>2018</v>
      </c>
      <c r="Q869" t="b">
        <v>0</v>
      </c>
      <c r="R869" t="b">
        <v>0</v>
      </c>
      <c r="S869" t="s">
        <v>17</v>
      </c>
      <c r="T869" t="s">
        <v>2033</v>
      </c>
      <c r="U869" t="s">
        <v>2034</v>
      </c>
    </row>
    <row r="870" spans="1:21" ht="35" customHeight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66"/>
        <v>184.84285714285716</v>
      </c>
      <c r="G870" s="9" t="s">
        <v>20</v>
      </c>
      <c r="H870">
        <v>126</v>
      </c>
      <c r="I870" s="5">
        <f t="shared" si="67"/>
        <v>102.69047619047619</v>
      </c>
      <c r="J870" t="s">
        <v>21</v>
      </c>
      <c r="K870" t="s">
        <v>22</v>
      </c>
      <c r="L870">
        <v>1381554000</v>
      </c>
      <c r="M870" s="11">
        <f t="shared" si="68"/>
        <v>41559.208333333336</v>
      </c>
      <c r="N870">
        <v>1382504400</v>
      </c>
      <c r="O870" s="11">
        <f t="shared" si="69"/>
        <v>41570.208333333336</v>
      </c>
      <c r="P870" s="13" t="str">
        <f t="shared" si="70"/>
        <v>2013</v>
      </c>
      <c r="Q870" t="b">
        <v>0</v>
      </c>
      <c r="R870" t="b">
        <v>0</v>
      </c>
      <c r="S870" t="s">
        <v>33</v>
      </c>
      <c r="T870" t="s">
        <v>2039</v>
      </c>
      <c r="U870" t="s">
        <v>2040</v>
      </c>
    </row>
    <row r="871" spans="1:21" ht="35" customHeight="1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66"/>
        <v>23.703520691785052</v>
      </c>
      <c r="G871" s="9" t="s">
        <v>14</v>
      </c>
      <c r="H871">
        <v>526</v>
      </c>
      <c r="I871" s="5">
        <f t="shared" si="67"/>
        <v>72.958174904942965</v>
      </c>
      <c r="J871" t="s">
        <v>21</v>
      </c>
      <c r="K871" t="s">
        <v>22</v>
      </c>
      <c r="L871">
        <v>1277096400</v>
      </c>
      <c r="M871" s="11">
        <f t="shared" si="68"/>
        <v>40350.208333333336</v>
      </c>
      <c r="N871">
        <v>1278306000</v>
      </c>
      <c r="O871" s="11">
        <f t="shared" si="69"/>
        <v>40364.208333333336</v>
      </c>
      <c r="P871" s="13" t="str">
        <f t="shared" si="70"/>
        <v>2010</v>
      </c>
      <c r="Q871" t="b">
        <v>0</v>
      </c>
      <c r="R871" t="b">
        <v>0</v>
      </c>
      <c r="S871" t="s">
        <v>53</v>
      </c>
      <c r="T871" t="s">
        <v>2041</v>
      </c>
      <c r="U871" t="s">
        <v>2044</v>
      </c>
    </row>
    <row r="872" spans="1:21" ht="35" customHeight="1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66"/>
        <v>89.870129870129873</v>
      </c>
      <c r="G872" s="9" t="s">
        <v>14</v>
      </c>
      <c r="H872">
        <v>121</v>
      </c>
      <c r="I872" s="5">
        <f t="shared" si="67"/>
        <v>57.190082644628099</v>
      </c>
      <c r="J872" t="s">
        <v>21</v>
      </c>
      <c r="K872" t="s">
        <v>22</v>
      </c>
      <c r="L872">
        <v>1440392400</v>
      </c>
      <c r="M872" s="11">
        <f t="shared" si="68"/>
        <v>42240.208333333328</v>
      </c>
      <c r="N872">
        <v>1442552400</v>
      </c>
      <c r="O872" s="11">
        <f t="shared" si="69"/>
        <v>42265.208333333328</v>
      </c>
      <c r="P872" s="13" t="str">
        <f t="shared" si="70"/>
        <v>2015</v>
      </c>
      <c r="Q872" t="b">
        <v>0</v>
      </c>
      <c r="R872" t="b">
        <v>0</v>
      </c>
      <c r="S872" t="s">
        <v>33</v>
      </c>
      <c r="T872" t="s">
        <v>2039</v>
      </c>
      <c r="U872" t="s">
        <v>2040</v>
      </c>
    </row>
    <row r="873" spans="1:21" ht="35" customHeight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66"/>
        <v>272.6041958041958</v>
      </c>
      <c r="G873" s="9" t="s">
        <v>20</v>
      </c>
      <c r="H873">
        <v>2320</v>
      </c>
      <c r="I873" s="5">
        <f t="shared" si="67"/>
        <v>84.013793103448279</v>
      </c>
      <c r="J873" t="s">
        <v>21</v>
      </c>
      <c r="K873" t="s">
        <v>22</v>
      </c>
      <c r="L873">
        <v>1509512400</v>
      </c>
      <c r="M873" s="11">
        <f t="shared" si="68"/>
        <v>43040.208333333328</v>
      </c>
      <c r="N873">
        <v>1511071200</v>
      </c>
      <c r="O873" s="11">
        <f t="shared" si="69"/>
        <v>43058.25</v>
      </c>
      <c r="P873" s="13" t="str">
        <f t="shared" si="70"/>
        <v>2017</v>
      </c>
      <c r="Q873" t="b">
        <v>0</v>
      </c>
      <c r="R873" t="b">
        <v>1</v>
      </c>
      <c r="S873" t="s">
        <v>33</v>
      </c>
      <c r="T873" t="s">
        <v>2039</v>
      </c>
      <c r="U873" t="s">
        <v>2040</v>
      </c>
    </row>
    <row r="874" spans="1:21" ht="35" customHeight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66"/>
        <v>170.04255319148936</v>
      </c>
      <c r="G874" s="9" t="s">
        <v>20</v>
      </c>
      <c r="H874">
        <v>81</v>
      </c>
      <c r="I874" s="5">
        <f t="shared" si="67"/>
        <v>98.666666666666671</v>
      </c>
      <c r="J874" t="s">
        <v>26</v>
      </c>
      <c r="K874" t="s">
        <v>27</v>
      </c>
      <c r="L874">
        <v>1535950800</v>
      </c>
      <c r="M874" s="11">
        <f t="shared" si="68"/>
        <v>43346.208333333328</v>
      </c>
      <c r="N874">
        <v>1536382800</v>
      </c>
      <c r="O874" s="11">
        <f t="shared" si="69"/>
        <v>43351.208333333328</v>
      </c>
      <c r="P874" s="13" t="str">
        <f t="shared" si="70"/>
        <v>2018</v>
      </c>
      <c r="Q874" t="b">
        <v>0</v>
      </c>
      <c r="R874" t="b">
        <v>0</v>
      </c>
      <c r="S874" t="s">
        <v>474</v>
      </c>
      <c r="T874" t="s">
        <v>2041</v>
      </c>
      <c r="U874" t="s">
        <v>2063</v>
      </c>
    </row>
    <row r="875" spans="1:21" ht="35" customHeight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66"/>
        <v>188.28503562945369</v>
      </c>
      <c r="G875" s="9" t="s">
        <v>20</v>
      </c>
      <c r="H875">
        <v>1887</v>
      </c>
      <c r="I875" s="5">
        <f t="shared" si="67"/>
        <v>42.007419183889773</v>
      </c>
      <c r="J875" t="s">
        <v>21</v>
      </c>
      <c r="K875" t="s">
        <v>22</v>
      </c>
      <c r="L875">
        <v>1389160800</v>
      </c>
      <c r="M875" s="11">
        <f t="shared" si="68"/>
        <v>41647.25</v>
      </c>
      <c r="N875">
        <v>1389592800</v>
      </c>
      <c r="O875" s="11">
        <f t="shared" si="69"/>
        <v>41652.25</v>
      </c>
      <c r="P875" s="13" t="str">
        <f t="shared" si="70"/>
        <v>2014</v>
      </c>
      <c r="Q875" t="b">
        <v>0</v>
      </c>
      <c r="R875" t="b">
        <v>0</v>
      </c>
      <c r="S875" t="s">
        <v>122</v>
      </c>
      <c r="T875" t="s">
        <v>2054</v>
      </c>
      <c r="U875" t="s">
        <v>2055</v>
      </c>
    </row>
    <row r="876" spans="1:21" ht="35" customHeight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66"/>
        <v>346.93532338308455</v>
      </c>
      <c r="G876" s="9" t="s">
        <v>20</v>
      </c>
      <c r="H876">
        <v>4358</v>
      </c>
      <c r="I876" s="5">
        <f t="shared" si="67"/>
        <v>32.002753556677376</v>
      </c>
      <c r="J876" t="s">
        <v>21</v>
      </c>
      <c r="K876" t="s">
        <v>22</v>
      </c>
      <c r="L876">
        <v>1271998800</v>
      </c>
      <c r="M876" s="11">
        <f t="shared" si="68"/>
        <v>40291.208333333336</v>
      </c>
      <c r="N876">
        <v>1275282000</v>
      </c>
      <c r="O876" s="11">
        <f t="shared" si="69"/>
        <v>40329.208333333336</v>
      </c>
      <c r="P876" s="13" t="str">
        <f t="shared" si="70"/>
        <v>2010</v>
      </c>
      <c r="Q876" t="b">
        <v>0</v>
      </c>
      <c r="R876" t="b">
        <v>1</v>
      </c>
      <c r="S876" t="s">
        <v>122</v>
      </c>
      <c r="T876" t="s">
        <v>2054</v>
      </c>
      <c r="U876" t="s">
        <v>2055</v>
      </c>
    </row>
    <row r="877" spans="1:21" ht="35" customHeight="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66"/>
        <v>69.177215189873422</v>
      </c>
      <c r="G877" s="9" t="s">
        <v>14</v>
      </c>
      <c r="H877">
        <v>67</v>
      </c>
      <c r="I877" s="5">
        <f t="shared" si="67"/>
        <v>81.567164179104481</v>
      </c>
      <c r="J877" t="s">
        <v>21</v>
      </c>
      <c r="K877" t="s">
        <v>22</v>
      </c>
      <c r="L877">
        <v>1294898400</v>
      </c>
      <c r="M877" s="11">
        <f t="shared" si="68"/>
        <v>40556.25</v>
      </c>
      <c r="N877">
        <v>1294984800</v>
      </c>
      <c r="O877" s="11">
        <f t="shared" si="69"/>
        <v>40557.25</v>
      </c>
      <c r="P877" s="13" t="str">
        <f t="shared" si="70"/>
        <v>2011</v>
      </c>
      <c r="Q877" t="b">
        <v>0</v>
      </c>
      <c r="R877" t="b">
        <v>0</v>
      </c>
      <c r="S877" t="s">
        <v>23</v>
      </c>
      <c r="T877" t="s">
        <v>2035</v>
      </c>
      <c r="U877" t="s">
        <v>2036</v>
      </c>
    </row>
    <row r="878" spans="1:21" ht="35" customHeight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66"/>
        <v>25.433734939759034</v>
      </c>
      <c r="G878" s="9" t="s">
        <v>14</v>
      </c>
      <c r="H878">
        <v>57</v>
      </c>
      <c r="I878" s="5">
        <f t="shared" si="67"/>
        <v>37.035087719298247</v>
      </c>
      <c r="J878" t="s">
        <v>15</v>
      </c>
      <c r="K878" t="s">
        <v>16</v>
      </c>
      <c r="L878">
        <v>1559970000</v>
      </c>
      <c r="M878" s="11">
        <f t="shared" si="68"/>
        <v>43624.208333333328</v>
      </c>
      <c r="N878">
        <v>1562043600</v>
      </c>
      <c r="O878" s="11">
        <f t="shared" si="69"/>
        <v>43648.208333333328</v>
      </c>
      <c r="P878" s="13" t="str">
        <f t="shared" si="70"/>
        <v>2019</v>
      </c>
      <c r="Q878" t="b">
        <v>0</v>
      </c>
      <c r="R878" t="b">
        <v>0</v>
      </c>
      <c r="S878" t="s">
        <v>122</v>
      </c>
      <c r="T878" t="s">
        <v>2054</v>
      </c>
      <c r="U878" t="s">
        <v>2055</v>
      </c>
    </row>
    <row r="879" spans="1:21" ht="35" customHeight="1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66"/>
        <v>77.400977995110026</v>
      </c>
      <c r="G879" s="9" t="s">
        <v>14</v>
      </c>
      <c r="H879">
        <v>1229</v>
      </c>
      <c r="I879" s="5">
        <f t="shared" si="67"/>
        <v>103.033360455655</v>
      </c>
      <c r="J879" t="s">
        <v>21</v>
      </c>
      <c r="K879" t="s">
        <v>22</v>
      </c>
      <c r="L879">
        <v>1469509200</v>
      </c>
      <c r="M879" s="11">
        <f t="shared" si="68"/>
        <v>42577.208333333328</v>
      </c>
      <c r="N879">
        <v>1469595600</v>
      </c>
      <c r="O879" s="11">
        <f t="shared" si="69"/>
        <v>42578.208333333328</v>
      </c>
      <c r="P879" s="13" t="str">
        <f t="shared" si="70"/>
        <v>2016</v>
      </c>
      <c r="Q879" t="b">
        <v>0</v>
      </c>
      <c r="R879" t="b">
        <v>0</v>
      </c>
      <c r="S879" t="s">
        <v>17</v>
      </c>
      <c r="T879" t="s">
        <v>2033</v>
      </c>
      <c r="U879" t="s">
        <v>2034</v>
      </c>
    </row>
    <row r="880" spans="1:21" ht="35" customHeight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66"/>
        <v>37.481481481481481</v>
      </c>
      <c r="G880" s="9" t="s">
        <v>14</v>
      </c>
      <c r="H880">
        <v>12</v>
      </c>
      <c r="I880" s="5">
        <f t="shared" si="67"/>
        <v>84.333333333333329</v>
      </c>
      <c r="J880" t="s">
        <v>107</v>
      </c>
      <c r="K880" t="s">
        <v>108</v>
      </c>
      <c r="L880">
        <v>1579068000</v>
      </c>
      <c r="M880" s="11">
        <f t="shared" si="68"/>
        <v>43845.25</v>
      </c>
      <c r="N880">
        <v>1581141600</v>
      </c>
      <c r="O880" s="11">
        <f t="shared" si="69"/>
        <v>43869.25</v>
      </c>
      <c r="P880" s="13" t="str">
        <f t="shared" si="70"/>
        <v>2020</v>
      </c>
      <c r="Q880" t="b">
        <v>0</v>
      </c>
      <c r="R880" t="b">
        <v>0</v>
      </c>
      <c r="S880" t="s">
        <v>148</v>
      </c>
      <c r="T880" t="s">
        <v>2035</v>
      </c>
      <c r="U880" t="s">
        <v>2057</v>
      </c>
    </row>
    <row r="881" spans="1:21" ht="35" customHeight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66"/>
        <v>543.79999999999995</v>
      </c>
      <c r="G881" s="9" t="s">
        <v>20</v>
      </c>
      <c r="H881">
        <v>53</v>
      </c>
      <c r="I881" s="5">
        <f t="shared" si="67"/>
        <v>102.60377358490567</v>
      </c>
      <c r="J881" t="s">
        <v>21</v>
      </c>
      <c r="K881" t="s">
        <v>22</v>
      </c>
      <c r="L881">
        <v>1487743200</v>
      </c>
      <c r="M881" s="11">
        <f t="shared" si="68"/>
        <v>42788.25</v>
      </c>
      <c r="N881">
        <v>1488520800</v>
      </c>
      <c r="O881" s="11">
        <f t="shared" si="69"/>
        <v>42797.25</v>
      </c>
      <c r="P881" s="13" t="str">
        <f t="shared" si="70"/>
        <v>2017</v>
      </c>
      <c r="Q881" t="b">
        <v>0</v>
      </c>
      <c r="R881" t="b">
        <v>0</v>
      </c>
      <c r="S881" t="s">
        <v>68</v>
      </c>
      <c r="T881" t="s">
        <v>2047</v>
      </c>
      <c r="U881" t="s">
        <v>2048</v>
      </c>
    </row>
    <row r="882" spans="1:21" ht="35" customHeight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66"/>
        <v>228.52189349112427</v>
      </c>
      <c r="G882" s="9" t="s">
        <v>20</v>
      </c>
      <c r="H882">
        <v>2414</v>
      </c>
      <c r="I882" s="5">
        <f t="shared" si="67"/>
        <v>79.992129246064621</v>
      </c>
      <c r="J882" t="s">
        <v>21</v>
      </c>
      <c r="K882" t="s">
        <v>22</v>
      </c>
      <c r="L882">
        <v>1563685200</v>
      </c>
      <c r="M882" s="11">
        <f t="shared" si="68"/>
        <v>43667.208333333328</v>
      </c>
      <c r="N882">
        <v>1563858000</v>
      </c>
      <c r="O882" s="11">
        <f t="shared" si="69"/>
        <v>43669.208333333328</v>
      </c>
      <c r="P882" s="13" t="str">
        <f t="shared" si="70"/>
        <v>2019</v>
      </c>
      <c r="Q882" t="b">
        <v>0</v>
      </c>
      <c r="R882" t="b">
        <v>0</v>
      </c>
      <c r="S882" t="s">
        <v>50</v>
      </c>
      <c r="T882" t="s">
        <v>2035</v>
      </c>
      <c r="U882" t="s">
        <v>2043</v>
      </c>
    </row>
    <row r="883" spans="1:21" ht="35" customHeight="1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66"/>
        <v>38.948339483394832</v>
      </c>
      <c r="G883" s="9" t="s">
        <v>14</v>
      </c>
      <c r="H883">
        <v>452</v>
      </c>
      <c r="I883" s="5">
        <f t="shared" si="67"/>
        <v>70.055309734513273</v>
      </c>
      <c r="J883" t="s">
        <v>21</v>
      </c>
      <c r="K883" t="s">
        <v>22</v>
      </c>
      <c r="L883">
        <v>1436418000</v>
      </c>
      <c r="M883" s="11">
        <f t="shared" si="68"/>
        <v>42194.208333333328</v>
      </c>
      <c r="N883">
        <v>1438923600</v>
      </c>
      <c r="O883" s="11">
        <f t="shared" si="69"/>
        <v>42223.208333333328</v>
      </c>
      <c r="P883" s="13" t="str">
        <f t="shared" si="70"/>
        <v>2015</v>
      </c>
      <c r="Q883" t="b">
        <v>0</v>
      </c>
      <c r="R883" t="b">
        <v>1</v>
      </c>
      <c r="S883" t="s">
        <v>33</v>
      </c>
      <c r="T883" t="s">
        <v>2039</v>
      </c>
      <c r="U883" t="s">
        <v>2040</v>
      </c>
    </row>
    <row r="884" spans="1:21" ht="35" customHeight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66"/>
        <v>370</v>
      </c>
      <c r="G884" s="9" t="s">
        <v>20</v>
      </c>
      <c r="H884">
        <v>80</v>
      </c>
      <c r="I884" s="5">
        <f t="shared" si="67"/>
        <v>37</v>
      </c>
      <c r="J884" t="s">
        <v>21</v>
      </c>
      <c r="K884" t="s">
        <v>22</v>
      </c>
      <c r="L884">
        <v>1421820000</v>
      </c>
      <c r="M884" s="11">
        <f t="shared" si="68"/>
        <v>42025.25</v>
      </c>
      <c r="N884">
        <v>1422165600</v>
      </c>
      <c r="O884" s="11">
        <f t="shared" si="69"/>
        <v>42029.25</v>
      </c>
      <c r="P884" s="13" t="str">
        <f t="shared" si="70"/>
        <v>2015</v>
      </c>
      <c r="Q884" t="b">
        <v>0</v>
      </c>
      <c r="R884" t="b">
        <v>0</v>
      </c>
      <c r="S884" t="s">
        <v>33</v>
      </c>
      <c r="T884" t="s">
        <v>2039</v>
      </c>
      <c r="U884" t="s">
        <v>2040</v>
      </c>
    </row>
    <row r="885" spans="1:21" ht="35" customHeight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66"/>
        <v>237.91176470588232</v>
      </c>
      <c r="G885" s="9" t="s">
        <v>20</v>
      </c>
      <c r="H885">
        <v>193</v>
      </c>
      <c r="I885" s="5">
        <f t="shared" si="67"/>
        <v>41.911917098445599</v>
      </c>
      <c r="J885" t="s">
        <v>21</v>
      </c>
      <c r="K885" t="s">
        <v>22</v>
      </c>
      <c r="L885">
        <v>1274763600</v>
      </c>
      <c r="M885" s="11">
        <f t="shared" si="68"/>
        <v>40323.208333333336</v>
      </c>
      <c r="N885">
        <v>1277874000</v>
      </c>
      <c r="O885" s="11">
        <f t="shared" si="69"/>
        <v>40359.208333333336</v>
      </c>
      <c r="P885" s="13" t="str">
        <f t="shared" si="70"/>
        <v>2010</v>
      </c>
      <c r="Q885" t="b">
        <v>0</v>
      </c>
      <c r="R885" t="b">
        <v>0</v>
      </c>
      <c r="S885" t="s">
        <v>100</v>
      </c>
      <c r="T885" t="s">
        <v>2041</v>
      </c>
      <c r="U885" t="s">
        <v>2052</v>
      </c>
    </row>
    <row r="886" spans="1:21" ht="35" customHeight="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66"/>
        <v>64.036299765807954</v>
      </c>
      <c r="G886" s="9" t="s">
        <v>14</v>
      </c>
      <c r="H886">
        <v>1886</v>
      </c>
      <c r="I886" s="5">
        <f t="shared" si="67"/>
        <v>57.992576882290564</v>
      </c>
      <c r="J886" t="s">
        <v>21</v>
      </c>
      <c r="K886" t="s">
        <v>22</v>
      </c>
      <c r="L886">
        <v>1399179600</v>
      </c>
      <c r="M886" s="11">
        <f t="shared" si="68"/>
        <v>41763.208333333336</v>
      </c>
      <c r="N886">
        <v>1399352400</v>
      </c>
      <c r="O886" s="11">
        <f t="shared" si="69"/>
        <v>41765.208333333336</v>
      </c>
      <c r="P886" s="13" t="str">
        <f t="shared" si="70"/>
        <v>2014</v>
      </c>
      <c r="Q886" t="b">
        <v>0</v>
      </c>
      <c r="R886" t="b">
        <v>1</v>
      </c>
      <c r="S886" t="s">
        <v>33</v>
      </c>
      <c r="T886" t="s">
        <v>2039</v>
      </c>
      <c r="U886" t="s">
        <v>2040</v>
      </c>
    </row>
    <row r="887" spans="1:21" ht="35" customHeight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66"/>
        <v>118.27777777777777</v>
      </c>
      <c r="G887" s="9" t="s">
        <v>20</v>
      </c>
      <c r="H887">
        <v>52</v>
      </c>
      <c r="I887" s="5">
        <f t="shared" si="67"/>
        <v>40.942307692307693</v>
      </c>
      <c r="J887" t="s">
        <v>21</v>
      </c>
      <c r="K887" t="s">
        <v>22</v>
      </c>
      <c r="L887">
        <v>1275800400</v>
      </c>
      <c r="M887" s="11">
        <f t="shared" si="68"/>
        <v>40335.208333333336</v>
      </c>
      <c r="N887">
        <v>1279083600</v>
      </c>
      <c r="O887" s="11">
        <f t="shared" si="69"/>
        <v>40373.208333333336</v>
      </c>
      <c r="P887" s="13" t="str">
        <f t="shared" si="70"/>
        <v>2010</v>
      </c>
      <c r="Q887" t="b">
        <v>0</v>
      </c>
      <c r="R887" t="b">
        <v>0</v>
      </c>
      <c r="S887" t="s">
        <v>33</v>
      </c>
      <c r="T887" t="s">
        <v>2039</v>
      </c>
      <c r="U887" t="s">
        <v>2040</v>
      </c>
    </row>
    <row r="888" spans="1:21" ht="35" customHeight="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66"/>
        <v>84.824037184594957</v>
      </c>
      <c r="G888" s="9" t="s">
        <v>14</v>
      </c>
      <c r="H888">
        <v>1825</v>
      </c>
      <c r="I888" s="5">
        <f t="shared" si="67"/>
        <v>69.9972602739726</v>
      </c>
      <c r="J888" t="s">
        <v>21</v>
      </c>
      <c r="K888" t="s">
        <v>22</v>
      </c>
      <c r="L888">
        <v>1282798800</v>
      </c>
      <c r="M888" s="11">
        <f t="shared" si="68"/>
        <v>40416.208333333336</v>
      </c>
      <c r="N888">
        <v>1284354000</v>
      </c>
      <c r="O888" s="11">
        <f t="shared" si="69"/>
        <v>40434.208333333336</v>
      </c>
      <c r="P888" s="13" t="str">
        <f t="shared" si="70"/>
        <v>2010</v>
      </c>
      <c r="Q888" t="b">
        <v>0</v>
      </c>
      <c r="R888" t="b">
        <v>0</v>
      </c>
      <c r="S888" t="s">
        <v>60</v>
      </c>
      <c r="T888" t="s">
        <v>2035</v>
      </c>
      <c r="U888" t="s">
        <v>2045</v>
      </c>
    </row>
    <row r="889" spans="1:21" ht="35" customHeight="1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66"/>
        <v>29.346153846153843</v>
      </c>
      <c r="G889" s="9" t="s">
        <v>14</v>
      </c>
      <c r="H889">
        <v>31</v>
      </c>
      <c r="I889" s="5">
        <f t="shared" si="67"/>
        <v>73.838709677419359</v>
      </c>
      <c r="J889" t="s">
        <v>21</v>
      </c>
      <c r="K889" t="s">
        <v>22</v>
      </c>
      <c r="L889">
        <v>1437109200</v>
      </c>
      <c r="M889" s="11">
        <f t="shared" si="68"/>
        <v>42202.208333333328</v>
      </c>
      <c r="N889">
        <v>1441170000</v>
      </c>
      <c r="O889" s="11">
        <f t="shared" si="69"/>
        <v>42249.208333333328</v>
      </c>
      <c r="P889" s="13" t="str">
        <f t="shared" si="70"/>
        <v>2015</v>
      </c>
      <c r="Q889" t="b">
        <v>0</v>
      </c>
      <c r="R889" t="b">
        <v>1</v>
      </c>
      <c r="S889" t="s">
        <v>33</v>
      </c>
      <c r="T889" t="s">
        <v>2039</v>
      </c>
      <c r="U889" t="s">
        <v>2040</v>
      </c>
    </row>
    <row r="890" spans="1:21" ht="35" customHeight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66"/>
        <v>209.89655172413794</v>
      </c>
      <c r="G890" s="9" t="s">
        <v>20</v>
      </c>
      <c r="H890">
        <v>290</v>
      </c>
      <c r="I890" s="5">
        <f t="shared" si="67"/>
        <v>41.979310344827589</v>
      </c>
      <c r="J890" t="s">
        <v>21</v>
      </c>
      <c r="K890" t="s">
        <v>22</v>
      </c>
      <c r="L890">
        <v>1491886800</v>
      </c>
      <c r="M890" s="11">
        <f t="shared" si="68"/>
        <v>42836.208333333328</v>
      </c>
      <c r="N890">
        <v>1493528400</v>
      </c>
      <c r="O890" s="11">
        <f t="shared" si="69"/>
        <v>42855.208333333328</v>
      </c>
      <c r="P890" s="13" t="str">
        <f t="shared" si="70"/>
        <v>2017</v>
      </c>
      <c r="Q890" t="b">
        <v>0</v>
      </c>
      <c r="R890" t="b">
        <v>0</v>
      </c>
      <c r="S890" t="s">
        <v>33</v>
      </c>
      <c r="T890" t="s">
        <v>2039</v>
      </c>
      <c r="U890" t="s">
        <v>2040</v>
      </c>
    </row>
    <row r="891" spans="1:21" ht="35" customHeight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66"/>
        <v>169.78571428571431</v>
      </c>
      <c r="G891" s="9" t="s">
        <v>20</v>
      </c>
      <c r="H891">
        <v>122</v>
      </c>
      <c r="I891" s="5">
        <f t="shared" si="67"/>
        <v>77.93442622950819</v>
      </c>
      <c r="J891" t="s">
        <v>21</v>
      </c>
      <c r="K891" t="s">
        <v>22</v>
      </c>
      <c r="L891">
        <v>1394600400</v>
      </c>
      <c r="M891" s="11">
        <f t="shared" si="68"/>
        <v>41710.208333333336</v>
      </c>
      <c r="N891">
        <v>1395205200</v>
      </c>
      <c r="O891" s="11">
        <f t="shared" si="69"/>
        <v>41717.208333333336</v>
      </c>
      <c r="P891" s="13" t="str">
        <f t="shared" si="70"/>
        <v>2014</v>
      </c>
      <c r="Q891" t="b">
        <v>0</v>
      </c>
      <c r="R891" t="b">
        <v>1</v>
      </c>
      <c r="S891" t="s">
        <v>50</v>
      </c>
      <c r="T891" t="s">
        <v>2035</v>
      </c>
      <c r="U891" t="s">
        <v>2043</v>
      </c>
    </row>
    <row r="892" spans="1:21" ht="35" customHeight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66"/>
        <v>115.95907738095239</v>
      </c>
      <c r="G892" s="9" t="s">
        <v>20</v>
      </c>
      <c r="H892">
        <v>1470</v>
      </c>
      <c r="I892" s="5">
        <f t="shared" si="67"/>
        <v>106.01972789115646</v>
      </c>
      <c r="J892" t="s">
        <v>21</v>
      </c>
      <c r="K892" t="s">
        <v>22</v>
      </c>
      <c r="L892">
        <v>1561352400</v>
      </c>
      <c r="M892" s="11">
        <f t="shared" si="68"/>
        <v>43640.208333333328</v>
      </c>
      <c r="N892">
        <v>1561438800</v>
      </c>
      <c r="O892" s="11">
        <f t="shared" si="69"/>
        <v>43641.208333333328</v>
      </c>
      <c r="P892" s="13" t="str">
        <f t="shared" si="70"/>
        <v>2019</v>
      </c>
      <c r="Q892" t="b">
        <v>0</v>
      </c>
      <c r="R892" t="b">
        <v>0</v>
      </c>
      <c r="S892" t="s">
        <v>60</v>
      </c>
      <c r="T892" t="s">
        <v>2035</v>
      </c>
      <c r="U892" t="s">
        <v>2045</v>
      </c>
    </row>
    <row r="893" spans="1:21" ht="35" customHeight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66"/>
        <v>258.59999999999997</v>
      </c>
      <c r="G893" s="9" t="s">
        <v>20</v>
      </c>
      <c r="H893">
        <v>165</v>
      </c>
      <c r="I893" s="5">
        <f t="shared" si="67"/>
        <v>47.018181818181816</v>
      </c>
      <c r="J893" t="s">
        <v>15</v>
      </c>
      <c r="K893" t="s">
        <v>16</v>
      </c>
      <c r="L893">
        <v>1322892000</v>
      </c>
      <c r="M893" s="11">
        <f t="shared" si="68"/>
        <v>40880.25</v>
      </c>
      <c r="N893">
        <v>1326693600</v>
      </c>
      <c r="O893" s="11">
        <f t="shared" si="69"/>
        <v>40924.25</v>
      </c>
      <c r="P893" s="13" t="str">
        <f t="shared" si="70"/>
        <v>2012</v>
      </c>
      <c r="Q893" t="b">
        <v>0</v>
      </c>
      <c r="R893" t="b">
        <v>0</v>
      </c>
      <c r="S893" t="s">
        <v>42</v>
      </c>
      <c r="T893" t="s">
        <v>2041</v>
      </c>
      <c r="U893" t="s">
        <v>2042</v>
      </c>
    </row>
    <row r="894" spans="1:21" ht="35" customHeight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66"/>
        <v>230.58333333333331</v>
      </c>
      <c r="G894" s="9" t="s">
        <v>20</v>
      </c>
      <c r="H894">
        <v>182</v>
      </c>
      <c r="I894" s="5">
        <f t="shared" si="67"/>
        <v>76.016483516483518</v>
      </c>
      <c r="J894" t="s">
        <v>21</v>
      </c>
      <c r="K894" t="s">
        <v>22</v>
      </c>
      <c r="L894">
        <v>1274418000</v>
      </c>
      <c r="M894" s="11">
        <f t="shared" si="68"/>
        <v>40319.208333333336</v>
      </c>
      <c r="N894">
        <v>1277960400</v>
      </c>
      <c r="O894" s="11">
        <f t="shared" si="69"/>
        <v>40360.208333333336</v>
      </c>
      <c r="P894" s="13" t="str">
        <f t="shared" si="70"/>
        <v>2010</v>
      </c>
      <c r="Q894" t="b">
        <v>0</v>
      </c>
      <c r="R894" t="b">
        <v>0</v>
      </c>
      <c r="S894" t="s">
        <v>206</v>
      </c>
      <c r="T894" t="s">
        <v>2047</v>
      </c>
      <c r="U894" t="s">
        <v>2059</v>
      </c>
    </row>
    <row r="895" spans="1:21" ht="35" customHeight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66"/>
        <v>128.21428571428572</v>
      </c>
      <c r="G895" s="9" t="s">
        <v>20</v>
      </c>
      <c r="H895">
        <v>199</v>
      </c>
      <c r="I895" s="5">
        <f t="shared" si="67"/>
        <v>54.120603015075375</v>
      </c>
      <c r="J895" t="s">
        <v>107</v>
      </c>
      <c r="K895" t="s">
        <v>108</v>
      </c>
      <c r="L895">
        <v>1434344400</v>
      </c>
      <c r="M895" s="11">
        <f t="shared" si="68"/>
        <v>42170.208333333328</v>
      </c>
      <c r="N895">
        <v>1434690000</v>
      </c>
      <c r="O895" s="11">
        <f t="shared" si="69"/>
        <v>42174.208333333328</v>
      </c>
      <c r="P895" s="13" t="str">
        <f t="shared" si="70"/>
        <v>2015</v>
      </c>
      <c r="Q895" t="b">
        <v>0</v>
      </c>
      <c r="R895" t="b">
        <v>1</v>
      </c>
      <c r="S895" t="s">
        <v>42</v>
      </c>
      <c r="T895" t="s">
        <v>2041</v>
      </c>
      <c r="U895" t="s">
        <v>2042</v>
      </c>
    </row>
    <row r="896" spans="1:21" ht="35" customHeight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66"/>
        <v>188.70588235294116</v>
      </c>
      <c r="G896" s="9" t="s">
        <v>20</v>
      </c>
      <c r="H896">
        <v>56</v>
      </c>
      <c r="I896" s="5">
        <f t="shared" si="67"/>
        <v>57.285714285714285</v>
      </c>
      <c r="J896" t="s">
        <v>40</v>
      </c>
      <c r="K896" t="s">
        <v>41</v>
      </c>
      <c r="L896">
        <v>1373518800</v>
      </c>
      <c r="M896" s="11">
        <f t="shared" si="68"/>
        <v>41466.208333333336</v>
      </c>
      <c r="N896">
        <v>1376110800</v>
      </c>
      <c r="O896" s="11">
        <f t="shared" si="69"/>
        <v>41496.208333333336</v>
      </c>
      <c r="P896" s="13" t="str">
        <f t="shared" si="70"/>
        <v>2013</v>
      </c>
      <c r="Q896" t="b">
        <v>0</v>
      </c>
      <c r="R896" t="b">
        <v>1</v>
      </c>
      <c r="S896" t="s">
        <v>269</v>
      </c>
      <c r="T896" t="s">
        <v>2041</v>
      </c>
      <c r="U896" t="s">
        <v>2060</v>
      </c>
    </row>
    <row r="897" spans="1:21" ht="35" customHeight="1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66"/>
        <v>6.9511889862327907</v>
      </c>
      <c r="G897" s="9" t="s">
        <v>14</v>
      </c>
      <c r="H897">
        <v>107</v>
      </c>
      <c r="I897" s="5">
        <f t="shared" si="67"/>
        <v>103.81308411214954</v>
      </c>
      <c r="J897" t="s">
        <v>21</v>
      </c>
      <c r="K897" t="s">
        <v>22</v>
      </c>
      <c r="L897">
        <v>1517637600</v>
      </c>
      <c r="M897" s="11">
        <f t="shared" si="68"/>
        <v>43134.25</v>
      </c>
      <c r="N897">
        <v>1518415200</v>
      </c>
      <c r="O897" s="11">
        <f t="shared" si="69"/>
        <v>43143.25</v>
      </c>
      <c r="P897" s="13" t="str">
        <f t="shared" si="70"/>
        <v>2018</v>
      </c>
      <c r="Q897" t="b">
        <v>0</v>
      </c>
      <c r="R897" t="b">
        <v>0</v>
      </c>
      <c r="S897" t="s">
        <v>33</v>
      </c>
      <c r="T897" t="s">
        <v>2039</v>
      </c>
      <c r="U897" t="s">
        <v>2040</v>
      </c>
    </row>
    <row r="898" spans="1:21" ht="35" customHeight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66"/>
        <v>774.43434343434342</v>
      </c>
      <c r="G898" s="9" t="s">
        <v>20</v>
      </c>
      <c r="H898">
        <v>1460</v>
      </c>
      <c r="I898" s="5">
        <f t="shared" si="67"/>
        <v>105.02602739726028</v>
      </c>
      <c r="J898" t="s">
        <v>26</v>
      </c>
      <c r="K898" t="s">
        <v>27</v>
      </c>
      <c r="L898">
        <v>1310619600</v>
      </c>
      <c r="M898" s="11">
        <f t="shared" si="68"/>
        <v>40738.208333333336</v>
      </c>
      <c r="N898">
        <v>1310878800</v>
      </c>
      <c r="O898" s="11">
        <f t="shared" si="69"/>
        <v>40741.208333333336</v>
      </c>
      <c r="P898" s="13" t="str">
        <f t="shared" si="70"/>
        <v>2011</v>
      </c>
      <c r="Q898" t="b">
        <v>0</v>
      </c>
      <c r="R898" t="b">
        <v>1</v>
      </c>
      <c r="S898" t="s">
        <v>17</v>
      </c>
      <c r="T898" t="s">
        <v>2033</v>
      </c>
      <c r="U898" t="s">
        <v>2034</v>
      </c>
    </row>
    <row r="899" spans="1:21" ht="35" customHeight="1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71">$E899/$D899*100</f>
        <v>27.693181818181817</v>
      </c>
      <c r="G899" s="9" t="s">
        <v>14</v>
      </c>
      <c r="H899">
        <v>27</v>
      </c>
      <c r="I899" s="5">
        <f t="shared" ref="I899:I962" si="72">IFERROR($E899/$H899,0)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73">((($L899/60)/60)/24)+DATE(1970,1,1)</f>
        <v>43583.208333333328</v>
      </c>
      <c r="N899">
        <v>1556600400</v>
      </c>
      <c r="O899" s="11">
        <f t="shared" ref="O899:O962" si="74">((($N899/60)/60)/24)+DATE(1970,1,1)</f>
        <v>43585.208333333328</v>
      </c>
      <c r="P899" s="13" t="str">
        <f t="shared" si="70"/>
        <v>2019</v>
      </c>
      <c r="Q899" t="b">
        <v>0</v>
      </c>
      <c r="R899" t="b">
        <v>0</v>
      </c>
      <c r="S899" t="s">
        <v>33</v>
      </c>
      <c r="T899" t="s">
        <v>2039</v>
      </c>
      <c r="U899" t="s">
        <v>2040</v>
      </c>
    </row>
    <row r="900" spans="1:21" ht="35" customHeight="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71"/>
        <v>52.479620323841424</v>
      </c>
      <c r="G900" s="9" t="s">
        <v>14</v>
      </c>
      <c r="H900">
        <v>1221</v>
      </c>
      <c r="I900" s="5">
        <f t="shared" si="72"/>
        <v>76.978705978705975</v>
      </c>
      <c r="J900" t="s">
        <v>21</v>
      </c>
      <c r="K900" t="s">
        <v>22</v>
      </c>
      <c r="L900">
        <v>1576476000</v>
      </c>
      <c r="M900" s="11">
        <f t="shared" si="73"/>
        <v>43815.25</v>
      </c>
      <c r="N900">
        <v>1576994400</v>
      </c>
      <c r="O900" s="11">
        <f t="shared" si="74"/>
        <v>43821.25</v>
      </c>
      <c r="P900" s="13" t="str">
        <f t="shared" ref="P900:P963" si="75">TEXT($O900,"yyyy")</f>
        <v>2019</v>
      </c>
      <c r="Q900" t="b">
        <v>0</v>
      </c>
      <c r="R900" t="b">
        <v>0</v>
      </c>
      <c r="S900" t="s">
        <v>42</v>
      </c>
      <c r="T900" t="s">
        <v>2041</v>
      </c>
      <c r="U900" t="s">
        <v>2042</v>
      </c>
    </row>
    <row r="901" spans="1:21" ht="35" customHeight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71"/>
        <v>407.09677419354841</v>
      </c>
      <c r="G901" s="9" t="s">
        <v>20</v>
      </c>
      <c r="H901">
        <v>123</v>
      </c>
      <c r="I901" s="5">
        <f t="shared" si="72"/>
        <v>102.60162601626017</v>
      </c>
      <c r="J901" t="s">
        <v>98</v>
      </c>
      <c r="K901" t="s">
        <v>99</v>
      </c>
      <c r="L901">
        <v>1381122000</v>
      </c>
      <c r="M901" s="11">
        <f t="shared" si="73"/>
        <v>41554.208333333336</v>
      </c>
      <c r="N901">
        <v>1382677200</v>
      </c>
      <c r="O901" s="11">
        <f t="shared" si="74"/>
        <v>41572.208333333336</v>
      </c>
      <c r="P901" s="13" t="str">
        <f t="shared" si="75"/>
        <v>2013</v>
      </c>
      <c r="Q901" t="b">
        <v>0</v>
      </c>
      <c r="R901" t="b">
        <v>0</v>
      </c>
      <c r="S901" t="s">
        <v>159</v>
      </c>
      <c r="T901" t="s">
        <v>2035</v>
      </c>
      <c r="U901" t="s">
        <v>2058</v>
      </c>
    </row>
    <row r="902" spans="1:21" ht="35" customHeight="1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71"/>
        <v>2</v>
      </c>
      <c r="G902" s="9" t="s">
        <v>14</v>
      </c>
      <c r="H902">
        <v>1</v>
      </c>
      <c r="I902" s="5">
        <f t="shared" si="72"/>
        <v>2</v>
      </c>
      <c r="J902" t="s">
        <v>21</v>
      </c>
      <c r="K902" t="s">
        <v>22</v>
      </c>
      <c r="L902">
        <v>1411102800</v>
      </c>
      <c r="M902" s="11">
        <f t="shared" si="73"/>
        <v>41901.208333333336</v>
      </c>
      <c r="N902">
        <v>1411189200</v>
      </c>
      <c r="O902" s="11">
        <f t="shared" si="74"/>
        <v>41902.208333333336</v>
      </c>
      <c r="P902" s="13" t="str">
        <f t="shared" si="75"/>
        <v>2014</v>
      </c>
      <c r="Q902" t="b">
        <v>0</v>
      </c>
      <c r="R902" t="b">
        <v>1</v>
      </c>
      <c r="S902" t="s">
        <v>28</v>
      </c>
      <c r="T902" t="s">
        <v>2037</v>
      </c>
      <c r="U902" t="s">
        <v>2038</v>
      </c>
    </row>
    <row r="903" spans="1:21" ht="35" customHeight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71"/>
        <v>156.17857142857144</v>
      </c>
      <c r="G903" s="9" t="s">
        <v>20</v>
      </c>
      <c r="H903">
        <v>159</v>
      </c>
      <c r="I903" s="5">
        <f t="shared" si="72"/>
        <v>55.0062893081761</v>
      </c>
      <c r="J903" t="s">
        <v>21</v>
      </c>
      <c r="K903" t="s">
        <v>22</v>
      </c>
      <c r="L903">
        <v>1531803600</v>
      </c>
      <c r="M903" s="11">
        <f t="shared" si="73"/>
        <v>43298.208333333328</v>
      </c>
      <c r="N903">
        <v>1534654800</v>
      </c>
      <c r="O903" s="11">
        <f t="shared" si="74"/>
        <v>43331.208333333328</v>
      </c>
      <c r="P903" s="13" t="str">
        <f t="shared" si="75"/>
        <v>2018</v>
      </c>
      <c r="Q903" t="b">
        <v>0</v>
      </c>
      <c r="R903" t="b">
        <v>1</v>
      </c>
      <c r="S903" t="s">
        <v>23</v>
      </c>
      <c r="T903" t="s">
        <v>2035</v>
      </c>
      <c r="U903" t="s">
        <v>2036</v>
      </c>
    </row>
    <row r="904" spans="1:21" ht="35" customHeight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71"/>
        <v>252.42857142857144</v>
      </c>
      <c r="G904" s="9" t="s">
        <v>20</v>
      </c>
      <c r="H904">
        <v>110</v>
      </c>
      <c r="I904" s="5">
        <f t="shared" si="72"/>
        <v>32.127272727272725</v>
      </c>
      <c r="J904" t="s">
        <v>21</v>
      </c>
      <c r="K904" t="s">
        <v>22</v>
      </c>
      <c r="L904">
        <v>1454133600</v>
      </c>
      <c r="M904" s="11">
        <f t="shared" si="73"/>
        <v>42399.25</v>
      </c>
      <c r="N904">
        <v>1457762400</v>
      </c>
      <c r="O904" s="11">
        <f t="shared" si="74"/>
        <v>42441.25</v>
      </c>
      <c r="P904" s="13" t="str">
        <f t="shared" si="75"/>
        <v>2016</v>
      </c>
      <c r="Q904" t="b">
        <v>0</v>
      </c>
      <c r="R904" t="b">
        <v>0</v>
      </c>
      <c r="S904" t="s">
        <v>28</v>
      </c>
      <c r="T904" t="s">
        <v>2037</v>
      </c>
      <c r="U904" t="s">
        <v>2038</v>
      </c>
    </row>
    <row r="905" spans="1:21" ht="35" customHeight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71"/>
        <v>1.729268292682927</v>
      </c>
      <c r="G905" s="9" t="s">
        <v>47</v>
      </c>
      <c r="H905">
        <v>14</v>
      </c>
      <c r="I905" s="5">
        <f t="shared" si="72"/>
        <v>50.642857142857146</v>
      </c>
      <c r="J905" t="s">
        <v>21</v>
      </c>
      <c r="K905" t="s">
        <v>22</v>
      </c>
      <c r="L905">
        <v>1336194000</v>
      </c>
      <c r="M905" s="11">
        <f t="shared" si="73"/>
        <v>41034.208333333336</v>
      </c>
      <c r="N905">
        <v>1337490000</v>
      </c>
      <c r="O905" s="11">
        <f t="shared" si="74"/>
        <v>41049.208333333336</v>
      </c>
      <c r="P905" s="13" t="str">
        <f t="shared" si="75"/>
        <v>2012</v>
      </c>
      <c r="Q905" t="b">
        <v>0</v>
      </c>
      <c r="R905" t="b">
        <v>1</v>
      </c>
      <c r="S905" t="s">
        <v>68</v>
      </c>
      <c r="T905" t="s">
        <v>2047</v>
      </c>
      <c r="U905" t="s">
        <v>2048</v>
      </c>
    </row>
    <row r="906" spans="1:21" ht="35" customHeight="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71"/>
        <v>12.230769230769232</v>
      </c>
      <c r="G906" s="9" t="s">
        <v>14</v>
      </c>
      <c r="H906">
        <v>16</v>
      </c>
      <c r="I906" s="5">
        <f t="shared" si="72"/>
        <v>49.6875</v>
      </c>
      <c r="J906" t="s">
        <v>21</v>
      </c>
      <c r="K906" t="s">
        <v>22</v>
      </c>
      <c r="L906">
        <v>1349326800</v>
      </c>
      <c r="M906" s="11">
        <f t="shared" si="73"/>
        <v>41186.208333333336</v>
      </c>
      <c r="N906">
        <v>1349672400</v>
      </c>
      <c r="O906" s="11">
        <f t="shared" si="74"/>
        <v>41190.208333333336</v>
      </c>
      <c r="P906" s="13" t="str">
        <f t="shared" si="75"/>
        <v>2012</v>
      </c>
      <c r="Q906" t="b">
        <v>0</v>
      </c>
      <c r="R906" t="b">
        <v>0</v>
      </c>
      <c r="S906" t="s">
        <v>133</v>
      </c>
      <c r="T906" t="s">
        <v>2047</v>
      </c>
      <c r="U906" t="s">
        <v>2056</v>
      </c>
    </row>
    <row r="907" spans="1:21" ht="35" customHeight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71"/>
        <v>163.98734177215189</v>
      </c>
      <c r="G907" s="9" t="s">
        <v>20</v>
      </c>
      <c r="H907">
        <v>236</v>
      </c>
      <c r="I907" s="5">
        <f t="shared" si="72"/>
        <v>54.894067796610166</v>
      </c>
      <c r="J907" t="s">
        <v>21</v>
      </c>
      <c r="K907" t="s">
        <v>22</v>
      </c>
      <c r="L907">
        <v>1379566800</v>
      </c>
      <c r="M907" s="11">
        <f t="shared" si="73"/>
        <v>41536.208333333336</v>
      </c>
      <c r="N907">
        <v>1379826000</v>
      </c>
      <c r="O907" s="11">
        <f t="shared" si="74"/>
        <v>41539.208333333336</v>
      </c>
      <c r="P907" s="13" t="str">
        <f t="shared" si="75"/>
        <v>2013</v>
      </c>
      <c r="Q907" t="b">
        <v>0</v>
      </c>
      <c r="R907" t="b">
        <v>0</v>
      </c>
      <c r="S907" t="s">
        <v>33</v>
      </c>
      <c r="T907" t="s">
        <v>2039</v>
      </c>
      <c r="U907" t="s">
        <v>2040</v>
      </c>
    </row>
    <row r="908" spans="1:21" ht="35" customHeight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71"/>
        <v>162.98181818181817</v>
      </c>
      <c r="G908" s="9" t="s">
        <v>20</v>
      </c>
      <c r="H908">
        <v>191</v>
      </c>
      <c r="I908" s="5">
        <f t="shared" si="72"/>
        <v>46.931937172774866</v>
      </c>
      <c r="J908" t="s">
        <v>21</v>
      </c>
      <c r="K908" t="s">
        <v>22</v>
      </c>
      <c r="L908">
        <v>1494651600</v>
      </c>
      <c r="M908" s="11">
        <f t="shared" si="73"/>
        <v>42868.208333333328</v>
      </c>
      <c r="N908">
        <v>1497762000</v>
      </c>
      <c r="O908" s="11">
        <f t="shared" si="74"/>
        <v>42904.208333333328</v>
      </c>
      <c r="P908" s="13" t="str">
        <f t="shared" si="75"/>
        <v>2017</v>
      </c>
      <c r="Q908" t="b">
        <v>1</v>
      </c>
      <c r="R908" t="b">
        <v>1</v>
      </c>
      <c r="S908" t="s">
        <v>42</v>
      </c>
      <c r="T908" t="s">
        <v>2041</v>
      </c>
      <c r="U908" t="s">
        <v>2042</v>
      </c>
    </row>
    <row r="909" spans="1:21" ht="35" customHeight="1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71"/>
        <v>20.252747252747252</v>
      </c>
      <c r="G909" s="9" t="s">
        <v>14</v>
      </c>
      <c r="H909">
        <v>41</v>
      </c>
      <c r="I909" s="5">
        <f t="shared" si="72"/>
        <v>44.951219512195124</v>
      </c>
      <c r="J909" t="s">
        <v>21</v>
      </c>
      <c r="K909" t="s">
        <v>22</v>
      </c>
      <c r="L909">
        <v>1303880400</v>
      </c>
      <c r="M909" s="11">
        <f t="shared" si="73"/>
        <v>40660.208333333336</v>
      </c>
      <c r="N909">
        <v>1304485200</v>
      </c>
      <c r="O909" s="11">
        <f t="shared" si="74"/>
        <v>40667.208333333336</v>
      </c>
      <c r="P909" s="13" t="str">
        <f t="shared" si="75"/>
        <v>2011</v>
      </c>
      <c r="Q909" t="b">
        <v>0</v>
      </c>
      <c r="R909" t="b">
        <v>0</v>
      </c>
      <c r="S909" t="s">
        <v>33</v>
      </c>
      <c r="T909" t="s">
        <v>2039</v>
      </c>
      <c r="U909" t="s">
        <v>2040</v>
      </c>
    </row>
    <row r="910" spans="1:21" ht="35" customHeight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71"/>
        <v>319.24083769633506</v>
      </c>
      <c r="G910" s="9" t="s">
        <v>20</v>
      </c>
      <c r="H910">
        <v>3934</v>
      </c>
      <c r="I910" s="5">
        <f t="shared" si="72"/>
        <v>30.99898322318251</v>
      </c>
      <c r="J910" t="s">
        <v>21</v>
      </c>
      <c r="K910" t="s">
        <v>22</v>
      </c>
      <c r="L910">
        <v>1335934800</v>
      </c>
      <c r="M910" s="11">
        <f t="shared" si="73"/>
        <v>41031.208333333336</v>
      </c>
      <c r="N910">
        <v>1336885200</v>
      </c>
      <c r="O910" s="11">
        <f t="shared" si="74"/>
        <v>41042.208333333336</v>
      </c>
      <c r="P910" s="13" t="str">
        <f t="shared" si="75"/>
        <v>2012</v>
      </c>
      <c r="Q910" t="b">
        <v>0</v>
      </c>
      <c r="R910" t="b">
        <v>0</v>
      </c>
      <c r="S910" t="s">
        <v>89</v>
      </c>
      <c r="T910" t="s">
        <v>2050</v>
      </c>
      <c r="U910" t="s">
        <v>2051</v>
      </c>
    </row>
    <row r="911" spans="1:21" ht="35" customHeight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71"/>
        <v>478.94444444444446</v>
      </c>
      <c r="G911" s="9" t="s">
        <v>20</v>
      </c>
      <c r="H911">
        <v>80</v>
      </c>
      <c r="I911" s="5">
        <f t="shared" si="72"/>
        <v>107.7625</v>
      </c>
      <c r="J911" t="s">
        <v>15</v>
      </c>
      <c r="K911" t="s">
        <v>16</v>
      </c>
      <c r="L911">
        <v>1528088400</v>
      </c>
      <c r="M911" s="11">
        <f t="shared" si="73"/>
        <v>43255.208333333328</v>
      </c>
      <c r="N911">
        <v>1530421200</v>
      </c>
      <c r="O911" s="11">
        <f t="shared" si="74"/>
        <v>43282.208333333328</v>
      </c>
      <c r="P911" s="13" t="str">
        <f t="shared" si="75"/>
        <v>2018</v>
      </c>
      <c r="Q911" t="b">
        <v>0</v>
      </c>
      <c r="R911" t="b">
        <v>1</v>
      </c>
      <c r="S911" t="s">
        <v>33</v>
      </c>
      <c r="T911" t="s">
        <v>2039</v>
      </c>
      <c r="U911" t="s">
        <v>2040</v>
      </c>
    </row>
    <row r="912" spans="1:21" ht="35" customHeight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71"/>
        <v>19.556634304207122</v>
      </c>
      <c r="G912" s="9" t="s">
        <v>74</v>
      </c>
      <c r="H912">
        <v>296</v>
      </c>
      <c r="I912" s="5">
        <f t="shared" si="72"/>
        <v>102.07770270270271</v>
      </c>
      <c r="J912" t="s">
        <v>21</v>
      </c>
      <c r="K912" t="s">
        <v>22</v>
      </c>
      <c r="L912">
        <v>1421906400</v>
      </c>
      <c r="M912" s="11">
        <f t="shared" si="73"/>
        <v>42026.25</v>
      </c>
      <c r="N912">
        <v>1421992800</v>
      </c>
      <c r="O912" s="11">
        <f t="shared" si="74"/>
        <v>42027.25</v>
      </c>
      <c r="P912" s="13" t="str">
        <f t="shared" si="75"/>
        <v>2015</v>
      </c>
      <c r="Q912" t="b">
        <v>0</v>
      </c>
      <c r="R912" t="b">
        <v>0</v>
      </c>
      <c r="S912" t="s">
        <v>33</v>
      </c>
      <c r="T912" t="s">
        <v>2039</v>
      </c>
      <c r="U912" t="s">
        <v>2040</v>
      </c>
    </row>
    <row r="913" spans="1:21" ht="35" customHeight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71"/>
        <v>198.94827586206895</v>
      </c>
      <c r="G913" s="9" t="s">
        <v>20</v>
      </c>
      <c r="H913">
        <v>462</v>
      </c>
      <c r="I913" s="5">
        <f t="shared" si="72"/>
        <v>24.976190476190474</v>
      </c>
      <c r="J913" t="s">
        <v>21</v>
      </c>
      <c r="K913" t="s">
        <v>22</v>
      </c>
      <c r="L913">
        <v>1568005200</v>
      </c>
      <c r="M913" s="11">
        <f t="shared" si="73"/>
        <v>43717.208333333328</v>
      </c>
      <c r="N913">
        <v>1568178000</v>
      </c>
      <c r="O913" s="11">
        <f t="shared" si="74"/>
        <v>43719.208333333328</v>
      </c>
      <c r="P913" s="13" t="str">
        <f t="shared" si="75"/>
        <v>2019</v>
      </c>
      <c r="Q913" t="b">
        <v>1</v>
      </c>
      <c r="R913" t="b">
        <v>0</v>
      </c>
      <c r="S913" t="s">
        <v>28</v>
      </c>
      <c r="T913" t="s">
        <v>2037</v>
      </c>
      <c r="U913" t="s">
        <v>2038</v>
      </c>
    </row>
    <row r="914" spans="1:21" ht="35" customHeight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71"/>
        <v>795</v>
      </c>
      <c r="G914" s="9" t="s">
        <v>20</v>
      </c>
      <c r="H914">
        <v>179</v>
      </c>
      <c r="I914" s="5">
        <f t="shared" si="72"/>
        <v>79.944134078212286</v>
      </c>
      <c r="J914" t="s">
        <v>21</v>
      </c>
      <c r="K914" t="s">
        <v>22</v>
      </c>
      <c r="L914">
        <v>1346821200</v>
      </c>
      <c r="M914" s="11">
        <f t="shared" si="73"/>
        <v>41157.208333333336</v>
      </c>
      <c r="N914">
        <v>1347944400</v>
      </c>
      <c r="O914" s="11">
        <f t="shared" si="74"/>
        <v>41170.208333333336</v>
      </c>
      <c r="P914" s="13" t="str">
        <f t="shared" si="75"/>
        <v>2012</v>
      </c>
      <c r="Q914" t="b">
        <v>1</v>
      </c>
      <c r="R914" t="b">
        <v>0</v>
      </c>
      <c r="S914" t="s">
        <v>53</v>
      </c>
      <c r="T914" t="s">
        <v>2041</v>
      </c>
      <c r="U914" t="s">
        <v>2044</v>
      </c>
    </row>
    <row r="915" spans="1:21" ht="35" customHeight="1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71"/>
        <v>50.621082621082621</v>
      </c>
      <c r="G915" s="9" t="s">
        <v>14</v>
      </c>
      <c r="H915">
        <v>523</v>
      </c>
      <c r="I915" s="5">
        <f t="shared" si="72"/>
        <v>67.946462715105156</v>
      </c>
      <c r="J915" t="s">
        <v>26</v>
      </c>
      <c r="K915" t="s">
        <v>27</v>
      </c>
      <c r="L915">
        <v>1557637200</v>
      </c>
      <c r="M915" s="11">
        <f t="shared" si="73"/>
        <v>43597.208333333328</v>
      </c>
      <c r="N915">
        <v>1558760400</v>
      </c>
      <c r="O915" s="11">
        <f t="shared" si="74"/>
        <v>43610.208333333328</v>
      </c>
      <c r="P915" s="13" t="str">
        <f t="shared" si="75"/>
        <v>2019</v>
      </c>
      <c r="Q915" t="b">
        <v>0</v>
      </c>
      <c r="R915" t="b">
        <v>0</v>
      </c>
      <c r="S915" t="s">
        <v>53</v>
      </c>
      <c r="T915" t="s">
        <v>2041</v>
      </c>
      <c r="U915" t="s">
        <v>2044</v>
      </c>
    </row>
    <row r="916" spans="1:21" ht="35" customHeight="1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71"/>
        <v>57.4375</v>
      </c>
      <c r="G916" s="9" t="s">
        <v>14</v>
      </c>
      <c r="H916">
        <v>141</v>
      </c>
      <c r="I916" s="5">
        <f t="shared" si="72"/>
        <v>26.070921985815602</v>
      </c>
      <c r="J916" t="s">
        <v>40</v>
      </c>
      <c r="K916" t="s">
        <v>41</v>
      </c>
      <c r="L916">
        <v>1375592400</v>
      </c>
      <c r="M916" s="11">
        <f t="shared" si="73"/>
        <v>41490.208333333336</v>
      </c>
      <c r="N916">
        <v>1376629200</v>
      </c>
      <c r="O916" s="11">
        <f t="shared" si="74"/>
        <v>41502.208333333336</v>
      </c>
      <c r="P916" s="13" t="str">
        <f t="shared" si="75"/>
        <v>2013</v>
      </c>
      <c r="Q916" t="b">
        <v>0</v>
      </c>
      <c r="R916" t="b">
        <v>0</v>
      </c>
      <c r="S916" t="s">
        <v>33</v>
      </c>
      <c r="T916" t="s">
        <v>2039</v>
      </c>
      <c r="U916" t="s">
        <v>2040</v>
      </c>
    </row>
    <row r="917" spans="1:21" ht="35" customHeight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71"/>
        <v>155.62827640984909</v>
      </c>
      <c r="G917" s="9" t="s">
        <v>20</v>
      </c>
      <c r="H917">
        <v>1866</v>
      </c>
      <c r="I917" s="5">
        <f t="shared" si="72"/>
        <v>105.0032154340836</v>
      </c>
      <c r="J917" t="s">
        <v>40</v>
      </c>
      <c r="K917" t="s">
        <v>41</v>
      </c>
      <c r="L917">
        <v>1503982800</v>
      </c>
      <c r="M917" s="11">
        <f t="shared" si="73"/>
        <v>42976.208333333328</v>
      </c>
      <c r="N917">
        <v>1504760400</v>
      </c>
      <c r="O917" s="11">
        <f t="shared" si="74"/>
        <v>42985.208333333328</v>
      </c>
      <c r="P917" s="13" t="str">
        <f t="shared" si="75"/>
        <v>2017</v>
      </c>
      <c r="Q917" t="b">
        <v>0</v>
      </c>
      <c r="R917" t="b">
        <v>0</v>
      </c>
      <c r="S917" t="s">
        <v>269</v>
      </c>
      <c r="T917" t="s">
        <v>2041</v>
      </c>
      <c r="U917" t="s">
        <v>2060</v>
      </c>
    </row>
    <row r="918" spans="1:21" ht="35" customHeight="1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71"/>
        <v>36.297297297297298</v>
      </c>
      <c r="G918" s="9" t="s">
        <v>14</v>
      </c>
      <c r="H918">
        <v>52</v>
      </c>
      <c r="I918" s="5">
        <f t="shared" si="72"/>
        <v>25.826923076923077</v>
      </c>
      <c r="J918" t="s">
        <v>21</v>
      </c>
      <c r="K918" t="s">
        <v>22</v>
      </c>
      <c r="L918">
        <v>1418882400</v>
      </c>
      <c r="M918" s="11">
        <f t="shared" si="73"/>
        <v>41991.25</v>
      </c>
      <c r="N918">
        <v>1419660000</v>
      </c>
      <c r="O918" s="11">
        <f t="shared" si="74"/>
        <v>42000.25</v>
      </c>
      <c r="P918" s="13" t="str">
        <f t="shared" si="75"/>
        <v>2014</v>
      </c>
      <c r="Q918" t="b">
        <v>0</v>
      </c>
      <c r="R918" t="b">
        <v>0</v>
      </c>
      <c r="S918" t="s">
        <v>122</v>
      </c>
      <c r="T918" t="s">
        <v>2054</v>
      </c>
      <c r="U918" t="s">
        <v>2055</v>
      </c>
    </row>
    <row r="919" spans="1:21" ht="35" customHeight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71"/>
        <v>58.25</v>
      </c>
      <c r="G919" s="9" t="s">
        <v>47</v>
      </c>
      <c r="H919">
        <v>27</v>
      </c>
      <c r="I919" s="5">
        <f t="shared" si="72"/>
        <v>77.666666666666671</v>
      </c>
      <c r="J919" t="s">
        <v>40</v>
      </c>
      <c r="K919" t="s">
        <v>41</v>
      </c>
      <c r="L919">
        <v>1309237200</v>
      </c>
      <c r="M919" s="11">
        <f t="shared" si="73"/>
        <v>40722.208333333336</v>
      </c>
      <c r="N919">
        <v>1311310800</v>
      </c>
      <c r="O919" s="11">
        <f t="shared" si="74"/>
        <v>40746.208333333336</v>
      </c>
      <c r="P919" s="13" t="str">
        <f t="shared" si="75"/>
        <v>2011</v>
      </c>
      <c r="Q919" t="b">
        <v>0</v>
      </c>
      <c r="R919" t="b">
        <v>1</v>
      </c>
      <c r="S919" t="s">
        <v>100</v>
      </c>
      <c r="T919" t="s">
        <v>2041</v>
      </c>
      <c r="U919" t="s">
        <v>2052</v>
      </c>
    </row>
    <row r="920" spans="1:21" ht="35" customHeight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71"/>
        <v>237.39473684210526</v>
      </c>
      <c r="G920" s="9" t="s">
        <v>20</v>
      </c>
      <c r="H920">
        <v>156</v>
      </c>
      <c r="I920" s="5">
        <f t="shared" si="72"/>
        <v>57.82692307692308</v>
      </c>
      <c r="J920" t="s">
        <v>98</v>
      </c>
      <c r="K920" t="s">
        <v>99</v>
      </c>
      <c r="L920">
        <v>1343365200</v>
      </c>
      <c r="M920" s="11">
        <f t="shared" si="73"/>
        <v>41117.208333333336</v>
      </c>
      <c r="N920">
        <v>1344315600</v>
      </c>
      <c r="O920" s="11">
        <f t="shared" si="74"/>
        <v>41128.208333333336</v>
      </c>
      <c r="P920" s="13" t="str">
        <f t="shared" si="75"/>
        <v>2012</v>
      </c>
      <c r="Q920" t="b">
        <v>0</v>
      </c>
      <c r="R920" t="b">
        <v>0</v>
      </c>
      <c r="S920" t="s">
        <v>133</v>
      </c>
      <c r="T920" t="s">
        <v>2047</v>
      </c>
      <c r="U920" t="s">
        <v>2056</v>
      </c>
    </row>
    <row r="921" spans="1:21" ht="35" customHeight="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71"/>
        <v>58.75</v>
      </c>
      <c r="G921" s="9" t="s">
        <v>14</v>
      </c>
      <c r="H921">
        <v>225</v>
      </c>
      <c r="I921" s="5">
        <f t="shared" si="72"/>
        <v>92.955555555555549</v>
      </c>
      <c r="J921" t="s">
        <v>26</v>
      </c>
      <c r="K921" t="s">
        <v>27</v>
      </c>
      <c r="L921">
        <v>1507957200</v>
      </c>
      <c r="M921" s="11">
        <f t="shared" si="73"/>
        <v>43022.208333333328</v>
      </c>
      <c r="N921">
        <v>1510725600</v>
      </c>
      <c r="O921" s="11">
        <f t="shared" si="74"/>
        <v>43054.25</v>
      </c>
      <c r="P921" s="13" t="str">
        <f t="shared" si="75"/>
        <v>2017</v>
      </c>
      <c r="Q921" t="b">
        <v>0</v>
      </c>
      <c r="R921" t="b">
        <v>1</v>
      </c>
      <c r="S921" t="s">
        <v>33</v>
      </c>
      <c r="T921" t="s">
        <v>2039</v>
      </c>
      <c r="U921" t="s">
        <v>2040</v>
      </c>
    </row>
    <row r="922" spans="1:21" ht="35" customHeight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71"/>
        <v>182.56603773584905</v>
      </c>
      <c r="G922" s="9" t="s">
        <v>20</v>
      </c>
      <c r="H922">
        <v>255</v>
      </c>
      <c r="I922" s="5">
        <f t="shared" si="72"/>
        <v>37.945098039215686</v>
      </c>
      <c r="J922" t="s">
        <v>21</v>
      </c>
      <c r="K922" t="s">
        <v>22</v>
      </c>
      <c r="L922">
        <v>1549519200</v>
      </c>
      <c r="M922" s="11">
        <f t="shared" si="73"/>
        <v>43503.25</v>
      </c>
      <c r="N922">
        <v>1551247200</v>
      </c>
      <c r="O922" s="11">
        <f t="shared" si="74"/>
        <v>43523.25</v>
      </c>
      <c r="P922" s="13" t="str">
        <f t="shared" si="75"/>
        <v>2019</v>
      </c>
      <c r="Q922" t="b">
        <v>1</v>
      </c>
      <c r="R922" t="b">
        <v>0</v>
      </c>
      <c r="S922" t="s">
        <v>71</v>
      </c>
      <c r="T922" t="s">
        <v>2041</v>
      </c>
      <c r="U922" t="s">
        <v>2049</v>
      </c>
    </row>
    <row r="923" spans="1:21" ht="35" customHeight="1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71"/>
        <v>0.75436408977556113</v>
      </c>
      <c r="G923" s="9" t="s">
        <v>14</v>
      </c>
      <c r="H923">
        <v>38</v>
      </c>
      <c r="I923" s="5">
        <f t="shared" si="72"/>
        <v>31.842105263157894</v>
      </c>
      <c r="J923" t="s">
        <v>21</v>
      </c>
      <c r="K923" t="s">
        <v>22</v>
      </c>
      <c r="L923">
        <v>1329026400</v>
      </c>
      <c r="M923" s="11">
        <f t="shared" si="73"/>
        <v>40951.25</v>
      </c>
      <c r="N923">
        <v>1330236000</v>
      </c>
      <c r="O923" s="11">
        <f t="shared" si="74"/>
        <v>40965.25</v>
      </c>
      <c r="P923" s="13" t="str">
        <f t="shared" si="75"/>
        <v>2012</v>
      </c>
      <c r="Q923" t="b">
        <v>0</v>
      </c>
      <c r="R923" t="b">
        <v>0</v>
      </c>
      <c r="S923" t="s">
        <v>28</v>
      </c>
      <c r="T923" t="s">
        <v>2037</v>
      </c>
      <c r="U923" t="s">
        <v>2038</v>
      </c>
    </row>
    <row r="924" spans="1:21" ht="35" customHeight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71"/>
        <v>175.95330739299609</v>
      </c>
      <c r="G924" s="9" t="s">
        <v>20</v>
      </c>
      <c r="H924">
        <v>2261</v>
      </c>
      <c r="I924" s="5">
        <f t="shared" si="72"/>
        <v>40</v>
      </c>
      <c r="J924" t="s">
        <v>21</v>
      </c>
      <c r="K924" t="s">
        <v>22</v>
      </c>
      <c r="L924">
        <v>1544335200</v>
      </c>
      <c r="M924" s="11">
        <f t="shared" si="73"/>
        <v>43443.25</v>
      </c>
      <c r="N924">
        <v>1545112800</v>
      </c>
      <c r="O924" s="11">
        <f t="shared" si="74"/>
        <v>43452.25</v>
      </c>
      <c r="P924" s="13" t="str">
        <f t="shared" si="75"/>
        <v>2018</v>
      </c>
      <c r="Q924" t="b">
        <v>0</v>
      </c>
      <c r="R924" t="b">
        <v>1</v>
      </c>
      <c r="S924" t="s">
        <v>319</v>
      </c>
      <c r="T924" t="s">
        <v>2035</v>
      </c>
      <c r="U924" t="s">
        <v>2062</v>
      </c>
    </row>
    <row r="925" spans="1:21" ht="35" customHeight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71"/>
        <v>237.88235294117646</v>
      </c>
      <c r="G925" s="9" t="s">
        <v>20</v>
      </c>
      <c r="H925">
        <v>40</v>
      </c>
      <c r="I925" s="5">
        <f t="shared" si="72"/>
        <v>101.1</v>
      </c>
      <c r="J925" t="s">
        <v>21</v>
      </c>
      <c r="K925" t="s">
        <v>22</v>
      </c>
      <c r="L925">
        <v>1279083600</v>
      </c>
      <c r="M925" s="11">
        <f t="shared" si="73"/>
        <v>40373.208333333336</v>
      </c>
      <c r="N925">
        <v>1279170000</v>
      </c>
      <c r="O925" s="11">
        <f t="shared" si="74"/>
        <v>40374.208333333336</v>
      </c>
      <c r="P925" s="13" t="str">
        <f t="shared" si="75"/>
        <v>2010</v>
      </c>
      <c r="Q925" t="b">
        <v>0</v>
      </c>
      <c r="R925" t="b">
        <v>0</v>
      </c>
      <c r="S925" t="s">
        <v>33</v>
      </c>
      <c r="T925" t="s">
        <v>2039</v>
      </c>
      <c r="U925" t="s">
        <v>2040</v>
      </c>
    </row>
    <row r="926" spans="1:21" ht="35" customHeight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71"/>
        <v>488.05076142131981</v>
      </c>
      <c r="G926" s="9" t="s">
        <v>20</v>
      </c>
      <c r="H926">
        <v>2289</v>
      </c>
      <c r="I926" s="5">
        <f t="shared" si="72"/>
        <v>84.006989951944078</v>
      </c>
      <c r="J926" t="s">
        <v>107</v>
      </c>
      <c r="K926" t="s">
        <v>108</v>
      </c>
      <c r="L926">
        <v>1572498000</v>
      </c>
      <c r="M926" s="11">
        <f t="shared" si="73"/>
        <v>43769.208333333328</v>
      </c>
      <c r="N926">
        <v>1573452000</v>
      </c>
      <c r="O926" s="11">
        <f t="shared" si="74"/>
        <v>43780.25</v>
      </c>
      <c r="P926" s="13" t="str">
        <f t="shared" si="75"/>
        <v>2019</v>
      </c>
      <c r="Q926" t="b">
        <v>0</v>
      </c>
      <c r="R926" t="b">
        <v>0</v>
      </c>
      <c r="S926" t="s">
        <v>33</v>
      </c>
      <c r="T926" t="s">
        <v>2039</v>
      </c>
      <c r="U926" t="s">
        <v>2040</v>
      </c>
    </row>
    <row r="927" spans="1:21" ht="35" customHeight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71"/>
        <v>224.06666666666669</v>
      </c>
      <c r="G927" s="9" t="s">
        <v>20</v>
      </c>
      <c r="H927">
        <v>65</v>
      </c>
      <c r="I927" s="5">
        <f t="shared" si="72"/>
        <v>103.41538461538461</v>
      </c>
      <c r="J927" t="s">
        <v>21</v>
      </c>
      <c r="K927" t="s">
        <v>22</v>
      </c>
      <c r="L927">
        <v>1506056400</v>
      </c>
      <c r="M927" s="11">
        <f t="shared" si="73"/>
        <v>43000.208333333328</v>
      </c>
      <c r="N927">
        <v>1507093200</v>
      </c>
      <c r="O927" s="11">
        <f t="shared" si="74"/>
        <v>43012.208333333328</v>
      </c>
      <c r="P927" s="13" t="str">
        <f t="shared" si="75"/>
        <v>2017</v>
      </c>
      <c r="Q927" t="b">
        <v>0</v>
      </c>
      <c r="R927" t="b">
        <v>0</v>
      </c>
      <c r="S927" t="s">
        <v>33</v>
      </c>
      <c r="T927" t="s">
        <v>2039</v>
      </c>
      <c r="U927" t="s">
        <v>2040</v>
      </c>
    </row>
    <row r="928" spans="1:21" ht="35" customHeight="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71"/>
        <v>18.126436781609197</v>
      </c>
      <c r="G928" s="9" t="s">
        <v>14</v>
      </c>
      <c r="H928">
        <v>15</v>
      </c>
      <c r="I928" s="5">
        <f t="shared" si="72"/>
        <v>105.13333333333334</v>
      </c>
      <c r="J928" t="s">
        <v>21</v>
      </c>
      <c r="K928" t="s">
        <v>22</v>
      </c>
      <c r="L928">
        <v>1463029200</v>
      </c>
      <c r="M928" s="11">
        <f t="shared" si="73"/>
        <v>42502.208333333328</v>
      </c>
      <c r="N928">
        <v>1463374800</v>
      </c>
      <c r="O928" s="11">
        <f t="shared" si="74"/>
        <v>42506.208333333328</v>
      </c>
      <c r="P928" s="13" t="str">
        <f t="shared" si="75"/>
        <v>2016</v>
      </c>
      <c r="Q928" t="b">
        <v>0</v>
      </c>
      <c r="R928" t="b">
        <v>0</v>
      </c>
      <c r="S928" t="s">
        <v>17</v>
      </c>
      <c r="T928" t="s">
        <v>2033</v>
      </c>
      <c r="U928" t="s">
        <v>2034</v>
      </c>
    </row>
    <row r="929" spans="1:21" ht="35" customHeight="1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71"/>
        <v>45.847222222222221</v>
      </c>
      <c r="G929" s="9" t="s">
        <v>14</v>
      </c>
      <c r="H929">
        <v>37</v>
      </c>
      <c r="I929" s="5">
        <f t="shared" si="72"/>
        <v>89.21621621621621</v>
      </c>
      <c r="J929" t="s">
        <v>21</v>
      </c>
      <c r="K929" t="s">
        <v>22</v>
      </c>
      <c r="L929">
        <v>1342069200</v>
      </c>
      <c r="M929" s="11">
        <f t="shared" si="73"/>
        <v>41102.208333333336</v>
      </c>
      <c r="N929">
        <v>1344574800</v>
      </c>
      <c r="O929" s="11">
        <f t="shared" si="74"/>
        <v>41131.208333333336</v>
      </c>
      <c r="P929" s="13" t="str">
        <f t="shared" si="75"/>
        <v>2012</v>
      </c>
      <c r="Q929" t="b">
        <v>0</v>
      </c>
      <c r="R929" t="b">
        <v>0</v>
      </c>
      <c r="S929" t="s">
        <v>33</v>
      </c>
      <c r="T929" t="s">
        <v>2039</v>
      </c>
      <c r="U929" t="s">
        <v>2040</v>
      </c>
    </row>
    <row r="930" spans="1:21" ht="35" customHeight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71"/>
        <v>117.31541218637993</v>
      </c>
      <c r="G930" s="9" t="s">
        <v>20</v>
      </c>
      <c r="H930">
        <v>3777</v>
      </c>
      <c r="I930" s="5">
        <f t="shared" si="72"/>
        <v>51.995234312946785</v>
      </c>
      <c r="J930" t="s">
        <v>107</v>
      </c>
      <c r="K930" t="s">
        <v>108</v>
      </c>
      <c r="L930">
        <v>1388296800</v>
      </c>
      <c r="M930" s="11">
        <f t="shared" si="73"/>
        <v>41637.25</v>
      </c>
      <c r="N930">
        <v>1389074400</v>
      </c>
      <c r="O930" s="11">
        <f t="shared" si="74"/>
        <v>41646.25</v>
      </c>
      <c r="P930" s="13" t="str">
        <f t="shared" si="75"/>
        <v>2014</v>
      </c>
      <c r="Q930" t="b">
        <v>0</v>
      </c>
      <c r="R930" t="b">
        <v>0</v>
      </c>
      <c r="S930" t="s">
        <v>28</v>
      </c>
      <c r="T930" t="s">
        <v>2037</v>
      </c>
      <c r="U930" t="s">
        <v>2038</v>
      </c>
    </row>
    <row r="931" spans="1:21" ht="35" customHeight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71"/>
        <v>217.30909090909088</v>
      </c>
      <c r="G931" s="9" t="s">
        <v>20</v>
      </c>
      <c r="H931">
        <v>184</v>
      </c>
      <c r="I931" s="5">
        <f t="shared" si="72"/>
        <v>64.956521739130437</v>
      </c>
      <c r="J931" t="s">
        <v>40</v>
      </c>
      <c r="K931" t="s">
        <v>41</v>
      </c>
      <c r="L931">
        <v>1493787600</v>
      </c>
      <c r="M931" s="11">
        <f t="shared" si="73"/>
        <v>42858.208333333328</v>
      </c>
      <c r="N931">
        <v>1494997200</v>
      </c>
      <c r="O931" s="11">
        <f t="shared" si="74"/>
        <v>42872.208333333328</v>
      </c>
      <c r="P931" s="13" t="str">
        <f t="shared" si="75"/>
        <v>2017</v>
      </c>
      <c r="Q931" t="b">
        <v>0</v>
      </c>
      <c r="R931" t="b">
        <v>0</v>
      </c>
      <c r="S931" t="s">
        <v>33</v>
      </c>
      <c r="T931" t="s">
        <v>2039</v>
      </c>
      <c r="U931" t="s">
        <v>2040</v>
      </c>
    </row>
    <row r="932" spans="1:21" ht="35" customHeight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71"/>
        <v>112.28571428571428</v>
      </c>
      <c r="G932" s="9" t="s">
        <v>20</v>
      </c>
      <c r="H932">
        <v>85</v>
      </c>
      <c r="I932" s="5">
        <f t="shared" si="72"/>
        <v>46.235294117647058</v>
      </c>
      <c r="J932" t="s">
        <v>21</v>
      </c>
      <c r="K932" t="s">
        <v>22</v>
      </c>
      <c r="L932">
        <v>1424844000</v>
      </c>
      <c r="M932" s="11">
        <f t="shared" si="73"/>
        <v>42060.25</v>
      </c>
      <c r="N932">
        <v>1425448800</v>
      </c>
      <c r="O932" s="11">
        <f t="shared" si="74"/>
        <v>42067.25</v>
      </c>
      <c r="P932" s="13" t="str">
        <f t="shared" si="75"/>
        <v>2015</v>
      </c>
      <c r="Q932" t="b">
        <v>0</v>
      </c>
      <c r="R932" t="b">
        <v>1</v>
      </c>
      <c r="S932" t="s">
        <v>33</v>
      </c>
      <c r="T932" t="s">
        <v>2039</v>
      </c>
      <c r="U932" t="s">
        <v>2040</v>
      </c>
    </row>
    <row r="933" spans="1:21" ht="35" customHeight="1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71"/>
        <v>72.51898734177216</v>
      </c>
      <c r="G933" s="9" t="s">
        <v>14</v>
      </c>
      <c r="H933">
        <v>112</v>
      </c>
      <c r="I933" s="5">
        <f t="shared" si="72"/>
        <v>51.151785714285715</v>
      </c>
      <c r="J933" t="s">
        <v>21</v>
      </c>
      <c r="K933" t="s">
        <v>22</v>
      </c>
      <c r="L933">
        <v>1403931600</v>
      </c>
      <c r="M933" s="11">
        <f t="shared" si="73"/>
        <v>41818.208333333336</v>
      </c>
      <c r="N933">
        <v>1404104400</v>
      </c>
      <c r="O933" s="11">
        <f t="shared" si="74"/>
        <v>41820.208333333336</v>
      </c>
      <c r="P933" s="13" t="str">
        <f t="shared" si="75"/>
        <v>2014</v>
      </c>
      <c r="Q933" t="b">
        <v>0</v>
      </c>
      <c r="R933" t="b">
        <v>1</v>
      </c>
      <c r="S933" t="s">
        <v>33</v>
      </c>
      <c r="T933" t="s">
        <v>2039</v>
      </c>
      <c r="U933" t="s">
        <v>2040</v>
      </c>
    </row>
    <row r="934" spans="1:21" ht="35" customHeight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71"/>
        <v>212.30434782608697</v>
      </c>
      <c r="G934" s="9" t="s">
        <v>20</v>
      </c>
      <c r="H934">
        <v>144</v>
      </c>
      <c r="I934" s="5">
        <f t="shared" si="72"/>
        <v>33.909722222222221</v>
      </c>
      <c r="J934" t="s">
        <v>21</v>
      </c>
      <c r="K934" t="s">
        <v>22</v>
      </c>
      <c r="L934">
        <v>1394514000</v>
      </c>
      <c r="M934" s="11">
        <f t="shared" si="73"/>
        <v>41709.208333333336</v>
      </c>
      <c r="N934">
        <v>1394773200</v>
      </c>
      <c r="O934" s="11">
        <f t="shared" si="74"/>
        <v>41712.208333333336</v>
      </c>
      <c r="P934" s="13" t="str">
        <f t="shared" si="75"/>
        <v>2014</v>
      </c>
      <c r="Q934" t="b">
        <v>0</v>
      </c>
      <c r="R934" t="b">
        <v>0</v>
      </c>
      <c r="S934" t="s">
        <v>23</v>
      </c>
      <c r="T934" t="s">
        <v>2035</v>
      </c>
      <c r="U934" t="s">
        <v>2036</v>
      </c>
    </row>
    <row r="935" spans="1:21" ht="35" customHeight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71"/>
        <v>239.74657534246577</v>
      </c>
      <c r="G935" s="9" t="s">
        <v>20</v>
      </c>
      <c r="H935">
        <v>1902</v>
      </c>
      <c r="I935" s="5">
        <f t="shared" si="72"/>
        <v>92.016298633017882</v>
      </c>
      <c r="J935" t="s">
        <v>21</v>
      </c>
      <c r="K935" t="s">
        <v>22</v>
      </c>
      <c r="L935">
        <v>1365397200</v>
      </c>
      <c r="M935" s="11">
        <f t="shared" si="73"/>
        <v>41372.208333333336</v>
      </c>
      <c r="N935">
        <v>1366520400</v>
      </c>
      <c r="O935" s="11">
        <f t="shared" si="74"/>
        <v>41385.208333333336</v>
      </c>
      <c r="P935" s="13" t="str">
        <f t="shared" si="75"/>
        <v>2013</v>
      </c>
      <c r="Q935" t="b">
        <v>0</v>
      </c>
      <c r="R935" t="b">
        <v>0</v>
      </c>
      <c r="S935" t="s">
        <v>33</v>
      </c>
      <c r="T935" t="s">
        <v>2039</v>
      </c>
      <c r="U935" t="s">
        <v>2040</v>
      </c>
    </row>
    <row r="936" spans="1:21" ht="35" customHeight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71"/>
        <v>181.93548387096774</v>
      </c>
      <c r="G936" s="9" t="s">
        <v>20</v>
      </c>
      <c r="H936">
        <v>105</v>
      </c>
      <c r="I936" s="5">
        <f t="shared" si="72"/>
        <v>107.42857142857143</v>
      </c>
      <c r="J936" t="s">
        <v>21</v>
      </c>
      <c r="K936" t="s">
        <v>22</v>
      </c>
      <c r="L936">
        <v>1456120800</v>
      </c>
      <c r="M936" s="11">
        <f t="shared" si="73"/>
        <v>42422.25</v>
      </c>
      <c r="N936">
        <v>1456639200</v>
      </c>
      <c r="O936" s="11">
        <f t="shared" si="74"/>
        <v>42428.25</v>
      </c>
      <c r="P936" s="13" t="str">
        <f t="shared" si="75"/>
        <v>2016</v>
      </c>
      <c r="Q936" t="b">
        <v>0</v>
      </c>
      <c r="R936" t="b">
        <v>0</v>
      </c>
      <c r="S936" t="s">
        <v>33</v>
      </c>
      <c r="T936" t="s">
        <v>2039</v>
      </c>
      <c r="U936" t="s">
        <v>2040</v>
      </c>
    </row>
    <row r="937" spans="1:21" ht="35" customHeight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71"/>
        <v>164.13114754098362</v>
      </c>
      <c r="G937" s="9" t="s">
        <v>20</v>
      </c>
      <c r="H937">
        <v>132</v>
      </c>
      <c r="I937" s="5">
        <f t="shared" si="72"/>
        <v>75.848484848484844</v>
      </c>
      <c r="J937" t="s">
        <v>21</v>
      </c>
      <c r="K937" t="s">
        <v>22</v>
      </c>
      <c r="L937">
        <v>1437714000</v>
      </c>
      <c r="M937" s="11">
        <f t="shared" si="73"/>
        <v>42209.208333333328</v>
      </c>
      <c r="N937">
        <v>1438318800</v>
      </c>
      <c r="O937" s="11">
        <f t="shared" si="74"/>
        <v>42216.208333333328</v>
      </c>
      <c r="P937" s="13" t="str">
        <f t="shared" si="75"/>
        <v>2015</v>
      </c>
      <c r="Q937" t="b">
        <v>0</v>
      </c>
      <c r="R937" t="b">
        <v>0</v>
      </c>
      <c r="S937" t="s">
        <v>33</v>
      </c>
      <c r="T937" t="s">
        <v>2039</v>
      </c>
      <c r="U937" t="s">
        <v>2040</v>
      </c>
    </row>
    <row r="938" spans="1:21" ht="35" customHeight="1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71"/>
        <v>1.6375968992248062</v>
      </c>
      <c r="G938" s="9" t="s">
        <v>14</v>
      </c>
      <c r="H938">
        <v>21</v>
      </c>
      <c r="I938" s="5">
        <f t="shared" si="72"/>
        <v>80.476190476190482</v>
      </c>
      <c r="J938" t="s">
        <v>21</v>
      </c>
      <c r="K938" t="s">
        <v>22</v>
      </c>
      <c r="L938">
        <v>1563771600</v>
      </c>
      <c r="M938" s="11">
        <f t="shared" si="73"/>
        <v>43668.208333333328</v>
      </c>
      <c r="N938">
        <v>1564030800</v>
      </c>
      <c r="O938" s="11">
        <f t="shared" si="74"/>
        <v>43671.208333333328</v>
      </c>
      <c r="P938" s="13" t="str">
        <f t="shared" si="75"/>
        <v>2019</v>
      </c>
      <c r="Q938" t="b">
        <v>1</v>
      </c>
      <c r="R938" t="b">
        <v>0</v>
      </c>
      <c r="S938" t="s">
        <v>33</v>
      </c>
      <c r="T938" t="s">
        <v>2039</v>
      </c>
      <c r="U938" t="s">
        <v>2040</v>
      </c>
    </row>
    <row r="939" spans="1:21" ht="35" customHeight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71"/>
        <v>49.64385964912281</v>
      </c>
      <c r="G939" s="9" t="s">
        <v>74</v>
      </c>
      <c r="H939">
        <v>976</v>
      </c>
      <c r="I939" s="5">
        <f t="shared" si="72"/>
        <v>86.978483606557376</v>
      </c>
      <c r="J939" t="s">
        <v>21</v>
      </c>
      <c r="K939" t="s">
        <v>22</v>
      </c>
      <c r="L939">
        <v>1448517600</v>
      </c>
      <c r="M939" s="11">
        <f t="shared" si="73"/>
        <v>42334.25</v>
      </c>
      <c r="N939">
        <v>1449295200</v>
      </c>
      <c r="O939" s="11">
        <f t="shared" si="74"/>
        <v>42343.25</v>
      </c>
      <c r="P939" s="13" t="str">
        <f t="shared" si="75"/>
        <v>2015</v>
      </c>
      <c r="Q939" t="b">
        <v>0</v>
      </c>
      <c r="R939" t="b">
        <v>0</v>
      </c>
      <c r="S939" t="s">
        <v>42</v>
      </c>
      <c r="T939" t="s">
        <v>2041</v>
      </c>
      <c r="U939" t="s">
        <v>2042</v>
      </c>
    </row>
    <row r="940" spans="1:21" ht="35" customHeight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71"/>
        <v>109.70652173913042</v>
      </c>
      <c r="G940" s="9" t="s">
        <v>20</v>
      </c>
      <c r="H940">
        <v>96</v>
      </c>
      <c r="I940" s="5">
        <f t="shared" si="72"/>
        <v>105.13541666666667</v>
      </c>
      <c r="J940" t="s">
        <v>21</v>
      </c>
      <c r="K940" t="s">
        <v>22</v>
      </c>
      <c r="L940">
        <v>1528779600</v>
      </c>
      <c r="M940" s="11">
        <f t="shared" si="73"/>
        <v>43263.208333333328</v>
      </c>
      <c r="N940">
        <v>1531890000</v>
      </c>
      <c r="O940" s="11">
        <f t="shared" si="74"/>
        <v>43299.208333333328</v>
      </c>
      <c r="P940" s="13" t="str">
        <f t="shared" si="75"/>
        <v>2018</v>
      </c>
      <c r="Q940" t="b">
        <v>0</v>
      </c>
      <c r="R940" t="b">
        <v>1</v>
      </c>
      <c r="S940" t="s">
        <v>119</v>
      </c>
      <c r="T940" t="s">
        <v>2047</v>
      </c>
      <c r="U940" t="s">
        <v>2053</v>
      </c>
    </row>
    <row r="941" spans="1:21" ht="35" customHeight="1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71"/>
        <v>49.217948717948715</v>
      </c>
      <c r="G941" s="9" t="s">
        <v>14</v>
      </c>
      <c r="H941">
        <v>67</v>
      </c>
      <c r="I941" s="5">
        <f t="shared" si="72"/>
        <v>57.298507462686565</v>
      </c>
      <c r="J941" t="s">
        <v>21</v>
      </c>
      <c r="K941" t="s">
        <v>22</v>
      </c>
      <c r="L941">
        <v>1304744400</v>
      </c>
      <c r="M941" s="11">
        <f t="shared" si="73"/>
        <v>40670.208333333336</v>
      </c>
      <c r="N941">
        <v>1306213200</v>
      </c>
      <c r="O941" s="11">
        <f t="shared" si="74"/>
        <v>40687.208333333336</v>
      </c>
      <c r="P941" s="13" t="str">
        <f t="shared" si="75"/>
        <v>2011</v>
      </c>
      <c r="Q941" t="b">
        <v>0</v>
      </c>
      <c r="R941" t="b">
        <v>1</v>
      </c>
      <c r="S941" t="s">
        <v>89</v>
      </c>
      <c r="T941" t="s">
        <v>2050</v>
      </c>
      <c r="U941" t="s">
        <v>2051</v>
      </c>
    </row>
    <row r="942" spans="1:21" ht="35" customHeight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71"/>
        <v>62.232323232323225</v>
      </c>
      <c r="G942" s="9" t="s">
        <v>47</v>
      </c>
      <c r="H942">
        <v>66</v>
      </c>
      <c r="I942" s="5">
        <f t="shared" si="72"/>
        <v>93.348484848484844</v>
      </c>
      <c r="J942" t="s">
        <v>15</v>
      </c>
      <c r="K942" t="s">
        <v>16</v>
      </c>
      <c r="L942">
        <v>1354341600</v>
      </c>
      <c r="M942" s="11">
        <f t="shared" si="73"/>
        <v>41244.25</v>
      </c>
      <c r="N942">
        <v>1356242400</v>
      </c>
      <c r="O942" s="11">
        <f t="shared" si="74"/>
        <v>41266.25</v>
      </c>
      <c r="P942" s="13" t="str">
        <f t="shared" si="75"/>
        <v>2012</v>
      </c>
      <c r="Q942" t="b">
        <v>0</v>
      </c>
      <c r="R942" t="b">
        <v>0</v>
      </c>
      <c r="S942" t="s">
        <v>28</v>
      </c>
      <c r="T942" t="s">
        <v>2037</v>
      </c>
      <c r="U942" t="s">
        <v>2038</v>
      </c>
    </row>
    <row r="943" spans="1:21" ht="35" customHeight="1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71"/>
        <v>13.05813953488372</v>
      </c>
      <c r="G943" s="9" t="s">
        <v>14</v>
      </c>
      <c r="H943">
        <v>78</v>
      </c>
      <c r="I943" s="5">
        <f t="shared" si="72"/>
        <v>71.987179487179489</v>
      </c>
      <c r="J943" t="s">
        <v>21</v>
      </c>
      <c r="K943" t="s">
        <v>22</v>
      </c>
      <c r="L943">
        <v>1294552800</v>
      </c>
      <c r="M943" s="11">
        <f t="shared" si="73"/>
        <v>40552.25</v>
      </c>
      <c r="N943">
        <v>1297576800</v>
      </c>
      <c r="O943" s="11">
        <f t="shared" si="74"/>
        <v>40587.25</v>
      </c>
      <c r="P943" s="13" t="str">
        <f t="shared" si="75"/>
        <v>2011</v>
      </c>
      <c r="Q943" t="b">
        <v>1</v>
      </c>
      <c r="R943" t="b">
        <v>0</v>
      </c>
      <c r="S943" t="s">
        <v>33</v>
      </c>
      <c r="T943" t="s">
        <v>2039</v>
      </c>
      <c r="U943" t="s">
        <v>2040</v>
      </c>
    </row>
    <row r="944" spans="1:21" ht="35" customHeight="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71"/>
        <v>64.635416666666671</v>
      </c>
      <c r="G944" s="9" t="s">
        <v>14</v>
      </c>
      <c r="H944">
        <v>67</v>
      </c>
      <c r="I944" s="5">
        <f t="shared" si="72"/>
        <v>92.611940298507463</v>
      </c>
      <c r="J944" t="s">
        <v>26</v>
      </c>
      <c r="K944" t="s">
        <v>27</v>
      </c>
      <c r="L944">
        <v>1295935200</v>
      </c>
      <c r="M944" s="11">
        <f t="shared" si="73"/>
        <v>40568.25</v>
      </c>
      <c r="N944">
        <v>1296194400</v>
      </c>
      <c r="O944" s="11">
        <f t="shared" si="74"/>
        <v>40571.25</v>
      </c>
      <c r="P944" s="13" t="str">
        <f t="shared" si="75"/>
        <v>2011</v>
      </c>
      <c r="Q944" t="b">
        <v>0</v>
      </c>
      <c r="R944" t="b">
        <v>0</v>
      </c>
      <c r="S944" t="s">
        <v>33</v>
      </c>
      <c r="T944" t="s">
        <v>2039</v>
      </c>
      <c r="U944" t="s">
        <v>2040</v>
      </c>
    </row>
    <row r="945" spans="1:21" ht="35" customHeight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71"/>
        <v>159.58666666666667</v>
      </c>
      <c r="G945" s="9" t="s">
        <v>20</v>
      </c>
      <c r="H945">
        <v>114</v>
      </c>
      <c r="I945" s="5">
        <f t="shared" si="72"/>
        <v>104.99122807017544</v>
      </c>
      <c r="J945" t="s">
        <v>21</v>
      </c>
      <c r="K945" t="s">
        <v>22</v>
      </c>
      <c r="L945">
        <v>1411534800</v>
      </c>
      <c r="M945" s="11">
        <f t="shared" si="73"/>
        <v>41906.208333333336</v>
      </c>
      <c r="N945">
        <v>1414558800</v>
      </c>
      <c r="O945" s="11">
        <f t="shared" si="74"/>
        <v>41941.208333333336</v>
      </c>
      <c r="P945" s="13" t="str">
        <f t="shared" si="75"/>
        <v>2014</v>
      </c>
      <c r="Q945" t="b">
        <v>0</v>
      </c>
      <c r="R945" t="b">
        <v>0</v>
      </c>
      <c r="S945" t="s">
        <v>17</v>
      </c>
      <c r="T945" t="s">
        <v>2033</v>
      </c>
      <c r="U945" t="s">
        <v>2034</v>
      </c>
    </row>
    <row r="946" spans="1:21" ht="35" customHeight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71"/>
        <v>81.42</v>
      </c>
      <c r="G946" s="9" t="s">
        <v>14</v>
      </c>
      <c r="H946">
        <v>263</v>
      </c>
      <c r="I946" s="5">
        <f t="shared" si="72"/>
        <v>30.958174904942965</v>
      </c>
      <c r="J946" t="s">
        <v>26</v>
      </c>
      <c r="K946" t="s">
        <v>27</v>
      </c>
      <c r="L946">
        <v>1486706400</v>
      </c>
      <c r="M946" s="11">
        <f t="shared" si="73"/>
        <v>42776.25</v>
      </c>
      <c r="N946">
        <v>1488348000</v>
      </c>
      <c r="O946" s="11">
        <f t="shared" si="74"/>
        <v>42795.25</v>
      </c>
      <c r="P946" s="13" t="str">
        <f t="shared" si="75"/>
        <v>2017</v>
      </c>
      <c r="Q946" t="b">
        <v>0</v>
      </c>
      <c r="R946" t="b">
        <v>0</v>
      </c>
      <c r="S946" t="s">
        <v>122</v>
      </c>
      <c r="T946" t="s">
        <v>2054</v>
      </c>
      <c r="U946" t="s">
        <v>2055</v>
      </c>
    </row>
    <row r="947" spans="1:21" ht="35" customHeight="1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71"/>
        <v>32.444767441860463</v>
      </c>
      <c r="G947" s="9" t="s">
        <v>14</v>
      </c>
      <c r="H947">
        <v>1691</v>
      </c>
      <c r="I947" s="5">
        <f t="shared" si="72"/>
        <v>33.001182732111175</v>
      </c>
      <c r="J947" t="s">
        <v>21</v>
      </c>
      <c r="K947" t="s">
        <v>22</v>
      </c>
      <c r="L947">
        <v>1333602000</v>
      </c>
      <c r="M947" s="11">
        <f t="shared" si="73"/>
        <v>41004.208333333336</v>
      </c>
      <c r="N947">
        <v>1334898000</v>
      </c>
      <c r="O947" s="11">
        <f t="shared" si="74"/>
        <v>41019.208333333336</v>
      </c>
      <c r="P947" s="13" t="str">
        <f t="shared" si="75"/>
        <v>2012</v>
      </c>
      <c r="Q947" t="b">
        <v>1</v>
      </c>
      <c r="R947" t="b">
        <v>0</v>
      </c>
      <c r="S947" t="s">
        <v>122</v>
      </c>
      <c r="T947" t="s">
        <v>2054</v>
      </c>
      <c r="U947" t="s">
        <v>2055</v>
      </c>
    </row>
    <row r="948" spans="1:21" ht="35" customHeight="1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71"/>
        <v>9.9141184124918666</v>
      </c>
      <c r="G948" s="9" t="s">
        <v>14</v>
      </c>
      <c r="H948">
        <v>181</v>
      </c>
      <c r="I948" s="5">
        <f t="shared" si="72"/>
        <v>84.187845303867405</v>
      </c>
      <c r="J948" t="s">
        <v>21</v>
      </c>
      <c r="K948" t="s">
        <v>22</v>
      </c>
      <c r="L948">
        <v>1308200400</v>
      </c>
      <c r="M948" s="11">
        <f t="shared" si="73"/>
        <v>40710.208333333336</v>
      </c>
      <c r="N948">
        <v>1308373200</v>
      </c>
      <c r="O948" s="11">
        <f t="shared" si="74"/>
        <v>40712.208333333336</v>
      </c>
      <c r="P948" s="13" t="str">
        <f t="shared" si="75"/>
        <v>2011</v>
      </c>
      <c r="Q948" t="b">
        <v>0</v>
      </c>
      <c r="R948" t="b">
        <v>0</v>
      </c>
      <c r="S948" t="s">
        <v>33</v>
      </c>
      <c r="T948" t="s">
        <v>2039</v>
      </c>
      <c r="U948" t="s">
        <v>2040</v>
      </c>
    </row>
    <row r="949" spans="1:21" ht="35" customHeight="1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71"/>
        <v>26.694444444444443</v>
      </c>
      <c r="G949" s="9" t="s">
        <v>14</v>
      </c>
      <c r="H949">
        <v>13</v>
      </c>
      <c r="I949" s="5">
        <f t="shared" si="72"/>
        <v>73.92307692307692</v>
      </c>
      <c r="J949" t="s">
        <v>21</v>
      </c>
      <c r="K949" t="s">
        <v>22</v>
      </c>
      <c r="L949">
        <v>1411707600</v>
      </c>
      <c r="M949" s="11">
        <f t="shared" si="73"/>
        <v>41908.208333333336</v>
      </c>
      <c r="N949">
        <v>1412312400</v>
      </c>
      <c r="O949" s="11">
        <f t="shared" si="74"/>
        <v>41915.208333333336</v>
      </c>
      <c r="P949" s="13" t="str">
        <f t="shared" si="75"/>
        <v>2014</v>
      </c>
      <c r="Q949" t="b">
        <v>0</v>
      </c>
      <c r="R949" t="b">
        <v>0</v>
      </c>
      <c r="S949" t="s">
        <v>33</v>
      </c>
      <c r="T949" t="s">
        <v>2039</v>
      </c>
      <c r="U949" t="s">
        <v>2040</v>
      </c>
    </row>
    <row r="950" spans="1:21" ht="35" customHeight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71"/>
        <v>62.957446808510639</v>
      </c>
      <c r="G950" s="9" t="s">
        <v>74</v>
      </c>
      <c r="H950">
        <v>160</v>
      </c>
      <c r="I950" s="5">
        <f t="shared" si="72"/>
        <v>36.987499999999997</v>
      </c>
      <c r="J950" t="s">
        <v>21</v>
      </c>
      <c r="K950" t="s">
        <v>22</v>
      </c>
      <c r="L950">
        <v>1418364000</v>
      </c>
      <c r="M950" s="11">
        <f t="shared" si="73"/>
        <v>41985.25</v>
      </c>
      <c r="N950">
        <v>1419228000</v>
      </c>
      <c r="O950" s="11">
        <f t="shared" si="74"/>
        <v>41995.25</v>
      </c>
      <c r="P950" s="13" t="str">
        <f t="shared" si="75"/>
        <v>2014</v>
      </c>
      <c r="Q950" t="b">
        <v>1</v>
      </c>
      <c r="R950" t="b">
        <v>1</v>
      </c>
      <c r="S950" t="s">
        <v>42</v>
      </c>
      <c r="T950" t="s">
        <v>2041</v>
      </c>
      <c r="U950" t="s">
        <v>2042</v>
      </c>
    </row>
    <row r="951" spans="1:21" ht="35" customHeight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71"/>
        <v>161.35593220338984</v>
      </c>
      <c r="G951" s="9" t="s">
        <v>20</v>
      </c>
      <c r="H951">
        <v>203</v>
      </c>
      <c r="I951" s="5">
        <f t="shared" si="72"/>
        <v>46.896551724137929</v>
      </c>
      <c r="J951" t="s">
        <v>21</v>
      </c>
      <c r="K951" t="s">
        <v>22</v>
      </c>
      <c r="L951">
        <v>1429333200</v>
      </c>
      <c r="M951" s="11">
        <f t="shared" si="73"/>
        <v>42112.208333333328</v>
      </c>
      <c r="N951">
        <v>1430974800</v>
      </c>
      <c r="O951" s="11">
        <f t="shared" si="74"/>
        <v>42131.208333333328</v>
      </c>
      <c r="P951" s="13" t="str">
        <f t="shared" si="75"/>
        <v>2015</v>
      </c>
      <c r="Q951" t="b">
        <v>0</v>
      </c>
      <c r="R951" t="b">
        <v>0</v>
      </c>
      <c r="S951" t="s">
        <v>28</v>
      </c>
      <c r="T951" t="s">
        <v>2037</v>
      </c>
      <c r="U951" t="s">
        <v>2038</v>
      </c>
    </row>
    <row r="952" spans="1:21" ht="35" customHeight="1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71"/>
        <v>5</v>
      </c>
      <c r="G952" s="9" t="s">
        <v>14</v>
      </c>
      <c r="H952">
        <v>1</v>
      </c>
      <c r="I952" s="5">
        <f t="shared" si="72"/>
        <v>5</v>
      </c>
      <c r="J952" t="s">
        <v>21</v>
      </c>
      <c r="K952" t="s">
        <v>22</v>
      </c>
      <c r="L952">
        <v>1555390800</v>
      </c>
      <c r="M952" s="11">
        <f t="shared" si="73"/>
        <v>43571.208333333328</v>
      </c>
      <c r="N952">
        <v>1555822800</v>
      </c>
      <c r="O952" s="11">
        <f t="shared" si="74"/>
        <v>43576.208333333328</v>
      </c>
      <c r="P952" s="13" t="str">
        <f t="shared" si="75"/>
        <v>2019</v>
      </c>
      <c r="Q952" t="b">
        <v>0</v>
      </c>
      <c r="R952" t="b">
        <v>1</v>
      </c>
      <c r="S952" t="s">
        <v>33</v>
      </c>
      <c r="T952" t="s">
        <v>2039</v>
      </c>
      <c r="U952" t="s">
        <v>2040</v>
      </c>
    </row>
    <row r="953" spans="1:21" ht="35" customHeight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71"/>
        <v>1096.9379310344827</v>
      </c>
      <c r="G953" s="9" t="s">
        <v>20</v>
      </c>
      <c r="H953">
        <v>1559</v>
      </c>
      <c r="I953" s="5">
        <f t="shared" si="72"/>
        <v>102.02437459910199</v>
      </c>
      <c r="J953" t="s">
        <v>21</v>
      </c>
      <c r="K953" t="s">
        <v>22</v>
      </c>
      <c r="L953">
        <v>1482732000</v>
      </c>
      <c r="M953" s="11">
        <f t="shared" si="73"/>
        <v>42730.25</v>
      </c>
      <c r="N953">
        <v>1482818400</v>
      </c>
      <c r="O953" s="11">
        <f t="shared" si="74"/>
        <v>42731.25</v>
      </c>
      <c r="P953" s="13" t="str">
        <f t="shared" si="75"/>
        <v>2016</v>
      </c>
      <c r="Q953" t="b">
        <v>0</v>
      </c>
      <c r="R953" t="b">
        <v>1</v>
      </c>
      <c r="S953" t="s">
        <v>23</v>
      </c>
      <c r="T953" t="s">
        <v>2035</v>
      </c>
      <c r="U953" t="s">
        <v>2036</v>
      </c>
    </row>
    <row r="954" spans="1:21" ht="35" customHeight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71"/>
        <v>70.094158075601371</v>
      </c>
      <c r="G954" s="9" t="s">
        <v>74</v>
      </c>
      <c r="H954">
        <v>2266</v>
      </c>
      <c r="I954" s="5">
        <f t="shared" si="72"/>
        <v>45.007502206531335</v>
      </c>
      <c r="J954" t="s">
        <v>21</v>
      </c>
      <c r="K954" t="s">
        <v>22</v>
      </c>
      <c r="L954">
        <v>1470718800</v>
      </c>
      <c r="M954" s="11">
        <f t="shared" si="73"/>
        <v>42591.208333333328</v>
      </c>
      <c r="N954">
        <v>1471928400</v>
      </c>
      <c r="O954" s="11">
        <f t="shared" si="74"/>
        <v>42605.208333333328</v>
      </c>
      <c r="P954" s="13" t="str">
        <f t="shared" si="75"/>
        <v>2016</v>
      </c>
      <c r="Q954" t="b">
        <v>0</v>
      </c>
      <c r="R954" t="b">
        <v>0</v>
      </c>
      <c r="S954" t="s">
        <v>42</v>
      </c>
      <c r="T954" t="s">
        <v>2041</v>
      </c>
      <c r="U954" t="s">
        <v>2042</v>
      </c>
    </row>
    <row r="955" spans="1:21" ht="35" customHeight="1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71"/>
        <v>60</v>
      </c>
      <c r="G955" s="9" t="s">
        <v>14</v>
      </c>
      <c r="H955">
        <v>21</v>
      </c>
      <c r="I955" s="5">
        <f t="shared" si="72"/>
        <v>94.285714285714292</v>
      </c>
      <c r="J955" t="s">
        <v>21</v>
      </c>
      <c r="K955" t="s">
        <v>22</v>
      </c>
      <c r="L955">
        <v>1450591200</v>
      </c>
      <c r="M955" s="11">
        <f t="shared" si="73"/>
        <v>42358.25</v>
      </c>
      <c r="N955">
        <v>1453701600</v>
      </c>
      <c r="O955" s="11">
        <f t="shared" si="74"/>
        <v>42394.25</v>
      </c>
      <c r="P955" s="13" t="str">
        <f t="shared" si="75"/>
        <v>2016</v>
      </c>
      <c r="Q955" t="b">
        <v>0</v>
      </c>
      <c r="R955" t="b">
        <v>1</v>
      </c>
      <c r="S955" t="s">
        <v>474</v>
      </c>
      <c r="T955" t="s">
        <v>2041</v>
      </c>
      <c r="U955" t="s">
        <v>2063</v>
      </c>
    </row>
    <row r="956" spans="1:21" ht="35" customHeight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71"/>
        <v>367.0985915492958</v>
      </c>
      <c r="G956" s="9" t="s">
        <v>20</v>
      </c>
      <c r="H956">
        <v>1548</v>
      </c>
      <c r="I956" s="5">
        <f t="shared" si="72"/>
        <v>101.02325581395348</v>
      </c>
      <c r="J956" t="s">
        <v>26</v>
      </c>
      <c r="K956" t="s">
        <v>27</v>
      </c>
      <c r="L956">
        <v>1348290000</v>
      </c>
      <c r="M956" s="11">
        <f t="shared" si="73"/>
        <v>41174.208333333336</v>
      </c>
      <c r="N956">
        <v>1350363600</v>
      </c>
      <c r="O956" s="11">
        <f t="shared" si="74"/>
        <v>41198.208333333336</v>
      </c>
      <c r="P956" s="13" t="str">
        <f t="shared" si="75"/>
        <v>2012</v>
      </c>
      <c r="Q956" t="b">
        <v>0</v>
      </c>
      <c r="R956" t="b">
        <v>0</v>
      </c>
      <c r="S956" t="s">
        <v>28</v>
      </c>
      <c r="T956" t="s">
        <v>2037</v>
      </c>
      <c r="U956" t="s">
        <v>2038</v>
      </c>
    </row>
    <row r="957" spans="1:21" ht="35" customHeight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71"/>
        <v>1109</v>
      </c>
      <c r="G957" s="9" t="s">
        <v>20</v>
      </c>
      <c r="H957">
        <v>80</v>
      </c>
      <c r="I957" s="5">
        <f t="shared" si="72"/>
        <v>97.037499999999994</v>
      </c>
      <c r="J957" t="s">
        <v>21</v>
      </c>
      <c r="K957" t="s">
        <v>22</v>
      </c>
      <c r="L957">
        <v>1353823200</v>
      </c>
      <c r="M957" s="11">
        <f t="shared" si="73"/>
        <v>41238.25</v>
      </c>
      <c r="N957">
        <v>1353996000</v>
      </c>
      <c r="O957" s="11">
        <f t="shared" si="74"/>
        <v>41240.25</v>
      </c>
      <c r="P957" s="13" t="str">
        <f t="shared" si="75"/>
        <v>2012</v>
      </c>
      <c r="Q957" t="b">
        <v>0</v>
      </c>
      <c r="R957" t="b">
        <v>0</v>
      </c>
      <c r="S957" t="s">
        <v>33</v>
      </c>
      <c r="T957" t="s">
        <v>2039</v>
      </c>
      <c r="U957" t="s">
        <v>2040</v>
      </c>
    </row>
    <row r="958" spans="1:21" ht="35" customHeight="1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71"/>
        <v>19.028784648187631</v>
      </c>
      <c r="G958" s="9" t="s">
        <v>14</v>
      </c>
      <c r="H958">
        <v>830</v>
      </c>
      <c r="I958" s="5">
        <f t="shared" si="72"/>
        <v>43.00963855421687</v>
      </c>
      <c r="J958" t="s">
        <v>21</v>
      </c>
      <c r="K958" t="s">
        <v>22</v>
      </c>
      <c r="L958">
        <v>1450764000</v>
      </c>
      <c r="M958" s="11">
        <f t="shared" si="73"/>
        <v>42360.25</v>
      </c>
      <c r="N958">
        <v>1451109600</v>
      </c>
      <c r="O958" s="11">
        <f t="shared" si="74"/>
        <v>42364.25</v>
      </c>
      <c r="P958" s="13" t="str">
        <f t="shared" si="75"/>
        <v>2015</v>
      </c>
      <c r="Q958" t="b">
        <v>0</v>
      </c>
      <c r="R958" t="b">
        <v>0</v>
      </c>
      <c r="S958" t="s">
        <v>474</v>
      </c>
      <c r="T958" t="s">
        <v>2041</v>
      </c>
      <c r="U958" t="s">
        <v>2063</v>
      </c>
    </row>
    <row r="959" spans="1:21" ht="35" customHeight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71"/>
        <v>126.87755102040816</v>
      </c>
      <c r="G959" s="9" t="s">
        <v>20</v>
      </c>
      <c r="H959">
        <v>131</v>
      </c>
      <c r="I959" s="5">
        <f t="shared" si="72"/>
        <v>94.916030534351151</v>
      </c>
      <c r="J959" t="s">
        <v>21</v>
      </c>
      <c r="K959" t="s">
        <v>22</v>
      </c>
      <c r="L959">
        <v>1329372000</v>
      </c>
      <c r="M959" s="11">
        <f t="shared" si="73"/>
        <v>40955.25</v>
      </c>
      <c r="N959">
        <v>1329631200</v>
      </c>
      <c r="O959" s="11">
        <f t="shared" si="74"/>
        <v>40958.25</v>
      </c>
      <c r="P959" s="13" t="str">
        <f t="shared" si="75"/>
        <v>2012</v>
      </c>
      <c r="Q959" t="b">
        <v>0</v>
      </c>
      <c r="R959" t="b">
        <v>0</v>
      </c>
      <c r="S959" t="s">
        <v>33</v>
      </c>
      <c r="T959" t="s">
        <v>2039</v>
      </c>
      <c r="U959" t="s">
        <v>2040</v>
      </c>
    </row>
    <row r="960" spans="1:21" ht="35" customHeight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71"/>
        <v>734.63636363636363</v>
      </c>
      <c r="G960" s="9" t="s">
        <v>20</v>
      </c>
      <c r="H960">
        <v>112</v>
      </c>
      <c r="I960" s="5">
        <f t="shared" si="72"/>
        <v>72.151785714285708</v>
      </c>
      <c r="J960" t="s">
        <v>21</v>
      </c>
      <c r="K960" t="s">
        <v>22</v>
      </c>
      <c r="L960">
        <v>1277096400</v>
      </c>
      <c r="M960" s="11">
        <f t="shared" si="73"/>
        <v>40350.208333333336</v>
      </c>
      <c r="N960">
        <v>1278997200</v>
      </c>
      <c r="O960" s="11">
        <f t="shared" si="74"/>
        <v>40372.208333333336</v>
      </c>
      <c r="P960" s="13" t="str">
        <f t="shared" si="75"/>
        <v>2010</v>
      </c>
      <c r="Q960" t="b">
        <v>0</v>
      </c>
      <c r="R960" t="b">
        <v>0</v>
      </c>
      <c r="S960" t="s">
        <v>71</v>
      </c>
      <c r="T960" t="s">
        <v>2041</v>
      </c>
      <c r="U960" t="s">
        <v>2049</v>
      </c>
    </row>
    <row r="961" spans="1:21" ht="35" customHeight="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71"/>
        <v>4.5731034482758623</v>
      </c>
      <c r="G961" s="9" t="s">
        <v>14</v>
      </c>
      <c r="H961">
        <v>130</v>
      </c>
      <c r="I961" s="5">
        <f t="shared" si="72"/>
        <v>51.007692307692309</v>
      </c>
      <c r="J961" t="s">
        <v>21</v>
      </c>
      <c r="K961" t="s">
        <v>22</v>
      </c>
      <c r="L961">
        <v>1277701200</v>
      </c>
      <c r="M961" s="11">
        <f t="shared" si="73"/>
        <v>40357.208333333336</v>
      </c>
      <c r="N961">
        <v>1280120400</v>
      </c>
      <c r="O961" s="11">
        <f t="shared" si="74"/>
        <v>40385.208333333336</v>
      </c>
      <c r="P961" s="13" t="str">
        <f t="shared" si="75"/>
        <v>2010</v>
      </c>
      <c r="Q961" t="b">
        <v>0</v>
      </c>
      <c r="R961" t="b">
        <v>0</v>
      </c>
      <c r="S961" t="s">
        <v>206</v>
      </c>
      <c r="T961" t="s">
        <v>2047</v>
      </c>
      <c r="U961" t="s">
        <v>2059</v>
      </c>
    </row>
    <row r="962" spans="1:21" ht="35" customHeight="1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71"/>
        <v>85.054545454545448</v>
      </c>
      <c r="G962" s="9" t="s">
        <v>14</v>
      </c>
      <c r="H962">
        <v>55</v>
      </c>
      <c r="I962" s="5">
        <f t="shared" si="72"/>
        <v>85.054545454545448</v>
      </c>
      <c r="J962" t="s">
        <v>21</v>
      </c>
      <c r="K962" t="s">
        <v>22</v>
      </c>
      <c r="L962">
        <v>1454911200</v>
      </c>
      <c r="M962" s="11">
        <f t="shared" si="73"/>
        <v>42408.25</v>
      </c>
      <c r="N962">
        <v>1458104400</v>
      </c>
      <c r="O962" s="11">
        <f t="shared" si="74"/>
        <v>42445.208333333328</v>
      </c>
      <c r="P962" s="13" t="str">
        <f t="shared" si="75"/>
        <v>2016</v>
      </c>
      <c r="Q962" t="b">
        <v>0</v>
      </c>
      <c r="R962" t="b">
        <v>0</v>
      </c>
      <c r="S962" t="s">
        <v>28</v>
      </c>
      <c r="T962" t="s">
        <v>2037</v>
      </c>
      <c r="U962" t="s">
        <v>2038</v>
      </c>
    </row>
    <row r="963" spans="1:21" ht="35" customHeight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76">$E963/$D963*100</f>
        <v>119.29824561403508</v>
      </c>
      <c r="G963" s="9" t="s">
        <v>20</v>
      </c>
      <c r="H963">
        <v>155</v>
      </c>
      <c r="I963" s="5">
        <f t="shared" ref="I963:I1001" si="77">IFERROR($E963/$H963,0)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78">((($L963/60)/60)/24)+DATE(1970,1,1)</f>
        <v>40591.25</v>
      </c>
      <c r="N963">
        <v>1298268000</v>
      </c>
      <c r="O963" s="11">
        <f t="shared" ref="O963:O1001" si="79">((($N963/60)/60)/24)+DATE(1970,1,1)</f>
        <v>40595.25</v>
      </c>
      <c r="P963" s="13" t="str">
        <f t="shared" si="75"/>
        <v>2011</v>
      </c>
      <c r="Q963" t="b">
        <v>0</v>
      </c>
      <c r="R963" t="b">
        <v>0</v>
      </c>
      <c r="S963" t="s">
        <v>206</v>
      </c>
      <c r="T963" t="s">
        <v>2047</v>
      </c>
      <c r="U963" t="s">
        <v>2059</v>
      </c>
    </row>
    <row r="964" spans="1:21" ht="35" customHeight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76"/>
        <v>296.02777777777777</v>
      </c>
      <c r="G964" s="9" t="s">
        <v>20</v>
      </c>
      <c r="H964">
        <v>266</v>
      </c>
      <c r="I964" s="5">
        <f t="shared" si="77"/>
        <v>40.063909774436091</v>
      </c>
      <c r="J964" t="s">
        <v>21</v>
      </c>
      <c r="K964" t="s">
        <v>22</v>
      </c>
      <c r="L964">
        <v>1384408800</v>
      </c>
      <c r="M964" s="11">
        <f t="shared" si="78"/>
        <v>41592.25</v>
      </c>
      <c r="N964">
        <v>1386223200</v>
      </c>
      <c r="O964" s="11">
        <f t="shared" si="79"/>
        <v>41613.25</v>
      </c>
      <c r="P964" s="13" t="str">
        <f t="shared" ref="P964:P1001" si="80">TEXT($O964,"yyyy")</f>
        <v>2013</v>
      </c>
      <c r="Q964" t="b">
        <v>0</v>
      </c>
      <c r="R964" t="b">
        <v>0</v>
      </c>
      <c r="S964" t="s">
        <v>17</v>
      </c>
      <c r="T964" t="s">
        <v>2033</v>
      </c>
      <c r="U964" t="s">
        <v>2034</v>
      </c>
    </row>
    <row r="965" spans="1:21" ht="35" customHeight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76"/>
        <v>84.694915254237287</v>
      </c>
      <c r="G965" s="9" t="s">
        <v>14</v>
      </c>
      <c r="H965">
        <v>114</v>
      </c>
      <c r="I965" s="5">
        <f t="shared" si="77"/>
        <v>43.833333333333336</v>
      </c>
      <c r="J965" t="s">
        <v>107</v>
      </c>
      <c r="K965" t="s">
        <v>108</v>
      </c>
      <c r="L965">
        <v>1299304800</v>
      </c>
      <c r="M965" s="11">
        <f t="shared" si="78"/>
        <v>40607.25</v>
      </c>
      <c r="N965">
        <v>1299823200</v>
      </c>
      <c r="O965" s="11">
        <f t="shared" si="79"/>
        <v>40613.25</v>
      </c>
      <c r="P965" s="13" t="str">
        <f t="shared" si="80"/>
        <v>2011</v>
      </c>
      <c r="Q965" t="b">
        <v>0</v>
      </c>
      <c r="R965" t="b">
        <v>1</v>
      </c>
      <c r="S965" t="s">
        <v>122</v>
      </c>
      <c r="T965" t="s">
        <v>2054</v>
      </c>
      <c r="U965" t="s">
        <v>2055</v>
      </c>
    </row>
    <row r="966" spans="1:21" ht="35" customHeight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76"/>
        <v>355.7837837837838</v>
      </c>
      <c r="G966" s="9" t="s">
        <v>20</v>
      </c>
      <c r="H966">
        <v>155</v>
      </c>
      <c r="I966" s="5">
        <f t="shared" si="77"/>
        <v>84.92903225806451</v>
      </c>
      <c r="J966" t="s">
        <v>21</v>
      </c>
      <c r="K966" t="s">
        <v>22</v>
      </c>
      <c r="L966">
        <v>1431320400</v>
      </c>
      <c r="M966" s="11">
        <f t="shared" si="78"/>
        <v>42135.208333333328</v>
      </c>
      <c r="N966">
        <v>1431752400</v>
      </c>
      <c r="O966" s="11">
        <f t="shared" si="79"/>
        <v>42140.208333333328</v>
      </c>
      <c r="P966" s="13" t="str">
        <f t="shared" si="80"/>
        <v>2015</v>
      </c>
      <c r="Q966" t="b">
        <v>0</v>
      </c>
      <c r="R966" t="b">
        <v>0</v>
      </c>
      <c r="S966" t="s">
        <v>33</v>
      </c>
      <c r="T966" t="s">
        <v>2039</v>
      </c>
      <c r="U966" t="s">
        <v>2040</v>
      </c>
    </row>
    <row r="967" spans="1:21" ht="35" customHeight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76"/>
        <v>386.40909090909093</v>
      </c>
      <c r="G967" s="9" t="s">
        <v>20</v>
      </c>
      <c r="H967">
        <v>207</v>
      </c>
      <c r="I967" s="5">
        <f t="shared" si="77"/>
        <v>41.067632850241544</v>
      </c>
      <c r="J967" t="s">
        <v>40</v>
      </c>
      <c r="K967" t="s">
        <v>41</v>
      </c>
      <c r="L967">
        <v>1264399200</v>
      </c>
      <c r="M967" s="11">
        <f t="shared" si="78"/>
        <v>40203.25</v>
      </c>
      <c r="N967">
        <v>1267855200</v>
      </c>
      <c r="O967" s="11">
        <f t="shared" si="79"/>
        <v>40243.25</v>
      </c>
      <c r="P967" s="13" t="str">
        <f t="shared" si="80"/>
        <v>2010</v>
      </c>
      <c r="Q967" t="b">
        <v>0</v>
      </c>
      <c r="R967" t="b">
        <v>0</v>
      </c>
      <c r="S967" t="s">
        <v>23</v>
      </c>
      <c r="T967" t="s">
        <v>2035</v>
      </c>
      <c r="U967" t="s">
        <v>2036</v>
      </c>
    </row>
    <row r="968" spans="1:21" ht="35" customHeight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76"/>
        <v>792.23529411764707</v>
      </c>
      <c r="G968" s="9" t="s">
        <v>20</v>
      </c>
      <c r="H968">
        <v>245</v>
      </c>
      <c r="I968" s="5">
        <f t="shared" si="77"/>
        <v>54.971428571428568</v>
      </c>
      <c r="J968" t="s">
        <v>21</v>
      </c>
      <c r="K968" t="s">
        <v>22</v>
      </c>
      <c r="L968">
        <v>1497502800</v>
      </c>
      <c r="M968" s="11">
        <f t="shared" si="78"/>
        <v>42901.208333333328</v>
      </c>
      <c r="N968">
        <v>1497675600</v>
      </c>
      <c r="O968" s="11">
        <f t="shared" si="79"/>
        <v>42903.208333333328</v>
      </c>
      <c r="P968" s="13" t="str">
        <f t="shared" si="80"/>
        <v>2017</v>
      </c>
      <c r="Q968" t="b">
        <v>0</v>
      </c>
      <c r="R968" t="b">
        <v>0</v>
      </c>
      <c r="S968" t="s">
        <v>33</v>
      </c>
      <c r="T968" t="s">
        <v>2039</v>
      </c>
      <c r="U968" t="s">
        <v>2040</v>
      </c>
    </row>
    <row r="969" spans="1:21" ht="35" customHeight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76"/>
        <v>137.03393665158373</v>
      </c>
      <c r="G969" s="9" t="s">
        <v>20</v>
      </c>
      <c r="H969">
        <v>1573</v>
      </c>
      <c r="I969" s="5">
        <f t="shared" si="77"/>
        <v>77.010807374443743</v>
      </c>
      <c r="J969" t="s">
        <v>21</v>
      </c>
      <c r="K969" t="s">
        <v>22</v>
      </c>
      <c r="L969">
        <v>1333688400</v>
      </c>
      <c r="M969" s="11">
        <f t="shared" si="78"/>
        <v>41005.208333333336</v>
      </c>
      <c r="N969">
        <v>1336885200</v>
      </c>
      <c r="O969" s="11">
        <f t="shared" si="79"/>
        <v>41042.208333333336</v>
      </c>
      <c r="P969" s="13" t="str">
        <f t="shared" si="80"/>
        <v>2012</v>
      </c>
      <c r="Q969" t="b">
        <v>0</v>
      </c>
      <c r="R969" t="b">
        <v>0</v>
      </c>
      <c r="S969" t="s">
        <v>319</v>
      </c>
      <c r="T969" t="s">
        <v>2035</v>
      </c>
      <c r="U969" t="s">
        <v>2062</v>
      </c>
    </row>
    <row r="970" spans="1:21" ht="35" customHeight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76"/>
        <v>338.20833333333337</v>
      </c>
      <c r="G970" s="9" t="s">
        <v>20</v>
      </c>
      <c r="H970">
        <v>114</v>
      </c>
      <c r="I970" s="5">
        <f t="shared" si="77"/>
        <v>71.201754385964918</v>
      </c>
      <c r="J970" t="s">
        <v>21</v>
      </c>
      <c r="K970" t="s">
        <v>22</v>
      </c>
      <c r="L970">
        <v>1293861600</v>
      </c>
      <c r="M970" s="11">
        <f t="shared" si="78"/>
        <v>40544.25</v>
      </c>
      <c r="N970">
        <v>1295157600</v>
      </c>
      <c r="O970" s="11">
        <f t="shared" si="79"/>
        <v>40559.25</v>
      </c>
      <c r="P970" s="13" t="str">
        <f t="shared" si="80"/>
        <v>2011</v>
      </c>
      <c r="Q970" t="b">
        <v>0</v>
      </c>
      <c r="R970" t="b">
        <v>0</v>
      </c>
      <c r="S970" t="s">
        <v>17</v>
      </c>
      <c r="T970" t="s">
        <v>2033</v>
      </c>
      <c r="U970" t="s">
        <v>2034</v>
      </c>
    </row>
    <row r="971" spans="1:21" ht="35" customHeight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76"/>
        <v>108.22784810126582</v>
      </c>
      <c r="G971" s="9" t="s">
        <v>20</v>
      </c>
      <c r="H971">
        <v>93</v>
      </c>
      <c r="I971" s="5">
        <f t="shared" si="77"/>
        <v>91.935483870967744</v>
      </c>
      <c r="J971" t="s">
        <v>21</v>
      </c>
      <c r="K971" t="s">
        <v>22</v>
      </c>
      <c r="L971">
        <v>1576994400</v>
      </c>
      <c r="M971" s="11">
        <f t="shared" si="78"/>
        <v>43821.25</v>
      </c>
      <c r="N971">
        <v>1577599200</v>
      </c>
      <c r="O971" s="11">
        <f t="shared" si="79"/>
        <v>43828.25</v>
      </c>
      <c r="P971" s="13" t="str">
        <f t="shared" si="80"/>
        <v>2019</v>
      </c>
      <c r="Q971" t="b">
        <v>0</v>
      </c>
      <c r="R971" t="b">
        <v>0</v>
      </c>
      <c r="S971" t="s">
        <v>33</v>
      </c>
      <c r="T971" t="s">
        <v>2039</v>
      </c>
      <c r="U971" t="s">
        <v>2040</v>
      </c>
    </row>
    <row r="972" spans="1:21" ht="35" customHeight="1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76"/>
        <v>60.757639620653315</v>
      </c>
      <c r="G972" s="9" t="s">
        <v>14</v>
      </c>
      <c r="H972">
        <v>594</v>
      </c>
      <c r="I972" s="5">
        <f t="shared" si="77"/>
        <v>97.069023569023571</v>
      </c>
      <c r="J972" t="s">
        <v>21</v>
      </c>
      <c r="K972" t="s">
        <v>22</v>
      </c>
      <c r="L972">
        <v>1304917200</v>
      </c>
      <c r="M972" s="11">
        <f t="shared" si="78"/>
        <v>40672.208333333336</v>
      </c>
      <c r="N972">
        <v>1305003600</v>
      </c>
      <c r="O972" s="11">
        <f t="shared" si="79"/>
        <v>40673.208333333336</v>
      </c>
      <c r="P972" s="13" t="str">
        <f t="shared" si="80"/>
        <v>2011</v>
      </c>
      <c r="Q972" t="b">
        <v>0</v>
      </c>
      <c r="R972" t="b">
        <v>0</v>
      </c>
      <c r="S972" t="s">
        <v>33</v>
      </c>
      <c r="T972" t="s">
        <v>2039</v>
      </c>
      <c r="U972" t="s">
        <v>2040</v>
      </c>
    </row>
    <row r="973" spans="1:21" ht="35" customHeight="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76"/>
        <v>27.725490196078432</v>
      </c>
      <c r="G973" s="9" t="s">
        <v>14</v>
      </c>
      <c r="H973">
        <v>24</v>
      </c>
      <c r="I973" s="5">
        <f t="shared" si="77"/>
        <v>58.916666666666664</v>
      </c>
      <c r="J973" t="s">
        <v>21</v>
      </c>
      <c r="K973" t="s">
        <v>22</v>
      </c>
      <c r="L973">
        <v>1381208400</v>
      </c>
      <c r="M973" s="11">
        <f t="shared" si="78"/>
        <v>41555.208333333336</v>
      </c>
      <c r="N973">
        <v>1381726800</v>
      </c>
      <c r="O973" s="11">
        <f t="shared" si="79"/>
        <v>41561.208333333336</v>
      </c>
      <c r="P973" s="13" t="str">
        <f t="shared" si="80"/>
        <v>2013</v>
      </c>
      <c r="Q973" t="b">
        <v>0</v>
      </c>
      <c r="R973" t="b">
        <v>0</v>
      </c>
      <c r="S973" t="s">
        <v>269</v>
      </c>
      <c r="T973" t="s">
        <v>2041</v>
      </c>
      <c r="U973" t="s">
        <v>2060</v>
      </c>
    </row>
    <row r="974" spans="1:21" ht="35" customHeight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76"/>
        <v>228.3934426229508</v>
      </c>
      <c r="G974" s="9" t="s">
        <v>20</v>
      </c>
      <c r="H974">
        <v>1681</v>
      </c>
      <c r="I974" s="5">
        <f t="shared" si="77"/>
        <v>58.015466983938133</v>
      </c>
      <c r="J974" t="s">
        <v>21</v>
      </c>
      <c r="K974" t="s">
        <v>22</v>
      </c>
      <c r="L974">
        <v>1401685200</v>
      </c>
      <c r="M974" s="11">
        <f t="shared" si="78"/>
        <v>41792.208333333336</v>
      </c>
      <c r="N974">
        <v>1402462800</v>
      </c>
      <c r="O974" s="11">
        <f t="shared" si="79"/>
        <v>41801.208333333336</v>
      </c>
      <c r="P974" s="13" t="str">
        <f t="shared" si="80"/>
        <v>2014</v>
      </c>
      <c r="Q974" t="b">
        <v>0</v>
      </c>
      <c r="R974" t="b">
        <v>1</v>
      </c>
      <c r="S974" t="s">
        <v>28</v>
      </c>
      <c r="T974" t="s">
        <v>2037</v>
      </c>
      <c r="U974" t="s">
        <v>2038</v>
      </c>
    </row>
    <row r="975" spans="1:21" ht="35" customHeight="1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76"/>
        <v>21.615194054500414</v>
      </c>
      <c r="G975" s="9" t="s">
        <v>14</v>
      </c>
      <c r="H975">
        <v>252</v>
      </c>
      <c r="I975" s="5">
        <f t="shared" si="77"/>
        <v>103.87301587301587</v>
      </c>
      <c r="J975" t="s">
        <v>21</v>
      </c>
      <c r="K975" t="s">
        <v>22</v>
      </c>
      <c r="L975">
        <v>1291960800</v>
      </c>
      <c r="M975" s="11">
        <f t="shared" si="78"/>
        <v>40522.25</v>
      </c>
      <c r="N975">
        <v>1292133600</v>
      </c>
      <c r="O975" s="11">
        <f t="shared" si="79"/>
        <v>40524.25</v>
      </c>
      <c r="P975" s="13" t="str">
        <f t="shared" si="80"/>
        <v>2010</v>
      </c>
      <c r="Q975" t="b">
        <v>0</v>
      </c>
      <c r="R975" t="b">
        <v>1</v>
      </c>
      <c r="S975" t="s">
        <v>33</v>
      </c>
      <c r="T975" t="s">
        <v>2039</v>
      </c>
      <c r="U975" t="s">
        <v>2040</v>
      </c>
    </row>
    <row r="976" spans="1:21" ht="35" customHeight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76"/>
        <v>373.875</v>
      </c>
      <c r="G976" s="9" t="s">
        <v>20</v>
      </c>
      <c r="H976">
        <v>32</v>
      </c>
      <c r="I976" s="5">
        <f t="shared" si="77"/>
        <v>93.46875</v>
      </c>
      <c r="J976" t="s">
        <v>21</v>
      </c>
      <c r="K976" t="s">
        <v>22</v>
      </c>
      <c r="L976">
        <v>1368853200</v>
      </c>
      <c r="M976" s="11">
        <f t="shared" si="78"/>
        <v>41412.208333333336</v>
      </c>
      <c r="N976">
        <v>1368939600</v>
      </c>
      <c r="O976" s="11">
        <f t="shared" si="79"/>
        <v>41413.208333333336</v>
      </c>
      <c r="P976" s="13" t="str">
        <f t="shared" si="80"/>
        <v>2013</v>
      </c>
      <c r="Q976" t="b">
        <v>0</v>
      </c>
      <c r="R976" t="b">
        <v>0</v>
      </c>
      <c r="S976" t="s">
        <v>60</v>
      </c>
      <c r="T976" t="s">
        <v>2035</v>
      </c>
      <c r="U976" t="s">
        <v>2045</v>
      </c>
    </row>
    <row r="977" spans="1:21" ht="35" customHeight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76"/>
        <v>154.92592592592592</v>
      </c>
      <c r="G977" s="9" t="s">
        <v>20</v>
      </c>
      <c r="H977">
        <v>135</v>
      </c>
      <c r="I977" s="5">
        <f t="shared" si="77"/>
        <v>61.970370370370368</v>
      </c>
      <c r="J977" t="s">
        <v>21</v>
      </c>
      <c r="K977" t="s">
        <v>22</v>
      </c>
      <c r="L977">
        <v>1448776800</v>
      </c>
      <c r="M977" s="11">
        <f t="shared" si="78"/>
        <v>42337.25</v>
      </c>
      <c r="N977">
        <v>1452146400</v>
      </c>
      <c r="O977" s="11">
        <f t="shared" si="79"/>
        <v>42376.25</v>
      </c>
      <c r="P977" s="13" t="str">
        <f t="shared" si="80"/>
        <v>2016</v>
      </c>
      <c r="Q977" t="b">
        <v>0</v>
      </c>
      <c r="R977" t="b">
        <v>1</v>
      </c>
      <c r="S977" t="s">
        <v>33</v>
      </c>
      <c r="T977" t="s">
        <v>2039</v>
      </c>
      <c r="U977" t="s">
        <v>2040</v>
      </c>
    </row>
    <row r="978" spans="1:21" ht="35" customHeight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76"/>
        <v>322.14999999999998</v>
      </c>
      <c r="G978" s="9" t="s">
        <v>20</v>
      </c>
      <c r="H978">
        <v>140</v>
      </c>
      <c r="I978" s="5">
        <f t="shared" si="77"/>
        <v>92.042857142857144</v>
      </c>
      <c r="J978" t="s">
        <v>21</v>
      </c>
      <c r="K978" t="s">
        <v>22</v>
      </c>
      <c r="L978">
        <v>1296194400</v>
      </c>
      <c r="M978" s="11">
        <f t="shared" si="78"/>
        <v>40571.25</v>
      </c>
      <c r="N978">
        <v>1296712800</v>
      </c>
      <c r="O978" s="11">
        <f t="shared" si="79"/>
        <v>40577.25</v>
      </c>
      <c r="P978" s="13" t="str">
        <f t="shared" si="80"/>
        <v>2011</v>
      </c>
      <c r="Q978" t="b">
        <v>0</v>
      </c>
      <c r="R978" t="b">
        <v>1</v>
      </c>
      <c r="S978" t="s">
        <v>33</v>
      </c>
      <c r="T978" t="s">
        <v>2039</v>
      </c>
      <c r="U978" t="s">
        <v>2040</v>
      </c>
    </row>
    <row r="979" spans="1:21" ht="35" customHeight="1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76"/>
        <v>73.957142857142856</v>
      </c>
      <c r="G979" s="9" t="s">
        <v>14</v>
      </c>
      <c r="H979">
        <v>67</v>
      </c>
      <c r="I979" s="5">
        <f t="shared" si="77"/>
        <v>77.268656716417908</v>
      </c>
      <c r="J979" t="s">
        <v>21</v>
      </c>
      <c r="K979" t="s">
        <v>22</v>
      </c>
      <c r="L979">
        <v>1517983200</v>
      </c>
      <c r="M979" s="11">
        <f t="shared" si="78"/>
        <v>43138.25</v>
      </c>
      <c r="N979">
        <v>1520748000</v>
      </c>
      <c r="O979" s="11">
        <f t="shared" si="79"/>
        <v>43170.25</v>
      </c>
      <c r="P979" s="13" t="str">
        <f t="shared" si="80"/>
        <v>2018</v>
      </c>
      <c r="Q979" t="b">
        <v>0</v>
      </c>
      <c r="R979" t="b">
        <v>0</v>
      </c>
      <c r="S979" t="s">
        <v>17</v>
      </c>
      <c r="T979" t="s">
        <v>2033</v>
      </c>
      <c r="U979" t="s">
        <v>2034</v>
      </c>
    </row>
    <row r="980" spans="1:21" ht="35" customHeight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76"/>
        <v>864.1</v>
      </c>
      <c r="G980" s="9" t="s">
        <v>20</v>
      </c>
      <c r="H980">
        <v>92</v>
      </c>
      <c r="I980" s="5">
        <f t="shared" si="77"/>
        <v>93.923913043478265</v>
      </c>
      <c r="J980" t="s">
        <v>21</v>
      </c>
      <c r="K980" t="s">
        <v>22</v>
      </c>
      <c r="L980">
        <v>1478930400</v>
      </c>
      <c r="M980" s="11">
        <f t="shared" si="78"/>
        <v>42686.25</v>
      </c>
      <c r="N980">
        <v>1480831200</v>
      </c>
      <c r="O980" s="11">
        <f t="shared" si="79"/>
        <v>42708.25</v>
      </c>
      <c r="P980" s="13" t="str">
        <f t="shared" si="80"/>
        <v>2016</v>
      </c>
      <c r="Q980" t="b">
        <v>0</v>
      </c>
      <c r="R980" t="b">
        <v>0</v>
      </c>
      <c r="S980" t="s">
        <v>89</v>
      </c>
      <c r="T980" t="s">
        <v>2050</v>
      </c>
      <c r="U980" t="s">
        <v>2051</v>
      </c>
    </row>
    <row r="981" spans="1:21" ht="35" customHeight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76"/>
        <v>143.26245847176079</v>
      </c>
      <c r="G981" s="9" t="s">
        <v>20</v>
      </c>
      <c r="H981">
        <v>1015</v>
      </c>
      <c r="I981" s="5">
        <f t="shared" si="77"/>
        <v>84.969458128078813</v>
      </c>
      <c r="J981" t="s">
        <v>40</v>
      </c>
      <c r="K981" t="s">
        <v>41</v>
      </c>
      <c r="L981">
        <v>1426395600</v>
      </c>
      <c r="M981" s="11">
        <f t="shared" si="78"/>
        <v>42078.208333333328</v>
      </c>
      <c r="N981">
        <v>1426914000</v>
      </c>
      <c r="O981" s="11">
        <f t="shared" si="79"/>
        <v>42084.208333333328</v>
      </c>
      <c r="P981" s="13" t="str">
        <f t="shared" si="80"/>
        <v>2015</v>
      </c>
      <c r="Q981" t="b">
        <v>0</v>
      </c>
      <c r="R981" t="b">
        <v>0</v>
      </c>
      <c r="S981" t="s">
        <v>33</v>
      </c>
      <c r="T981" t="s">
        <v>2039</v>
      </c>
      <c r="U981" t="s">
        <v>2040</v>
      </c>
    </row>
    <row r="982" spans="1:21" ht="35" customHeight="1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76"/>
        <v>40.281762295081968</v>
      </c>
      <c r="G982" s="9" t="s">
        <v>14</v>
      </c>
      <c r="H982">
        <v>742</v>
      </c>
      <c r="I982" s="5">
        <f t="shared" si="77"/>
        <v>105.97035040431267</v>
      </c>
      <c r="J982" t="s">
        <v>21</v>
      </c>
      <c r="K982" t="s">
        <v>22</v>
      </c>
      <c r="L982">
        <v>1446181200</v>
      </c>
      <c r="M982" s="11">
        <f t="shared" si="78"/>
        <v>42307.208333333328</v>
      </c>
      <c r="N982">
        <v>1446616800</v>
      </c>
      <c r="O982" s="11">
        <f t="shared" si="79"/>
        <v>42312.25</v>
      </c>
      <c r="P982" s="13" t="str">
        <f t="shared" si="80"/>
        <v>2015</v>
      </c>
      <c r="Q982" t="b">
        <v>1</v>
      </c>
      <c r="R982" t="b">
        <v>0</v>
      </c>
      <c r="S982" t="s">
        <v>68</v>
      </c>
      <c r="T982" t="s">
        <v>2047</v>
      </c>
      <c r="U982" t="s">
        <v>2048</v>
      </c>
    </row>
    <row r="983" spans="1:21" ht="35" customHeight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76"/>
        <v>178.22388059701493</v>
      </c>
      <c r="G983" s="9" t="s">
        <v>20</v>
      </c>
      <c r="H983">
        <v>323</v>
      </c>
      <c r="I983" s="5">
        <f t="shared" si="77"/>
        <v>36.969040247678016</v>
      </c>
      <c r="J983" t="s">
        <v>21</v>
      </c>
      <c r="K983" t="s">
        <v>22</v>
      </c>
      <c r="L983">
        <v>1514181600</v>
      </c>
      <c r="M983" s="11">
        <f t="shared" si="78"/>
        <v>43094.25</v>
      </c>
      <c r="N983">
        <v>1517032800</v>
      </c>
      <c r="O983" s="11">
        <f t="shared" si="79"/>
        <v>43127.25</v>
      </c>
      <c r="P983" s="13" t="str">
        <f t="shared" si="80"/>
        <v>2018</v>
      </c>
      <c r="Q983" t="b">
        <v>0</v>
      </c>
      <c r="R983" t="b">
        <v>0</v>
      </c>
      <c r="S983" t="s">
        <v>28</v>
      </c>
      <c r="T983" t="s">
        <v>2037</v>
      </c>
      <c r="U983" t="s">
        <v>2038</v>
      </c>
    </row>
    <row r="984" spans="1:21" ht="35" customHeight="1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76"/>
        <v>84.930555555555557</v>
      </c>
      <c r="G984" s="9" t="s">
        <v>14</v>
      </c>
      <c r="H984">
        <v>75</v>
      </c>
      <c r="I984" s="5">
        <f t="shared" si="77"/>
        <v>81.533333333333331</v>
      </c>
      <c r="J984" t="s">
        <v>21</v>
      </c>
      <c r="K984" t="s">
        <v>22</v>
      </c>
      <c r="L984">
        <v>1311051600</v>
      </c>
      <c r="M984" s="11">
        <f t="shared" si="78"/>
        <v>40743.208333333336</v>
      </c>
      <c r="N984">
        <v>1311224400</v>
      </c>
      <c r="O984" s="11">
        <f t="shared" si="79"/>
        <v>40745.208333333336</v>
      </c>
      <c r="P984" s="13" t="str">
        <f t="shared" si="80"/>
        <v>2011</v>
      </c>
      <c r="Q984" t="b">
        <v>0</v>
      </c>
      <c r="R984" t="b">
        <v>1</v>
      </c>
      <c r="S984" t="s">
        <v>42</v>
      </c>
      <c r="T984" t="s">
        <v>2041</v>
      </c>
      <c r="U984" t="s">
        <v>2042</v>
      </c>
    </row>
    <row r="985" spans="1:21" ht="35" customHeight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76"/>
        <v>145.93648334624322</v>
      </c>
      <c r="G985" s="9" t="s">
        <v>20</v>
      </c>
      <c r="H985">
        <v>2326</v>
      </c>
      <c r="I985" s="5">
        <f t="shared" si="77"/>
        <v>80.999140154772135</v>
      </c>
      <c r="J985" t="s">
        <v>21</v>
      </c>
      <c r="K985" t="s">
        <v>22</v>
      </c>
      <c r="L985">
        <v>1564894800</v>
      </c>
      <c r="M985" s="11">
        <f t="shared" si="78"/>
        <v>43681.208333333328</v>
      </c>
      <c r="N985">
        <v>1566190800</v>
      </c>
      <c r="O985" s="11">
        <f t="shared" si="79"/>
        <v>43696.208333333328</v>
      </c>
      <c r="P985" s="13" t="str">
        <f t="shared" si="80"/>
        <v>2019</v>
      </c>
      <c r="Q985" t="b">
        <v>0</v>
      </c>
      <c r="R985" t="b">
        <v>0</v>
      </c>
      <c r="S985" t="s">
        <v>42</v>
      </c>
      <c r="T985" t="s">
        <v>2041</v>
      </c>
      <c r="U985" t="s">
        <v>2042</v>
      </c>
    </row>
    <row r="986" spans="1:21" ht="35" customHeight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76"/>
        <v>152.46153846153848</v>
      </c>
      <c r="G986" s="9" t="s">
        <v>20</v>
      </c>
      <c r="H986">
        <v>381</v>
      </c>
      <c r="I986" s="5">
        <f t="shared" si="77"/>
        <v>26.010498687664043</v>
      </c>
      <c r="J986" t="s">
        <v>21</v>
      </c>
      <c r="K986" t="s">
        <v>22</v>
      </c>
      <c r="L986">
        <v>1567918800</v>
      </c>
      <c r="M986" s="11">
        <f t="shared" si="78"/>
        <v>43716.208333333328</v>
      </c>
      <c r="N986">
        <v>1570165200</v>
      </c>
      <c r="O986" s="11">
        <f t="shared" si="79"/>
        <v>43742.208333333328</v>
      </c>
      <c r="P986" s="13" t="str">
        <f t="shared" si="80"/>
        <v>2019</v>
      </c>
      <c r="Q986" t="b">
        <v>0</v>
      </c>
      <c r="R986" t="b">
        <v>0</v>
      </c>
      <c r="S986" t="s">
        <v>33</v>
      </c>
      <c r="T986" t="s">
        <v>2039</v>
      </c>
      <c r="U986" t="s">
        <v>2040</v>
      </c>
    </row>
    <row r="987" spans="1:21" ht="35" customHeight="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76"/>
        <v>67.129542790152414</v>
      </c>
      <c r="G987" s="9" t="s">
        <v>14</v>
      </c>
      <c r="H987">
        <v>4405</v>
      </c>
      <c r="I987" s="5">
        <f t="shared" si="77"/>
        <v>25.998410896708286</v>
      </c>
      <c r="J987" t="s">
        <v>21</v>
      </c>
      <c r="K987" t="s">
        <v>22</v>
      </c>
      <c r="L987">
        <v>1386309600</v>
      </c>
      <c r="M987" s="11">
        <f t="shared" si="78"/>
        <v>41614.25</v>
      </c>
      <c r="N987">
        <v>1388556000</v>
      </c>
      <c r="O987" s="11">
        <f t="shared" si="79"/>
        <v>41640.25</v>
      </c>
      <c r="P987" s="13" t="str">
        <f t="shared" si="80"/>
        <v>2014</v>
      </c>
      <c r="Q987" t="b">
        <v>0</v>
      </c>
      <c r="R987" t="b">
        <v>1</v>
      </c>
      <c r="S987" t="s">
        <v>23</v>
      </c>
      <c r="T987" t="s">
        <v>2035</v>
      </c>
      <c r="U987" t="s">
        <v>2036</v>
      </c>
    </row>
    <row r="988" spans="1:21" ht="35" customHeight="1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76"/>
        <v>40.307692307692307</v>
      </c>
      <c r="G988" s="9" t="s">
        <v>14</v>
      </c>
      <c r="H988">
        <v>92</v>
      </c>
      <c r="I988" s="5">
        <f t="shared" si="77"/>
        <v>34.173913043478258</v>
      </c>
      <c r="J988" t="s">
        <v>21</v>
      </c>
      <c r="K988" t="s">
        <v>22</v>
      </c>
      <c r="L988">
        <v>1301979600</v>
      </c>
      <c r="M988" s="11">
        <f t="shared" si="78"/>
        <v>40638.208333333336</v>
      </c>
      <c r="N988">
        <v>1303189200</v>
      </c>
      <c r="O988" s="11">
        <f t="shared" si="79"/>
        <v>40652.208333333336</v>
      </c>
      <c r="P988" s="13" t="str">
        <f t="shared" si="80"/>
        <v>2011</v>
      </c>
      <c r="Q988" t="b">
        <v>0</v>
      </c>
      <c r="R988" t="b">
        <v>0</v>
      </c>
      <c r="S988" t="s">
        <v>23</v>
      </c>
      <c r="T988" t="s">
        <v>2035</v>
      </c>
      <c r="U988" t="s">
        <v>2036</v>
      </c>
    </row>
    <row r="989" spans="1:21" ht="35" customHeight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76"/>
        <v>216.79032258064518</v>
      </c>
      <c r="G989" s="9" t="s">
        <v>20</v>
      </c>
      <c r="H989">
        <v>480</v>
      </c>
      <c r="I989" s="5">
        <f t="shared" si="77"/>
        <v>28.002083333333335</v>
      </c>
      <c r="J989" t="s">
        <v>21</v>
      </c>
      <c r="K989" t="s">
        <v>22</v>
      </c>
      <c r="L989">
        <v>1493269200</v>
      </c>
      <c r="M989" s="11">
        <f t="shared" si="78"/>
        <v>42852.208333333328</v>
      </c>
      <c r="N989">
        <v>1494478800</v>
      </c>
      <c r="O989" s="11">
        <f t="shared" si="79"/>
        <v>42866.208333333328</v>
      </c>
      <c r="P989" s="13" t="str">
        <f t="shared" si="80"/>
        <v>2017</v>
      </c>
      <c r="Q989" t="b">
        <v>0</v>
      </c>
      <c r="R989" t="b">
        <v>0</v>
      </c>
      <c r="S989" t="s">
        <v>42</v>
      </c>
      <c r="T989" t="s">
        <v>2041</v>
      </c>
      <c r="U989" t="s">
        <v>2042</v>
      </c>
    </row>
    <row r="990" spans="1:21" ht="35" customHeight="1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76"/>
        <v>52.117021276595743</v>
      </c>
      <c r="G990" s="9" t="s">
        <v>14</v>
      </c>
      <c r="H990">
        <v>64</v>
      </c>
      <c r="I990" s="5">
        <f t="shared" si="77"/>
        <v>76.546875</v>
      </c>
      <c r="J990" t="s">
        <v>21</v>
      </c>
      <c r="K990" t="s">
        <v>22</v>
      </c>
      <c r="L990">
        <v>1478930400</v>
      </c>
      <c r="M990" s="11">
        <f t="shared" si="78"/>
        <v>42686.25</v>
      </c>
      <c r="N990">
        <v>1480744800</v>
      </c>
      <c r="O990" s="11">
        <f t="shared" si="79"/>
        <v>42707.25</v>
      </c>
      <c r="P990" s="13" t="str">
        <f t="shared" si="80"/>
        <v>2016</v>
      </c>
      <c r="Q990" t="b">
        <v>0</v>
      </c>
      <c r="R990" t="b">
        <v>0</v>
      </c>
      <c r="S990" t="s">
        <v>133</v>
      </c>
      <c r="T990" t="s">
        <v>2047</v>
      </c>
      <c r="U990" t="s">
        <v>2056</v>
      </c>
    </row>
    <row r="991" spans="1:21" ht="35" customHeight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76"/>
        <v>499.58333333333337</v>
      </c>
      <c r="G991" s="9" t="s">
        <v>20</v>
      </c>
      <c r="H991">
        <v>226</v>
      </c>
      <c r="I991" s="5">
        <f t="shared" si="77"/>
        <v>53.053097345132741</v>
      </c>
      <c r="J991" t="s">
        <v>21</v>
      </c>
      <c r="K991" t="s">
        <v>22</v>
      </c>
      <c r="L991">
        <v>1555390800</v>
      </c>
      <c r="M991" s="11">
        <f t="shared" si="78"/>
        <v>43571.208333333328</v>
      </c>
      <c r="N991">
        <v>1555822800</v>
      </c>
      <c r="O991" s="11">
        <f t="shared" si="79"/>
        <v>43576.208333333328</v>
      </c>
      <c r="P991" s="13" t="str">
        <f t="shared" si="80"/>
        <v>2019</v>
      </c>
      <c r="Q991" t="b">
        <v>0</v>
      </c>
      <c r="R991" t="b">
        <v>0</v>
      </c>
      <c r="S991" t="s">
        <v>206</v>
      </c>
      <c r="T991" t="s">
        <v>2047</v>
      </c>
      <c r="U991" t="s">
        <v>2059</v>
      </c>
    </row>
    <row r="992" spans="1:21" ht="35" customHeight="1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76"/>
        <v>87.679487179487182</v>
      </c>
      <c r="G992" s="9" t="s">
        <v>14</v>
      </c>
      <c r="H992">
        <v>64</v>
      </c>
      <c r="I992" s="5">
        <f t="shared" si="77"/>
        <v>106.859375</v>
      </c>
      <c r="J992" t="s">
        <v>21</v>
      </c>
      <c r="K992" t="s">
        <v>22</v>
      </c>
      <c r="L992">
        <v>1456984800</v>
      </c>
      <c r="M992" s="11">
        <f t="shared" si="78"/>
        <v>42432.25</v>
      </c>
      <c r="N992">
        <v>1458882000</v>
      </c>
      <c r="O992" s="11">
        <f t="shared" si="79"/>
        <v>42454.208333333328</v>
      </c>
      <c r="P992" s="13" t="str">
        <f t="shared" si="80"/>
        <v>2016</v>
      </c>
      <c r="Q992" t="b">
        <v>0</v>
      </c>
      <c r="R992" t="b">
        <v>1</v>
      </c>
      <c r="S992" t="s">
        <v>53</v>
      </c>
      <c r="T992" t="s">
        <v>2041</v>
      </c>
      <c r="U992" t="s">
        <v>2044</v>
      </c>
    </row>
    <row r="993" spans="1:21" ht="35" customHeight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76"/>
        <v>113.17346938775511</v>
      </c>
      <c r="G993" s="9" t="s">
        <v>20</v>
      </c>
      <c r="H993">
        <v>241</v>
      </c>
      <c r="I993" s="5">
        <f t="shared" si="77"/>
        <v>46.020746887966808</v>
      </c>
      <c r="J993" t="s">
        <v>21</v>
      </c>
      <c r="K993" t="s">
        <v>22</v>
      </c>
      <c r="L993">
        <v>1411621200</v>
      </c>
      <c r="M993" s="11">
        <f t="shared" si="78"/>
        <v>41907.208333333336</v>
      </c>
      <c r="N993">
        <v>1411966800</v>
      </c>
      <c r="O993" s="11">
        <f t="shared" si="79"/>
        <v>41911.208333333336</v>
      </c>
      <c r="P993" s="13" t="str">
        <f t="shared" si="80"/>
        <v>2014</v>
      </c>
      <c r="Q993" t="b">
        <v>0</v>
      </c>
      <c r="R993" t="b">
        <v>1</v>
      </c>
      <c r="S993" t="s">
        <v>23</v>
      </c>
      <c r="T993" t="s">
        <v>2035</v>
      </c>
      <c r="U993" t="s">
        <v>2036</v>
      </c>
    </row>
    <row r="994" spans="1:21" ht="35" customHeight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76"/>
        <v>426.54838709677421</v>
      </c>
      <c r="G994" s="9" t="s">
        <v>20</v>
      </c>
      <c r="H994">
        <v>132</v>
      </c>
      <c r="I994" s="5">
        <f t="shared" si="77"/>
        <v>100.17424242424242</v>
      </c>
      <c r="J994" t="s">
        <v>21</v>
      </c>
      <c r="K994" t="s">
        <v>22</v>
      </c>
      <c r="L994">
        <v>1525669200</v>
      </c>
      <c r="M994" s="11">
        <f t="shared" si="78"/>
        <v>43227.208333333328</v>
      </c>
      <c r="N994">
        <v>1526878800</v>
      </c>
      <c r="O994" s="11">
        <f t="shared" si="79"/>
        <v>43241.208333333328</v>
      </c>
      <c r="P994" s="13" t="str">
        <f t="shared" si="80"/>
        <v>2018</v>
      </c>
      <c r="Q994" t="b">
        <v>0</v>
      </c>
      <c r="R994" t="b">
        <v>1</v>
      </c>
      <c r="S994" t="s">
        <v>53</v>
      </c>
      <c r="T994" t="s">
        <v>2041</v>
      </c>
      <c r="U994" t="s">
        <v>2044</v>
      </c>
    </row>
    <row r="995" spans="1:21" ht="35" customHeight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76"/>
        <v>77.632653061224488</v>
      </c>
      <c r="G995" s="9" t="s">
        <v>74</v>
      </c>
      <c r="H995">
        <v>75</v>
      </c>
      <c r="I995" s="5">
        <f t="shared" si="77"/>
        <v>101.44</v>
      </c>
      <c r="J995" t="s">
        <v>107</v>
      </c>
      <c r="K995" t="s">
        <v>108</v>
      </c>
      <c r="L995">
        <v>1450936800</v>
      </c>
      <c r="M995" s="11">
        <f t="shared" si="78"/>
        <v>42362.25</v>
      </c>
      <c r="N995">
        <v>1452405600</v>
      </c>
      <c r="O995" s="11">
        <f t="shared" si="79"/>
        <v>42379.25</v>
      </c>
      <c r="P995" s="13" t="str">
        <f t="shared" si="80"/>
        <v>2016</v>
      </c>
      <c r="Q995" t="b">
        <v>0</v>
      </c>
      <c r="R995" t="b">
        <v>1</v>
      </c>
      <c r="S995" t="s">
        <v>122</v>
      </c>
      <c r="T995" t="s">
        <v>2054</v>
      </c>
      <c r="U995" t="s">
        <v>2055</v>
      </c>
    </row>
    <row r="996" spans="1:21" ht="35" customHeight="1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76"/>
        <v>52.496810772501767</v>
      </c>
      <c r="G996" s="9" t="s">
        <v>14</v>
      </c>
      <c r="H996">
        <v>842</v>
      </c>
      <c r="I996" s="5">
        <f t="shared" si="77"/>
        <v>87.972684085510693</v>
      </c>
      <c r="J996" t="s">
        <v>21</v>
      </c>
      <c r="K996" t="s">
        <v>22</v>
      </c>
      <c r="L996">
        <v>1413522000</v>
      </c>
      <c r="M996" s="11">
        <f t="shared" si="78"/>
        <v>41929.208333333336</v>
      </c>
      <c r="N996">
        <v>1414040400</v>
      </c>
      <c r="O996" s="11">
        <f t="shared" si="79"/>
        <v>41935.208333333336</v>
      </c>
      <c r="P996" s="13" t="str">
        <f t="shared" si="80"/>
        <v>2014</v>
      </c>
      <c r="Q996" t="b">
        <v>0</v>
      </c>
      <c r="R996" t="b">
        <v>1</v>
      </c>
      <c r="S996" t="s">
        <v>206</v>
      </c>
      <c r="T996" t="s">
        <v>2047</v>
      </c>
      <c r="U996" t="s">
        <v>2059</v>
      </c>
    </row>
    <row r="997" spans="1:21" ht="35" customHeight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76"/>
        <v>157.46762589928059</v>
      </c>
      <c r="G997" s="9" t="s">
        <v>20</v>
      </c>
      <c r="H997">
        <v>2043</v>
      </c>
      <c r="I997" s="5">
        <f t="shared" si="77"/>
        <v>74.995594713656388</v>
      </c>
      <c r="J997" t="s">
        <v>21</v>
      </c>
      <c r="K997" t="s">
        <v>22</v>
      </c>
      <c r="L997">
        <v>1541307600</v>
      </c>
      <c r="M997" s="11">
        <f t="shared" si="78"/>
        <v>43408.208333333328</v>
      </c>
      <c r="N997">
        <v>1543816800</v>
      </c>
      <c r="O997" s="11">
        <f t="shared" si="79"/>
        <v>43437.25</v>
      </c>
      <c r="P997" s="13" t="str">
        <f t="shared" si="80"/>
        <v>2018</v>
      </c>
      <c r="Q997" t="b">
        <v>0</v>
      </c>
      <c r="R997" t="b">
        <v>1</v>
      </c>
      <c r="S997" t="s">
        <v>17</v>
      </c>
      <c r="T997" t="s">
        <v>2033</v>
      </c>
      <c r="U997" t="s">
        <v>2034</v>
      </c>
    </row>
    <row r="998" spans="1:21" ht="35" customHeight="1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76"/>
        <v>72.939393939393938</v>
      </c>
      <c r="G998" s="9" t="s">
        <v>14</v>
      </c>
      <c r="H998">
        <v>112</v>
      </c>
      <c r="I998" s="5">
        <f t="shared" si="77"/>
        <v>42.982142857142854</v>
      </c>
      <c r="J998" t="s">
        <v>21</v>
      </c>
      <c r="K998" t="s">
        <v>22</v>
      </c>
      <c r="L998">
        <v>1357106400</v>
      </c>
      <c r="M998" s="11">
        <f t="shared" si="78"/>
        <v>41276.25</v>
      </c>
      <c r="N998">
        <v>1359698400</v>
      </c>
      <c r="O998" s="11">
        <f t="shared" si="79"/>
        <v>41306.25</v>
      </c>
      <c r="P998" s="13" t="str">
        <f t="shared" si="80"/>
        <v>2013</v>
      </c>
      <c r="Q998" t="b">
        <v>0</v>
      </c>
      <c r="R998" t="b">
        <v>0</v>
      </c>
      <c r="S998" t="s">
        <v>33</v>
      </c>
      <c r="T998" t="s">
        <v>2039</v>
      </c>
      <c r="U998" t="s">
        <v>2040</v>
      </c>
    </row>
    <row r="999" spans="1:21" ht="35" customHeight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76"/>
        <v>60.565789473684205</v>
      </c>
      <c r="G999" s="9" t="s">
        <v>74</v>
      </c>
      <c r="H999">
        <v>139</v>
      </c>
      <c r="I999" s="5">
        <f t="shared" si="77"/>
        <v>33.115107913669064</v>
      </c>
      <c r="J999" t="s">
        <v>107</v>
      </c>
      <c r="K999" t="s">
        <v>108</v>
      </c>
      <c r="L999">
        <v>1390197600</v>
      </c>
      <c r="M999" s="11">
        <f t="shared" si="78"/>
        <v>41659.25</v>
      </c>
      <c r="N999">
        <v>1390629600</v>
      </c>
      <c r="O999" s="11">
        <f t="shared" si="79"/>
        <v>41664.25</v>
      </c>
      <c r="P999" s="13" t="str">
        <f t="shared" si="80"/>
        <v>2014</v>
      </c>
      <c r="Q999" t="b">
        <v>0</v>
      </c>
      <c r="R999" t="b">
        <v>0</v>
      </c>
      <c r="S999" t="s">
        <v>33</v>
      </c>
      <c r="T999" t="s">
        <v>2039</v>
      </c>
      <c r="U999" t="s">
        <v>2040</v>
      </c>
    </row>
    <row r="1000" spans="1:21" ht="35" customHeight="1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76"/>
        <v>56.791291291291287</v>
      </c>
      <c r="G1000" s="9" t="s">
        <v>14</v>
      </c>
      <c r="H1000">
        <v>374</v>
      </c>
      <c r="I1000" s="5">
        <f t="shared" si="77"/>
        <v>101.13101604278074</v>
      </c>
      <c r="J1000" t="s">
        <v>21</v>
      </c>
      <c r="K1000" t="s">
        <v>22</v>
      </c>
      <c r="L1000">
        <v>1265868000</v>
      </c>
      <c r="M1000" s="11">
        <f t="shared" si="78"/>
        <v>40220.25</v>
      </c>
      <c r="N1000">
        <v>1267077600</v>
      </c>
      <c r="O1000" s="11">
        <f t="shared" si="79"/>
        <v>40234.25</v>
      </c>
      <c r="P1000" s="13" t="str">
        <f t="shared" si="80"/>
        <v>2010</v>
      </c>
      <c r="Q1000" t="b">
        <v>0</v>
      </c>
      <c r="R1000" t="b">
        <v>1</v>
      </c>
      <c r="S1000" t="s">
        <v>60</v>
      </c>
      <c r="T1000" t="s">
        <v>2035</v>
      </c>
      <c r="U1000" t="s">
        <v>2045</v>
      </c>
    </row>
    <row r="1001" spans="1:21" ht="35" customHeight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76"/>
        <v>56.542754275427541</v>
      </c>
      <c r="G1001" s="9" t="s">
        <v>74</v>
      </c>
      <c r="H1001">
        <v>1122</v>
      </c>
      <c r="I1001" s="5">
        <f t="shared" si="77"/>
        <v>55.98841354723708</v>
      </c>
      <c r="J1001" t="s">
        <v>21</v>
      </c>
      <c r="K1001" t="s">
        <v>22</v>
      </c>
      <c r="L1001">
        <v>1467176400</v>
      </c>
      <c r="M1001" s="11">
        <f t="shared" si="78"/>
        <v>42550.208333333328</v>
      </c>
      <c r="N1001">
        <v>1467781200</v>
      </c>
      <c r="O1001" s="11">
        <f t="shared" si="79"/>
        <v>42557.208333333328</v>
      </c>
      <c r="P1001" s="13" t="str">
        <f t="shared" si="80"/>
        <v>2016</v>
      </c>
      <c r="Q1001" t="b">
        <v>0</v>
      </c>
      <c r="R1001" t="b">
        <v>0</v>
      </c>
      <c r="S1001" t="s">
        <v>17</v>
      </c>
      <c r="T1001" t="s">
        <v>2033</v>
      </c>
      <c r="U1001" t="s">
        <v>2034</v>
      </c>
    </row>
  </sheetData>
  <autoFilter ref="A1:U1001" xr:uid="{00000000-0001-0000-0000-000000000000}"/>
  <conditionalFormatting sqref="A2:S1001">
    <cfRule type="beginsWith" dxfId="23" priority="2" operator="beginsWith" text="live">
      <formula>LEFT(A2,LEN("live"))="live"</formula>
    </cfRule>
    <cfRule type="containsText" dxfId="22" priority="3" operator="containsText" text="canceled">
      <formula>NOT(ISERROR(SEARCH("canceled",A2)))</formula>
    </cfRule>
    <cfRule type="containsText" dxfId="21" priority="4" operator="containsText" text="successful">
      <formula>NOT(ISERROR(SEARCH("successful",A2)))</formula>
    </cfRule>
    <cfRule type="containsText" dxfId="20" priority="7" operator="containsText" text="failed">
      <formula>NOT(ISERROR(SEARCH("failed",A2)))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692C-3506-4947-9E60-10B653183F1C}">
  <dimension ref="A2:F15"/>
  <sheetViews>
    <sheetView workbookViewId="0">
      <selection activeCell="C4" sqref="C4:F4"/>
      <pivotSelection pane="bottomRight" activeRow="3" activeCol="2" previousRow="3" previousCol="2" click="1" r:id="rId1">
        <pivotArea type="topRight" dataOnly="0" labelOnly="1" outline="0" fieldPosition="0"/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0" bestFit="1" customWidth="1"/>
    <col min="9" max="9" width="15.6640625" bestFit="1" customWidth="1"/>
    <col min="10" max="10" width="10" bestFit="1" customWidth="1"/>
    <col min="11" max="11" width="15.6640625" bestFit="1" customWidth="1"/>
    <col min="12" max="12" width="14.6640625" bestFit="1" customWidth="1"/>
    <col min="13" max="13" width="20.5" bestFit="1" customWidth="1"/>
    <col min="14" max="58" width="4.1640625" bestFit="1" customWidth="1"/>
    <col min="59" max="59" width="13" bestFit="1" customWidth="1"/>
    <col min="60" max="60" width="8" bestFit="1" customWidth="1"/>
    <col min="61" max="64" width="2.1640625" bestFit="1" customWidth="1"/>
    <col min="65" max="90" width="3.1640625" bestFit="1" customWidth="1"/>
    <col min="91" max="423" width="4.1640625" bestFit="1" customWidth="1"/>
    <col min="424" max="424" width="10.5" bestFit="1" customWidth="1"/>
    <col min="425" max="425" width="6.33203125" bestFit="1" customWidth="1"/>
    <col min="426" max="438" width="4.1640625" bestFit="1" customWidth="1"/>
    <col min="439" max="439" width="8.83203125" bestFit="1" customWidth="1"/>
    <col min="440" max="440" width="11.6640625" bestFit="1" customWidth="1"/>
    <col min="441" max="443" width="2.1640625" bestFit="1" customWidth="1"/>
    <col min="444" max="503" width="3.1640625" bestFit="1" customWidth="1"/>
    <col min="504" max="1004" width="4.1640625" bestFit="1" customWidth="1"/>
    <col min="1005" max="1005" width="14.1640625" bestFit="1" customWidth="1"/>
    <col min="1006" max="1006" width="9.1640625" bestFit="1" customWidth="1"/>
    <col min="1007" max="1007" width="11.6640625" bestFit="1" customWidth="1"/>
  </cols>
  <sheetData>
    <row r="2" spans="1:6" x14ac:dyDescent="0.2">
      <c r="A2" s="10" t="s">
        <v>6</v>
      </c>
      <c r="B2" t="s">
        <v>2070</v>
      </c>
    </row>
    <row r="4" spans="1:6" x14ac:dyDescent="0.2">
      <c r="A4" s="10" t="s">
        <v>2069</v>
      </c>
      <c r="B4" s="10" t="s">
        <v>2066</v>
      </c>
    </row>
    <row r="5" spans="1:6" x14ac:dyDescent="0.2">
      <c r="A5" s="10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9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9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9" t="s">
        <v>2064</v>
      </c>
      <c r="E9">
        <v>4</v>
      </c>
      <c r="F9">
        <v>4</v>
      </c>
    </row>
    <row r="10" spans="1:6" x14ac:dyDescent="0.2">
      <c r="A10" s="9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9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9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9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9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9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78F7-8D59-3042-9EF5-489FF541155D}">
  <dimension ref="A1:F30"/>
  <sheetViews>
    <sheetView workbookViewId="0">
      <selection activeCell="E4" sqref="E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6640625" bestFit="1" customWidth="1"/>
    <col min="8" max="8" width="10" bestFit="1" customWidth="1"/>
    <col min="9" max="9" width="15.6640625" bestFit="1" customWidth="1"/>
    <col min="10" max="10" width="14.6640625" bestFit="1" customWidth="1"/>
    <col min="11" max="11" width="20.5" bestFit="1" customWidth="1"/>
    <col min="12" max="12" width="19.6640625" bestFit="1" customWidth="1"/>
    <col min="13" max="13" width="13.6640625" bestFit="1" customWidth="1"/>
    <col min="14" max="14" width="19.5" bestFit="1" customWidth="1"/>
    <col min="15" max="15" width="24.5" bestFit="1" customWidth="1"/>
  </cols>
  <sheetData>
    <row r="1" spans="1:6" x14ac:dyDescent="0.2">
      <c r="A1" s="10" t="s">
        <v>6</v>
      </c>
      <c r="B1" t="s">
        <v>2070</v>
      </c>
    </row>
    <row r="2" spans="1:6" x14ac:dyDescent="0.2">
      <c r="A2" s="10" t="s">
        <v>2031</v>
      </c>
      <c r="B2" t="s">
        <v>2070</v>
      </c>
    </row>
    <row r="4" spans="1:6" x14ac:dyDescent="0.2">
      <c r="A4" s="10" t="s">
        <v>2069</v>
      </c>
      <c r="B4" s="10" t="s">
        <v>2066</v>
      </c>
    </row>
    <row r="5" spans="1:6" x14ac:dyDescent="0.2">
      <c r="A5" s="10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2065</v>
      </c>
      <c r="E7">
        <v>4</v>
      </c>
      <c r="F7">
        <v>4</v>
      </c>
    </row>
    <row r="8" spans="1:6" x14ac:dyDescent="0.2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2043</v>
      </c>
      <c r="C10">
        <v>8</v>
      </c>
      <c r="E10">
        <v>10</v>
      </c>
      <c r="F10">
        <v>18</v>
      </c>
    </row>
    <row r="11" spans="1:6" x14ac:dyDescent="0.2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2057</v>
      </c>
      <c r="C15">
        <v>3</v>
      </c>
      <c r="E15">
        <v>4</v>
      </c>
      <c r="F15">
        <v>7</v>
      </c>
    </row>
    <row r="16" spans="1:6" x14ac:dyDescent="0.2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2056</v>
      </c>
      <c r="C20">
        <v>4</v>
      </c>
      <c r="E20">
        <v>4</v>
      </c>
      <c r="F20">
        <v>8</v>
      </c>
    </row>
    <row r="21" spans="1:6" x14ac:dyDescent="0.2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2059</v>
      </c>
      <c r="C25">
        <v>7</v>
      </c>
      <c r="E25">
        <v>14</v>
      </c>
      <c r="F25">
        <v>21</v>
      </c>
    </row>
    <row r="26" spans="1:6" x14ac:dyDescent="0.2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2062</v>
      </c>
      <c r="E29">
        <v>3</v>
      </c>
      <c r="F29">
        <v>3</v>
      </c>
    </row>
    <row r="30" spans="1:6" x14ac:dyDescent="0.2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6443A-4EA5-2245-AAAC-F7B4EEFFD2C3}">
  <dimension ref="A2:E19"/>
  <sheetViews>
    <sheetView workbookViewId="0">
      <selection activeCell="C5" sqref="C5:E5"/>
      <pivotSelection pane="bottomRight" activeRow="4" activeCol="2" previousRow="4" previousCol="2" click="1" r:id="rId1">
        <pivotArea type="topRight" dataOnly="0" labelOnly="1" outline="0" fieldPosition="0"/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10" width="5.1640625" bestFit="1" customWidth="1"/>
    <col min="11" max="11" width="13" bestFit="1" customWidth="1"/>
    <col min="12" max="12" width="8" bestFit="1" customWidth="1"/>
    <col min="13" max="22" width="5.1640625" bestFit="1" customWidth="1"/>
    <col min="23" max="23" width="10.5" bestFit="1" customWidth="1"/>
    <col min="24" max="24" width="6.33203125" bestFit="1" customWidth="1"/>
    <col min="25" max="25" width="8.83203125" bestFit="1" customWidth="1"/>
    <col min="26" max="26" width="11.6640625" bestFit="1" customWidth="1"/>
    <col min="27" max="35" width="5.1640625" bestFit="1" customWidth="1"/>
    <col min="36" max="36" width="14.1640625" bestFit="1" customWidth="1"/>
    <col min="37" max="37" width="10.83203125" bestFit="1" customWidth="1"/>
    <col min="38" max="57" width="15.5" bestFit="1" customWidth="1"/>
    <col min="58" max="58" width="13" bestFit="1" customWidth="1"/>
    <col min="59" max="401" width="8" bestFit="1" customWidth="1"/>
    <col min="402" max="402" width="10.5" bestFit="1" customWidth="1"/>
    <col min="403" max="416" width="6.33203125" bestFit="1" customWidth="1"/>
    <col min="417" max="417" width="8.83203125" bestFit="1" customWidth="1"/>
    <col min="418" max="938" width="11.6640625" bestFit="1" customWidth="1"/>
    <col min="939" max="939" width="14.1640625" bestFit="1" customWidth="1"/>
  </cols>
  <sheetData>
    <row r="2" spans="1:5" x14ac:dyDescent="0.2">
      <c r="A2" s="10" t="s">
        <v>2031</v>
      </c>
      <c r="B2" t="s">
        <v>2070</v>
      </c>
    </row>
    <row r="3" spans="1:5" x14ac:dyDescent="0.2">
      <c r="A3" s="10" t="s">
        <v>2073</v>
      </c>
      <c r="B3" t="s">
        <v>2070</v>
      </c>
    </row>
    <row r="5" spans="1:5" x14ac:dyDescent="0.2">
      <c r="A5" s="10" t="s">
        <v>2069</v>
      </c>
      <c r="B5" s="10" t="s">
        <v>2066</v>
      </c>
    </row>
    <row r="6" spans="1:5" x14ac:dyDescent="0.2">
      <c r="A6" s="10" t="s">
        <v>2068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">
      <c r="A7" s="12" t="s">
        <v>2074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2" t="s">
        <v>2075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2" t="s">
        <v>2076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2" t="s">
        <v>2077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2" t="s">
        <v>2078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2" t="s">
        <v>2079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2" t="s">
        <v>2080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2" t="s">
        <v>2081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2" t="s">
        <v>2082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2" t="s">
        <v>2083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2" t="s">
        <v>2084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2" t="s">
        <v>2085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2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29AC-E1D7-D44B-A408-C5F60C04C171}">
  <dimension ref="A1:N14"/>
  <sheetViews>
    <sheetView workbookViewId="0">
      <selection activeCell="K24" sqref="K24"/>
    </sheetView>
  </sheetViews>
  <sheetFormatPr baseColWidth="10" defaultRowHeight="16" x14ac:dyDescent="0.2"/>
  <cols>
    <col min="1" max="1" width="17.33203125" bestFit="1" customWidth="1"/>
    <col min="2" max="2" width="17" customWidth="1"/>
    <col min="3" max="3" width="16" customWidth="1"/>
    <col min="4" max="4" width="16.6640625" customWidth="1"/>
    <col min="5" max="5" width="12.1640625" bestFit="1" customWidth="1"/>
    <col min="6" max="6" width="20.1640625" customWidth="1"/>
    <col min="7" max="7" width="17.1640625" customWidth="1"/>
    <col min="8" max="8" width="20" customWidth="1"/>
    <col min="9" max="9" width="12.1640625" bestFit="1" customWidth="1"/>
    <col min="10" max="10" width="5.6640625" bestFit="1" customWidth="1"/>
    <col min="11" max="11" width="21.33203125" customWidth="1"/>
    <col min="12" max="12" width="25" customWidth="1"/>
    <col min="13" max="13" width="23.83203125" customWidth="1"/>
    <col min="14" max="14" width="25.6640625" customWidth="1"/>
    <col min="15" max="15" width="24.6640625" customWidth="1"/>
    <col min="16" max="16" width="24.33203125" customWidth="1"/>
    <col min="17" max="17" width="27" customWidth="1"/>
    <col min="18" max="18" width="9.83203125" customWidth="1"/>
    <col min="19" max="19" width="5.6640625" bestFit="1" customWidth="1"/>
    <col min="20" max="20" width="29.6640625" bestFit="1" customWidth="1"/>
    <col min="21" max="21" width="27.33203125" bestFit="1" customWidth="1"/>
    <col min="22" max="27" width="12.1640625" bestFit="1" customWidth="1"/>
    <col min="28" max="28" width="5.6640625" bestFit="1" customWidth="1"/>
    <col min="29" max="29" width="29.6640625" bestFit="1" customWidth="1"/>
    <col min="30" max="30" width="27.33203125" bestFit="1" customWidth="1"/>
    <col min="31" max="31" width="30.83203125" bestFit="1" customWidth="1"/>
  </cols>
  <sheetData>
    <row r="1" spans="1:14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  <c r="K1" s="10" t="s">
        <v>2068</v>
      </c>
      <c r="L1" t="s">
        <v>2107</v>
      </c>
      <c r="M1" t="s">
        <v>2106</v>
      </c>
      <c r="N1" t="s">
        <v>2105</v>
      </c>
    </row>
    <row r="2" spans="1:14" x14ac:dyDescent="0.2">
      <c r="A2" t="s">
        <v>2094</v>
      </c>
      <c r="B2">
        <f>COUNTIFS(Crowdfunding!$G2:$G1001,"successful",Crowdfunding!$D2:$D1001,"&lt;1000")</f>
        <v>30</v>
      </c>
      <c r="C2">
        <f>COUNTIFS(Crowdfunding!$G2:$G1001,"failed",Crowdfunding!$D2:$D1001,"&lt;1000")</f>
        <v>20</v>
      </c>
      <c r="D2">
        <f>COUNTIFS(Crowdfunding!$G2:$G1001,"canceled",Crowdfunding!$D2:$D1001,"&lt;1000")</f>
        <v>1</v>
      </c>
      <c r="E2">
        <f>SUM($B2,$C2,$D2)</f>
        <v>51</v>
      </c>
      <c r="F2" s="14">
        <f>$B2/$E2</f>
        <v>0.58823529411764708</v>
      </c>
      <c r="G2" s="14">
        <f>$C2/$E2</f>
        <v>0.39215686274509803</v>
      </c>
      <c r="H2" s="14">
        <f>$D2/$E2</f>
        <v>1.9607843137254902E-2</v>
      </c>
      <c r="K2" s="9" t="s">
        <v>2094</v>
      </c>
      <c r="L2">
        <v>1.9607843137254902E-2</v>
      </c>
      <c r="M2">
        <v>0.39215686274509803</v>
      </c>
      <c r="N2">
        <v>0.58823529411764708</v>
      </c>
    </row>
    <row r="3" spans="1:14" x14ac:dyDescent="0.2">
      <c r="A3" t="s">
        <v>2095</v>
      </c>
      <c r="B3">
        <f>COUNTIFS(Crowdfunding!$G2:$G1001,"successful",Crowdfunding!$D2:$D1001,"&gt;=1000",Crowdfunding!$D2:$D1001,"&lt;=4999")</f>
        <v>191</v>
      </c>
      <c r="C3">
        <f>COUNTIFS(Crowdfunding!$G2:$G1001,"failed",Crowdfunding!$D2:$D1001,"&gt;=1000",Crowdfunding!$D2:$D1001,"&lt;=4999")</f>
        <v>38</v>
      </c>
      <c r="D3">
        <f>COUNTIFS(Crowdfunding!$G2:$G1001,"canceled",Crowdfunding!$D2:$D1001,"&gt;=1000",Crowdfunding!$D2:$D1001,"&lt;4999")</f>
        <v>2</v>
      </c>
      <c r="E3">
        <f t="shared" ref="E3:E13" si="0">SUM($B3,$C3,$D3)</f>
        <v>231</v>
      </c>
      <c r="F3" s="14">
        <f t="shared" ref="F3:F13" si="1">$B3/$E3</f>
        <v>0.82683982683982682</v>
      </c>
      <c r="G3" s="14">
        <f t="shared" ref="G3:G13" si="2">$C3/$E3</f>
        <v>0.16450216450216451</v>
      </c>
      <c r="H3" s="14">
        <f t="shared" ref="H3:H13" si="3">$D3/$E3</f>
        <v>8.658008658008658E-3</v>
      </c>
      <c r="K3" s="9" t="s">
        <v>2095</v>
      </c>
      <c r="L3">
        <v>8.658008658008658E-3</v>
      </c>
      <c r="M3">
        <v>0.16450216450216451</v>
      </c>
      <c r="N3">
        <v>0.82683982683982682</v>
      </c>
    </row>
    <row r="4" spans="1:14" x14ac:dyDescent="0.2">
      <c r="A4" t="s">
        <v>2096</v>
      </c>
      <c r="B4">
        <f>COUNTIFS(Crowdfunding!$G2:$G1001,"successful",Crowdfunding!$D2:$D1001,"&gt;=5000",Crowdfunding!$D2:$D1001,"&lt;=9999")</f>
        <v>164</v>
      </c>
      <c r="C4">
        <f>COUNTIFS(Crowdfunding!$G2:$G1001,"failed",Crowdfunding!$D2:$D1001,"&gt;=5000",Crowdfunding!$D2:$D1001,"&lt;=9999")</f>
        <v>126</v>
      </c>
      <c r="D4">
        <f>COUNTIFS(Crowdfunding!$G2:$G1001,"canceled",Crowdfunding!$D2:$D1001,"&gt;=5000",Crowdfunding!$D2:$D1001,"&lt;9999")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  <c r="K4" s="9" t="s">
        <v>2096</v>
      </c>
      <c r="L4">
        <v>7.9365079365079361E-2</v>
      </c>
      <c r="M4">
        <v>0.4</v>
      </c>
      <c r="N4">
        <v>0.52063492063492067</v>
      </c>
    </row>
    <row r="5" spans="1:14" x14ac:dyDescent="0.2">
      <c r="A5" t="s">
        <v>2097</v>
      </c>
      <c r="B5">
        <f>COUNTIFS(Crowdfunding!$G2:$G1001,"successful",Crowdfunding!$D2:$D1001,"&gt;=10000",Crowdfunding!$D2:$D1001,"&lt;=14999")</f>
        <v>4</v>
      </c>
      <c r="C5">
        <f>COUNTIFS(Crowdfunding!$G2:$G1001,"failed",Crowdfunding!$D2:$D1001,"&gt;=10000",Crowdfunding!$D2:$D1001,"&lt;=14999")</f>
        <v>5</v>
      </c>
      <c r="D5">
        <f>COUNTIFS(Crowdfunding!$G2:$G1001,"canceled",Crowdfunding!$D2:$D1001,"&gt;=10000",Crowdfunding!$D2:$D1001,"&lt;14999")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  <c r="K5" s="9" t="s">
        <v>2097</v>
      </c>
      <c r="L5">
        <v>0</v>
      </c>
      <c r="M5">
        <v>0.55555555555555558</v>
      </c>
      <c r="N5">
        <v>0.44444444444444442</v>
      </c>
    </row>
    <row r="6" spans="1:14" x14ac:dyDescent="0.2">
      <c r="A6" t="s">
        <v>2098</v>
      </c>
      <c r="B6">
        <f>COUNTIFS(Crowdfunding!$G2:$G1001,"successful",Crowdfunding!$D2:$D1001,"&gt;=15000",Crowdfunding!$D2:$D1001,"&lt;=19999")</f>
        <v>10</v>
      </c>
      <c r="C6">
        <f>COUNTIFS(Crowdfunding!$G2:$G1001,"failed",Crowdfunding!$D2:$D1001,"&gt;=15000",Crowdfunding!$D2:$D1001,"&lt;=19999")</f>
        <v>0</v>
      </c>
      <c r="D6">
        <f>COUNTIFS(Crowdfunding!$G2:$G1001,"canceled",Crowdfunding!$D2:$D1001,"&gt;=15000",Crowdfunding!$D2:$D1001,"&lt;19999")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  <c r="K6" s="9" t="s">
        <v>2098</v>
      </c>
      <c r="L6">
        <v>0</v>
      </c>
      <c r="M6">
        <v>0</v>
      </c>
      <c r="N6">
        <v>1</v>
      </c>
    </row>
    <row r="7" spans="1:14" x14ac:dyDescent="0.2">
      <c r="A7" t="s">
        <v>2099</v>
      </c>
      <c r="B7">
        <f>COUNTIFS(Crowdfunding!$G2:$G1001,"successful",Crowdfunding!$D2:$D1001,"&gt;=20000",Crowdfunding!$D2:$D1001,"&lt;=24999")</f>
        <v>7</v>
      </c>
      <c r="C7">
        <f>COUNTIFS(Crowdfunding!$G2:$G1001,"failed",Crowdfunding!$D2:$D1001,"&gt;=20000",Crowdfunding!$D2:$D1001,"&lt;=24999")</f>
        <v>0</v>
      </c>
      <c r="D7">
        <f>COUNTIFS(Crowdfunding!$G2:$G1001,"canceled",Crowdfunding!$D2:$D1001,"&gt;=25000",Crowdfunding!$D2:$D1001,"&lt;29999")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  <c r="K7" s="9" t="s">
        <v>2099</v>
      </c>
      <c r="L7">
        <v>0</v>
      </c>
      <c r="M7">
        <v>0</v>
      </c>
      <c r="N7">
        <v>1</v>
      </c>
    </row>
    <row r="8" spans="1:14" x14ac:dyDescent="0.2">
      <c r="A8" t="s">
        <v>2100</v>
      </c>
      <c r="B8">
        <f>COUNTIFS(Crowdfunding!$G2:$G1001,"successful",Crowdfunding!$D2:$D1001,"&gt;=25000",Crowdfunding!$D2:$D1001,"&lt;=29999")</f>
        <v>11</v>
      </c>
      <c r="C8">
        <f>COUNTIFS(Crowdfunding!$G2:$G1001,"failed",Crowdfunding!$D2:$D1001,"&gt;=25000",Crowdfunding!$D2:$D1001,"&lt;=29999")</f>
        <v>3</v>
      </c>
      <c r="D8">
        <f>COUNTIFS(Crowdfunding!$G2:$G1001,"canceled",Crowdfunding!$D2:$D1001,"&gt;=25000",Crowdfunding!$D2:$D1001,"&lt;29999")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  <c r="K8" s="9" t="s">
        <v>2100</v>
      </c>
      <c r="L8">
        <v>0</v>
      </c>
      <c r="M8">
        <v>0.21428571428571427</v>
      </c>
      <c r="N8">
        <v>0.7857142857142857</v>
      </c>
    </row>
    <row r="9" spans="1:14" x14ac:dyDescent="0.2">
      <c r="A9" t="s">
        <v>2101</v>
      </c>
      <c r="B9">
        <f>COUNTIFS(Crowdfunding!$G2:$G1001,"successful",Crowdfunding!$D2:$D1001,"&gt;=30000",Crowdfunding!$D2:$D1001,"&lt;=34999")</f>
        <v>7</v>
      </c>
      <c r="C9">
        <f>COUNTIFS(Crowdfunding!$G2:$G1001,"failed",Crowdfunding!$D2:$D1001,"&gt;=30000",Crowdfunding!$D2:$D1001,"&lt;=34999")</f>
        <v>0</v>
      </c>
      <c r="D9">
        <f>COUNTIFS(Crowdfunding!$G2:$G1001,"canceled",Crowdfunding!$D2:$D1001,"&gt;=30000",Crowdfunding!$D2:$D1001,"&lt;34999")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  <c r="K9" s="9" t="s">
        <v>2101</v>
      </c>
      <c r="L9">
        <v>0</v>
      </c>
      <c r="M9">
        <v>0</v>
      </c>
      <c r="N9">
        <v>1</v>
      </c>
    </row>
    <row r="10" spans="1:14" x14ac:dyDescent="0.2">
      <c r="A10" t="s">
        <v>2102</v>
      </c>
      <c r="B10">
        <f>COUNTIFS(Crowdfunding!$G2:$G1001,"successful",Crowdfunding!$D2:$D1001,"&gt;=35000",Crowdfunding!$D2:$D1001,"&lt;=39999")</f>
        <v>8</v>
      </c>
      <c r="C10">
        <f>COUNTIFS(Crowdfunding!$G2:$G1001,"failed",Crowdfunding!$D2:$D1001,"&gt;=35000",Crowdfunding!$D2:$D1001,"&lt;=39999")</f>
        <v>3</v>
      </c>
      <c r="D10">
        <f>COUNTIFS(Crowdfunding!$G2:$G1001,"canceled",Crowdfunding!$D2:$D1001,"&gt;=35000",Crowdfunding!$D2:$D1001,"&lt;39999")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  <c r="K10" s="9" t="s">
        <v>2102</v>
      </c>
      <c r="L10">
        <v>8.3333333333333329E-2</v>
      </c>
      <c r="M10">
        <v>0.25</v>
      </c>
      <c r="N10">
        <v>0.66666666666666663</v>
      </c>
    </row>
    <row r="11" spans="1:14" x14ac:dyDescent="0.2">
      <c r="A11" t="s">
        <v>2103</v>
      </c>
      <c r="B11">
        <f>COUNTIFS(Crowdfunding!$G2:$G1001,"successful",Crowdfunding!$D2:$D1001,"&gt;=40000",Crowdfunding!$D2:$D1001,"&lt;=44999")</f>
        <v>11</v>
      </c>
      <c r="C11">
        <f>COUNTIFS(Crowdfunding!$G2:$G1001,"failed",Crowdfunding!$D2:$D1001,"&gt;=40000",Crowdfunding!$D2:$D1001,"&lt;=44999")</f>
        <v>3</v>
      </c>
      <c r="D11">
        <f>COUNTIFS(Crowdfunding!$G2:$G1001,"canceled",Crowdfunding!$D2:$D1001,"&gt;=40000",Crowdfunding!$D2:$D1001,"&lt;49999")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  <c r="K11" s="9" t="s">
        <v>2103</v>
      </c>
      <c r="L11">
        <v>0</v>
      </c>
      <c r="M11">
        <v>0.21428571428571427</v>
      </c>
      <c r="N11">
        <v>0.7857142857142857</v>
      </c>
    </row>
    <row r="12" spans="1:14" x14ac:dyDescent="0.2">
      <c r="A12" t="s">
        <v>2104</v>
      </c>
      <c r="B12">
        <f>COUNTIFS(Crowdfunding!$G2:$G1001,"successful",Crowdfunding!$D2:$D1001,"&gt;=45000",Crowdfunding!$D2:$D1001,"&lt;=49999")</f>
        <v>8</v>
      </c>
      <c r="C12">
        <f>COUNTIFS(Crowdfunding!$G2:$G1001,"failed",Crowdfunding!$D2:$D1001,"&gt;=45000",Crowdfunding!$D2:$D1001,"&lt;=49999")</f>
        <v>3</v>
      </c>
      <c r="D12">
        <f>COUNTIFS(Crowdfunding!$G2:$G1001,"canceled",Crowdfunding!$D2:$D1001,"&gt;=45000",Crowdfunding!$D2:$D1001,"&lt;49999")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  <c r="K12" s="9" t="s">
        <v>2104</v>
      </c>
      <c r="L12">
        <v>0</v>
      </c>
      <c r="M12">
        <v>0.27272727272727271</v>
      </c>
      <c r="N12">
        <v>0.72727272727272729</v>
      </c>
    </row>
    <row r="13" spans="1:14" x14ac:dyDescent="0.2">
      <c r="A13" t="s">
        <v>2108</v>
      </c>
      <c r="B13">
        <f>COUNTIFS(Crowdfunding!$G2:$G1001,"successful",Crowdfunding!$D2:$D1001,"&gt;=50000")</f>
        <v>114</v>
      </c>
      <c r="C13">
        <f>COUNTIFS(Crowdfunding!$G2:$G1001,"failed",Crowdfunding!$D2:$D1001,"&gt;=50000")</f>
        <v>163</v>
      </c>
      <c r="D13">
        <f>COUNTIFS(Crowdfunding!$G2:$G1001,"canceled",Crowdfunding!$D2:$D1001,"&gt;=50000")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  <c r="K13" s="9" t="s">
        <v>2108</v>
      </c>
      <c r="L13">
        <v>9.1803278688524587E-2</v>
      </c>
      <c r="M13">
        <v>0.53442622950819674</v>
      </c>
      <c r="N13">
        <v>0.3737704918032787</v>
      </c>
    </row>
    <row r="14" spans="1:14" x14ac:dyDescent="0.2">
      <c r="K14" s="9" t="s">
        <v>2067</v>
      </c>
      <c r="L14">
        <v>0.28276754318220088</v>
      </c>
      <c r="M14">
        <v>2.9979395136097158</v>
      </c>
      <c r="N14">
        <v>8.7192929432080835</v>
      </c>
    </row>
  </sheetData>
  <sortState xmlns:xlrd2="http://schemas.microsoft.com/office/spreadsheetml/2017/richdata2" ref="K1:N14">
    <sortCondition ref="K9"/>
  </sortState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84B8-D060-4743-B6B8-1B4C79514928}">
  <dimension ref="A1:H1001"/>
  <sheetViews>
    <sheetView tabSelected="1" workbookViewId="0">
      <selection activeCell="O13" sqref="O13"/>
    </sheetView>
  </sheetViews>
  <sheetFormatPr baseColWidth="10" defaultRowHeight="16" x14ac:dyDescent="0.2"/>
  <cols>
    <col min="2" max="2" width="13.6640625" customWidth="1"/>
    <col min="3" max="3" width="22.33203125" customWidth="1"/>
    <col min="4" max="4" width="19.1640625" customWidth="1"/>
    <col min="6" max="6" width="13.6640625" customWidth="1"/>
    <col min="7" max="7" width="18.33203125" customWidth="1"/>
    <col min="8" max="8" width="17.6640625" customWidth="1"/>
  </cols>
  <sheetData>
    <row r="1" spans="1:8" x14ac:dyDescent="0.2">
      <c r="A1" s="1" t="s">
        <v>4</v>
      </c>
      <c r="B1" s="1" t="s">
        <v>5</v>
      </c>
      <c r="C1" s="15" t="s">
        <v>2116</v>
      </c>
      <c r="D1" s="15"/>
      <c r="E1" s="1" t="s">
        <v>4</v>
      </c>
      <c r="F1" s="1" t="s">
        <v>5</v>
      </c>
      <c r="G1" s="15" t="s">
        <v>2115</v>
      </c>
      <c r="H1" s="15"/>
    </row>
    <row r="2" spans="1:8" x14ac:dyDescent="0.2">
      <c r="A2" s="9" t="s">
        <v>20</v>
      </c>
      <c r="B2">
        <v>158</v>
      </c>
      <c r="C2" t="s">
        <v>2109</v>
      </c>
      <c r="D2">
        <f>AVERAGE($B2:$B1001)</f>
        <v>851.14690265486729</v>
      </c>
      <c r="E2" s="9" t="s">
        <v>14</v>
      </c>
      <c r="F2">
        <v>0</v>
      </c>
      <c r="G2" t="s">
        <v>2109</v>
      </c>
      <c r="H2">
        <f>AVERAGE($F2:$F1001)</f>
        <v>585.61538461538464</v>
      </c>
    </row>
    <row r="3" spans="1:8" x14ac:dyDescent="0.2">
      <c r="A3" s="9" t="s">
        <v>20</v>
      </c>
      <c r="B3">
        <v>1425</v>
      </c>
      <c r="C3" t="s">
        <v>2110</v>
      </c>
      <c r="D3">
        <f>MEDIAN($B2:$B1001)</f>
        <v>201</v>
      </c>
      <c r="E3" s="9" t="s">
        <v>14</v>
      </c>
      <c r="F3">
        <v>24</v>
      </c>
      <c r="G3" t="s">
        <v>2110</v>
      </c>
      <c r="H3">
        <f>MEDIAN($F2:$F1001)</f>
        <v>114.5</v>
      </c>
    </row>
    <row r="4" spans="1:8" x14ac:dyDescent="0.2">
      <c r="A4" s="9" t="s">
        <v>20</v>
      </c>
      <c r="B4">
        <v>174</v>
      </c>
      <c r="C4" t="s">
        <v>2111</v>
      </c>
      <c r="D4">
        <f>MIN($B2:$B1001)</f>
        <v>16</v>
      </c>
      <c r="E4" s="9" t="s">
        <v>14</v>
      </c>
      <c r="F4">
        <v>53</v>
      </c>
      <c r="G4" t="s">
        <v>2111</v>
      </c>
      <c r="H4">
        <f>MIN($F2:$F1001)</f>
        <v>0</v>
      </c>
    </row>
    <row r="5" spans="1:8" x14ac:dyDescent="0.2">
      <c r="A5" s="9" t="s">
        <v>20</v>
      </c>
      <c r="B5">
        <v>227</v>
      </c>
      <c r="C5" t="s">
        <v>2112</v>
      </c>
      <c r="D5">
        <f>MAX($B2:$B1001)</f>
        <v>7295</v>
      </c>
      <c r="E5" s="9" t="s">
        <v>14</v>
      </c>
      <c r="F5">
        <v>18</v>
      </c>
      <c r="G5" t="s">
        <v>2112</v>
      </c>
      <c r="H5">
        <f>MAX($F2:$F1001)</f>
        <v>6080</v>
      </c>
    </row>
    <row r="6" spans="1:8" x14ac:dyDescent="0.2">
      <c r="A6" s="9" t="s">
        <v>20</v>
      </c>
      <c r="B6">
        <v>220</v>
      </c>
      <c r="C6" t="s">
        <v>2113</v>
      </c>
      <c r="D6">
        <f>_xlfn.VAR.P($B2:$B1001)</f>
        <v>1603373.7324019109</v>
      </c>
      <c r="E6" s="9" t="s">
        <v>14</v>
      </c>
      <c r="F6">
        <v>44</v>
      </c>
      <c r="G6" t="s">
        <v>2113</v>
      </c>
      <c r="H6">
        <f>_xlfn.VAR.P($F2:$F1001)</f>
        <v>921574.68174133555</v>
      </c>
    </row>
    <row r="7" spans="1:8" x14ac:dyDescent="0.2">
      <c r="A7" s="9" t="s">
        <v>20</v>
      </c>
      <c r="B7">
        <v>98</v>
      </c>
      <c r="C7" t="s">
        <v>2114</v>
      </c>
      <c r="D7">
        <f>_xlfn.STDEV.S($B2:$B1001)</f>
        <v>1267.366006183523</v>
      </c>
      <c r="E7" s="9" t="s">
        <v>14</v>
      </c>
      <c r="F7">
        <v>27</v>
      </c>
      <c r="G7" t="s">
        <v>2114</v>
      </c>
      <c r="H7">
        <f>_xlfn.STDEV.S($F2:F1001)</f>
        <v>961.30819978260524</v>
      </c>
    </row>
    <row r="8" spans="1:8" x14ac:dyDescent="0.2">
      <c r="A8" s="9" t="s">
        <v>20</v>
      </c>
      <c r="B8">
        <v>100</v>
      </c>
      <c r="C8" t="s">
        <v>2117</v>
      </c>
      <c r="D8">
        <f>_xlfn.QUARTILE.EXC($B2:$B1001,1)</f>
        <v>127.5</v>
      </c>
      <c r="E8" s="9" t="s">
        <v>14</v>
      </c>
      <c r="F8">
        <v>55</v>
      </c>
      <c r="G8" t="s">
        <v>2117</v>
      </c>
      <c r="H8">
        <f>_xlfn.QUARTILE.EXC($F2:$F1001,1)</f>
        <v>38</v>
      </c>
    </row>
    <row r="9" spans="1:8" x14ac:dyDescent="0.2">
      <c r="A9" s="9" t="s">
        <v>20</v>
      </c>
      <c r="B9">
        <v>1249</v>
      </c>
      <c r="C9" t="s">
        <v>2118</v>
      </c>
      <c r="D9">
        <f>_xlfn.QUARTILE.EXC($B2:$B1001,3)</f>
        <v>1288.5</v>
      </c>
      <c r="E9" s="9" t="s">
        <v>14</v>
      </c>
      <c r="F9">
        <v>200</v>
      </c>
      <c r="G9" t="s">
        <v>2118</v>
      </c>
      <c r="H9">
        <f>_xlfn.QUARTILE.EXC($F2:$F1001,3)</f>
        <v>789.5</v>
      </c>
    </row>
    <row r="10" spans="1:8" x14ac:dyDescent="0.2">
      <c r="A10" s="9" t="s">
        <v>20</v>
      </c>
      <c r="B10">
        <v>1396</v>
      </c>
      <c r="C10" t="s">
        <v>2119</v>
      </c>
      <c r="D10">
        <f>D9-D8</f>
        <v>1161</v>
      </c>
      <c r="E10" s="9" t="s">
        <v>14</v>
      </c>
      <c r="F10">
        <v>452</v>
      </c>
      <c r="G10" t="s">
        <v>2119</v>
      </c>
      <c r="H10">
        <f>H9-H8</f>
        <v>751.5</v>
      </c>
    </row>
    <row r="11" spans="1:8" x14ac:dyDescent="0.2">
      <c r="A11" s="9" t="s">
        <v>20</v>
      </c>
      <c r="B11">
        <v>890</v>
      </c>
      <c r="C11" t="s">
        <v>2120</v>
      </c>
      <c r="D11">
        <f>D8-1.5*D10</f>
        <v>-1614</v>
      </c>
      <c r="E11" s="9" t="s">
        <v>14</v>
      </c>
      <c r="F11">
        <v>674</v>
      </c>
      <c r="G11" t="s">
        <v>2120</v>
      </c>
      <c r="H11">
        <f>H8-1.5*H10</f>
        <v>-1089.25</v>
      </c>
    </row>
    <row r="12" spans="1:8" x14ac:dyDescent="0.2">
      <c r="A12" s="9" t="s">
        <v>20</v>
      </c>
      <c r="B12">
        <v>142</v>
      </c>
      <c r="C12" t="s">
        <v>2122</v>
      </c>
      <c r="D12">
        <f>D9+1.5*D10</f>
        <v>3030</v>
      </c>
      <c r="E12" s="9" t="s">
        <v>14</v>
      </c>
      <c r="F12">
        <v>558</v>
      </c>
      <c r="G12" t="s">
        <v>2121</v>
      </c>
      <c r="H12">
        <f>H9+1.5*H10</f>
        <v>1916.75</v>
      </c>
    </row>
    <row r="13" spans="1:8" x14ac:dyDescent="0.2">
      <c r="A13" s="9" t="s">
        <v>20</v>
      </c>
      <c r="B13">
        <v>2673</v>
      </c>
      <c r="E13" s="9" t="s">
        <v>14</v>
      </c>
      <c r="F13">
        <v>15</v>
      </c>
    </row>
    <row r="14" spans="1:8" x14ac:dyDescent="0.2">
      <c r="A14" s="9" t="s">
        <v>20</v>
      </c>
      <c r="B14">
        <v>163</v>
      </c>
      <c r="E14" s="9" t="s">
        <v>14</v>
      </c>
      <c r="F14">
        <v>2307</v>
      </c>
    </row>
    <row r="15" spans="1:8" x14ac:dyDescent="0.2">
      <c r="A15" s="9" t="s">
        <v>20</v>
      </c>
      <c r="B15">
        <v>2220</v>
      </c>
      <c r="E15" s="9" t="s">
        <v>14</v>
      </c>
      <c r="F15">
        <v>88</v>
      </c>
    </row>
    <row r="16" spans="1:8" x14ac:dyDescent="0.2">
      <c r="A16" s="9" t="s">
        <v>20</v>
      </c>
      <c r="B16">
        <v>1606</v>
      </c>
      <c r="E16" s="9" t="s">
        <v>14</v>
      </c>
      <c r="F16">
        <v>48</v>
      </c>
    </row>
    <row r="17" spans="1:6" x14ac:dyDescent="0.2">
      <c r="A17" s="9" t="s">
        <v>20</v>
      </c>
      <c r="B17">
        <v>129</v>
      </c>
      <c r="E17" s="9" t="s">
        <v>14</v>
      </c>
      <c r="F17">
        <v>1</v>
      </c>
    </row>
    <row r="18" spans="1:6" x14ac:dyDescent="0.2">
      <c r="A18" s="9" t="s">
        <v>20</v>
      </c>
      <c r="B18">
        <v>226</v>
      </c>
      <c r="E18" s="9" t="s">
        <v>14</v>
      </c>
      <c r="F18">
        <v>1467</v>
      </c>
    </row>
    <row r="19" spans="1:6" x14ac:dyDescent="0.2">
      <c r="A19" s="9" t="s">
        <v>20</v>
      </c>
      <c r="B19">
        <v>5419</v>
      </c>
      <c r="E19" s="9" t="s">
        <v>14</v>
      </c>
      <c r="F19">
        <v>75</v>
      </c>
    </row>
    <row r="20" spans="1:6" x14ac:dyDescent="0.2">
      <c r="A20" s="9" t="s">
        <v>20</v>
      </c>
      <c r="B20">
        <v>165</v>
      </c>
      <c r="E20" s="9" t="s">
        <v>14</v>
      </c>
      <c r="F20">
        <v>120</v>
      </c>
    </row>
    <row r="21" spans="1:6" x14ac:dyDescent="0.2">
      <c r="A21" s="9" t="s">
        <v>20</v>
      </c>
      <c r="B21">
        <v>1965</v>
      </c>
      <c r="E21" s="9" t="s">
        <v>14</v>
      </c>
      <c r="F21">
        <v>2253</v>
      </c>
    </row>
    <row r="22" spans="1:6" x14ac:dyDescent="0.2">
      <c r="A22" s="9" t="s">
        <v>20</v>
      </c>
      <c r="B22">
        <v>16</v>
      </c>
      <c r="E22" s="9" t="s">
        <v>14</v>
      </c>
      <c r="F22">
        <v>5</v>
      </c>
    </row>
    <row r="23" spans="1:6" x14ac:dyDescent="0.2">
      <c r="A23" s="9" t="s">
        <v>20</v>
      </c>
      <c r="B23">
        <v>107</v>
      </c>
      <c r="E23" s="9" t="s">
        <v>14</v>
      </c>
      <c r="F23">
        <v>38</v>
      </c>
    </row>
    <row r="24" spans="1:6" x14ac:dyDescent="0.2">
      <c r="A24" s="9" t="s">
        <v>20</v>
      </c>
      <c r="B24">
        <v>134</v>
      </c>
      <c r="E24" s="9" t="s">
        <v>14</v>
      </c>
      <c r="F24">
        <v>12</v>
      </c>
    </row>
    <row r="25" spans="1:6" x14ac:dyDescent="0.2">
      <c r="A25" s="9" t="s">
        <v>20</v>
      </c>
      <c r="B25">
        <v>198</v>
      </c>
      <c r="E25" s="9" t="s">
        <v>14</v>
      </c>
      <c r="F25">
        <v>1684</v>
      </c>
    </row>
    <row r="26" spans="1:6" x14ac:dyDescent="0.2">
      <c r="A26" s="9" t="s">
        <v>20</v>
      </c>
      <c r="B26">
        <v>111</v>
      </c>
      <c r="E26" s="9" t="s">
        <v>14</v>
      </c>
      <c r="F26">
        <v>56</v>
      </c>
    </row>
    <row r="27" spans="1:6" x14ac:dyDescent="0.2">
      <c r="A27" s="9" t="s">
        <v>20</v>
      </c>
      <c r="B27">
        <v>222</v>
      </c>
      <c r="E27" s="9" t="s">
        <v>14</v>
      </c>
      <c r="F27">
        <v>838</v>
      </c>
    </row>
    <row r="28" spans="1:6" x14ac:dyDescent="0.2">
      <c r="A28" s="9" t="s">
        <v>20</v>
      </c>
      <c r="B28">
        <v>6212</v>
      </c>
      <c r="E28" s="9" t="s">
        <v>14</v>
      </c>
      <c r="F28">
        <v>1000</v>
      </c>
    </row>
    <row r="29" spans="1:6" x14ac:dyDescent="0.2">
      <c r="A29" s="9" t="s">
        <v>20</v>
      </c>
      <c r="B29">
        <v>98</v>
      </c>
      <c r="E29" s="9" t="s">
        <v>14</v>
      </c>
      <c r="F29">
        <v>1482</v>
      </c>
    </row>
    <row r="30" spans="1:6" x14ac:dyDescent="0.2">
      <c r="A30" s="9" t="s">
        <v>20</v>
      </c>
      <c r="B30">
        <v>92</v>
      </c>
      <c r="E30" s="9" t="s">
        <v>14</v>
      </c>
      <c r="F30">
        <v>106</v>
      </c>
    </row>
    <row r="31" spans="1:6" x14ac:dyDescent="0.2">
      <c r="A31" s="9" t="s">
        <v>20</v>
      </c>
      <c r="B31">
        <v>149</v>
      </c>
      <c r="E31" s="9" t="s">
        <v>14</v>
      </c>
      <c r="F31">
        <v>679</v>
      </c>
    </row>
    <row r="32" spans="1:6" x14ac:dyDescent="0.2">
      <c r="A32" s="9" t="s">
        <v>20</v>
      </c>
      <c r="B32">
        <v>2431</v>
      </c>
      <c r="E32" s="9" t="s">
        <v>14</v>
      </c>
      <c r="F32">
        <v>1220</v>
      </c>
    </row>
    <row r="33" spans="1:6" x14ac:dyDescent="0.2">
      <c r="A33" s="9" t="s">
        <v>20</v>
      </c>
      <c r="B33">
        <v>303</v>
      </c>
      <c r="E33" s="9" t="s">
        <v>14</v>
      </c>
      <c r="F33">
        <v>1</v>
      </c>
    </row>
    <row r="34" spans="1:6" x14ac:dyDescent="0.2">
      <c r="A34" s="9" t="s">
        <v>20</v>
      </c>
      <c r="B34">
        <v>209</v>
      </c>
      <c r="E34" s="9" t="s">
        <v>14</v>
      </c>
      <c r="F34">
        <v>37</v>
      </c>
    </row>
    <row r="35" spans="1:6" x14ac:dyDescent="0.2">
      <c r="A35" s="9" t="s">
        <v>20</v>
      </c>
      <c r="B35">
        <v>131</v>
      </c>
      <c r="E35" s="9" t="s">
        <v>14</v>
      </c>
      <c r="F35">
        <v>60</v>
      </c>
    </row>
    <row r="36" spans="1:6" x14ac:dyDescent="0.2">
      <c r="A36" s="9" t="s">
        <v>20</v>
      </c>
      <c r="B36">
        <v>164</v>
      </c>
      <c r="E36" s="9" t="s">
        <v>14</v>
      </c>
      <c r="F36">
        <v>296</v>
      </c>
    </row>
    <row r="37" spans="1:6" x14ac:dyDescent="0.2">
      <c r="A37" s="9" t="s">
        <v>20</v>
      </c>
      <c r="B37">
        <v>201</v>
      </c>
      <c r="E37" s="9" t="s">
        <v>14</v>
      </c>
      <c r="F37">
        <v>3304</v>
      </c>
    </row>
    <row r="38" spans="1:6" x14ac:dyDescent="0.2">
      <c r="A38" s="9" t="s">
        <v>20</v>
      </c>
      <c r="B38">
        <v>211</v>
      </c>
      <c r="E38" s="9" t="s">
        <v>14</v>
      </c>
      <c r="F38">
        <v>73</v>
      </c>
    </row>
    <row r="39" spans="1:6" x14ac:dyDescent="0.2">
      <c r="A39" s="9" t="s">
        <v>20</v>
      </c>
      <c r="B39">
        <v>128</v>
      </c>
      <c r="E39" s="9" t="s">
        <v>14</v>
      </c>
      <c r="F39">
        <v>3387</v>
      </c>
    </row>
    <row r="40" spans="1:6" x14ac:dyDescent="0.2">
      <c r="A40" s="9" t="s">
        <v>20</v>
      </c>
      <c r="B40">
        <v>1600</v>
      </c>
      <c r="E40" s="9" t="s">
        <v>14</v>
      </c>
      <c r="F40">
        <v>662</v>
      </c>
    </row>
    <row r="41" spans="1:6" x14ac:dyDescent="0.2">
      <c r="A41" s="9" t="s">
        <v>20</v>
      </c>
      <c r="B41">
        <v>249</v>
      </c>
      <c r="E41" s="9" t="s">
        <v>14</v>
      </c>
      <c r="F41">
        <v>774</v>
      </c>
    </row>
    <row r="42" spans="1:6" x14ac:dyDescent="0.2">
      <c r="A42" s="9" t="s">
        <v>20</v>
      </c>
      <c r="B42">
        <v>236</v>
      </c>
      <c r="E42" s="9" t="s">
        <v>14</v>
      </c>
      <c r="F42">
        <v>672</v>
      </c>
    </row>
    <row r="43" spans="1:6" x14ac:dyDescent="0.2">
      <c r="A43" s="9" t="s">
        <v>20</v>
      </c>
      <c r="B43">
        <v>4065</v>
      </c>
      <c r="E43" s="9" t="s">
        <v>14</v>
      </c>
      <c r="F43">
        <v>940</v>
      </c>
    </row>
    <row r="44" spans="1:6" x14ac:dyDescent="0.2">
      <c r="A44" s="9" t="s">
        <v>20</v>
      </c>
      <c r="B44">
        <v>246</v>
      </c>
      <c r="E44" s="9" t="s">
        <v>14</v>
      </c>
      <c r="F44">
        <v>117</v>
      </c>
    </row>
    <row r="45" spans="1:6" x14ac:dyDescent="0.2">
      <c r="A45" s="9" t="s">
        <v>20</v>
      </c>
      <c r="B45">
        <v>2475</v>
      </c>
      <c r="E45" s="9" t="s">
        <v>14</v>
      </c>
      <c r="F45">
        <v>115</v>
      </c>
    </row>
    <row r="46" spans="1:6" x14ac:dyDescent="0.2">
      <c r="A46" s="9" t="s">
        <v>20</v>
      </c>
      <c r="B46">
        <v>76</v>
      </c>
      <c r="E46" s="9" t="s">
        <v>14</v>
      </c>
      <c r="F46">
        <v>326</v>
      </c>
    </row>
    <row r="47" spans="1:6" x14ac:dyDescent="0.2">
      <c r="A47" s="9" t="s">
        <v>20</v>
      </c>
      <c r="B47">
        <v>54</v>
      </c>
      <c r="E47" s="9" t="s">
        <v>14</v>
      </c>
      <c r="F47">
        <v>1</v>
      </c>
    </row>
    <row r="48" spans="1:6" x14ac:dyDescent="0.2">
      <c r="A48" s="9" t="s">
        <v>20</v>
      </c>
      <c r="B48">
        <v>88</v>
      </c>
      <c r="E48" s="9" t="s">
        <v>14</v>
      </c>
      <c r="F48">
        <v>1467</v>
      </c>
    </row>
    <row r="49" spans="1:6" x14ac:dyDescent="0.2">
      <c r="A49" s="9" t="s">
        <v>20</v>
      </c>
      <c r="B49">
        <v>85</v>
      </c>
      <c r="E49" s="9" t="s">
        <v>14</v>
      </c>
      <c r="F49">
        <v>5681</v>
      </c>
    </row>
    <row r="50" spans="1:6" x14ac:dyDescent="0.2">
      <c r="A50" s="9" t="s">
        <v>20</v>
      </c>
      <c r="B50">
        <v>170</v>
      </c>
      <c r="E50" s="9" t="s">
        <v>14</v>
      </c>
      <c r="F50">
        <v>1059</v>
      </c>
    </row>
    <row r="51" spans="1:6" x14ac:dyDescent="0.2">
      <c r="A51" s="9" t="s">
        <v>20</v>
      </c>
      <c r="B51">
        <v>330</v>
      </c>
      <c r="E51" s="9" t="s">
        <v>14</v>
      </c>
      <c r="F51">
        <v>1194</v>
      </c>
    </row>
    <row r="52" spans="1:6" x14ac:dyDescent="0.2">
      <c r="A52" s="9" t="s">
        <v>20</v>
      </c>
      <c r="B52">
        <v>127</v>
      </c>
      <c r="E52" s="9" t="s">
        <v>14</v>
      </c>
      <c r="F52">
        <v>30</v>
      </c>
    </row>
    <row r="53" spans="1:6" x14ac:dyDescent="0.2">
      <c r="A53" s="9" t="s">
        <v>20</v>
      </c>
      <c r="B53">
        <v>411</v>
      </c>
      <c r="E53" s="9" t="s">
        <v>14</v>
      </c>
      <c r="F53">
        <v>75</v>
      </c>
    </row>
    <row r="54" spans="1:6" x14ac:dyDescent="0.2">
      <c r="A54" s="9" t="s">
        <v>20</v>
      </c>
      <c r="B54">
        <v>180</v>
      </c>
      <c r="E54" s="9" t="s">
        <v>14</v>
      </c>
      <c r="F54">
        <v>955</v>
      </c>
    </row>
    <row r="55" spans="1:6" x14ac:dyDescent="0.2">
      <c r="A55" s="9" t="s">
        <v>20</v>
      </c>
      <c r="B55">
        <v>374</v>
      </c>
      <c r="E55" s="9" t="s">
        <v>14</v>
      </c>
      <c r="F55">
        <v>67</v>
      </c>
    </row>
    <row r="56" spans="1:6" x14ac:dyDescent="0.2">
      <c r="A56" s="9" t="s">
        <v>20</v>
      </c>
      <c r="B56">
        <v>71</v>
      </c>
      <c r="E56" s="9" t="s">
        <v>14</v>
      </c>
      <c r="F56">
        <v>5</v>
      </c>
    </row>
    <row r="57" spans="1:6" x14ac:dyDescent="0.2">
      <c r="A57" s="9" t="s">
        <v>20</v>
      </c>
      <c r="B57">
        <v>203</v>
      </c>
      <c r="E57" s="9" t="s">
        <v>14</v>
      </c>
      <c r="F57">
        <v>26</v>
      </c>
    </row>
    <row r="58" spans="1:6" x14ac:dyDescent="0.2">
      <c r="A58" s="9" t="s">
        <v>20</v>
      </c>
      <c r="B58">
        <v>113</v>
      </c>
      <c r="E58" s="9" t="s">
        <v>14</v>
      </c>
      <c r="F58">
        <v>1130</v>
      </c>
    </row>
    <row r="59" spans="1:6" x14ac:dyDescent="0.2">
      <c r="A59" s="9" t="s">
        <v>20</v>
      </c>
      <c r="B59">
        <v>96</v>
      </c>
      <c r="E59" s="9" t="s">
        <v>14</v>
      </c>
      <c r="F59">
        <v>782</v>
      </c>
    </row>
    <row r="60" spans="1:6" x14ac:dyDescent="0.2">
      <c r="A60" s="9" t="s">
        <v>20</v>
      </c>
      <c r="B60">
        <v>498</v>
      </c>
      <c r="E60" s="9" t="s">
        <v>14</v>
      </c>
      <c r="F60">
        <v>210</v>
      </c>
    </row>
    <row r="61" spans="1:6" x14ac:dyDescent="0.2">
      <c r="A61" s="9" t="s">
        <v>20</v>
      </c>
      <c r="B61">
        <v>180</v>
      </c>
      <c r="E61" s="9" t="s">
        <v>14</v>
      </c>
      <c r="F61">
        <v>136</v>
      </c>
    </row>
    <row r="62" spans="1:6" x14ac:dyDescent="0.2">
      <c r="A62" s="9" t="s">
        <v>20</v>
      </c>
      <c r="B62">
        <v>27</v>
      </c>
      <c r="E62" s="9" t="s">
        <v>14</v>
      </c>
      <c r="F62">
        <v>86</v>
      </c>
    </row>
    <row r="63" spans="1:6" x14ac:dyDescent="0.2">
      <c r="A63" s="9" t="s">
        <v>20</v>
      </c>
      <c r="B63">
        <v>2331</v>
      </c>
      <c r="E63" s="9" t="s">
        <v>14</v>
      </c>
      <c r="F63">
        <v>19</v>
      </c>
    </row>
    <row r="64" spans="1:6" x14ac:dyDescent="0.2">
      <c r="A64" s="9" t="s">
        <v>20</v>
      </c>
      <c r="B64">
        <v>113</v>
      </c>
      <c r="E64" s="9" t="s">
        <v>14</v>
      </c>
      <c r="F64">
        <v>886</v>
      </c>
    </row>
    <row r="65" spans="1:6" x14ac:dyDescent="0.2">
      <c r="A65" s="9" t="s">
        <v>20</v>
      </c>
      <c r="B65">
        <v>164</v>
      </c>
      <c r="E65" s="9" t="s">
        <v>14</v>
      </c>
      <c r="F65">
        <v>35</v>
      </c>
    </row>
    <row r="66" spans="1:6" x14ac:dyDescent="0.2">
      <c r="A66" s="9" t="s">
        <v>20</v>
      </c>
      <c r="B66">
        <v>164</v>
      </c>
      <c r="E66" s="9" t="s">
        <v>14</v>
      </c>
      <c r="F66">
        <v>24</v>
      </c>
    </row>
    <row r="67" spans="1:6" x14ac:dyDescent="0.2">
      <c r="A67" s="9" t="s">
        <v>20</v>
      </c>
      <c r="B67">
        <v>336</v>
      </c>
      <c r="E67" s="9" t="s">
        <v>14</v>
      </c>
      <c r="F67">
        <v>86</v>
      </c>
    </row>
    <row r="68" spans="1:6" x14ac:dyDescent="0.2">
      <c r="A68" s="9" t="s">
        <v>20</v>
      </c>
      <c r="B68">
        <v>1917</v>
      </c>
      <c r="E68" s="9" t="s">
        <v>14</v>
      </c>
      <c r="F68">
        <v>243</v>
      </c>
    </row>
    <row r="69" spans="1:6" x14ac:dyDescent="0.2">
      <c r="A69" s="9" t="s">
        <v>20</v>
      </c>
      <c r="B69">
        <v>95</v>
      </c>
      <c r="E69" s="9" t="s">
        <v>14</v>
      </c>
      <c r="F69">
        <v>65</v>
      </c>
    </row>
    <row r="70" spans="1:6" x14ac:dyDescent="0.2">
      <c r="A70" s="9" t="s">
        <v>20</v>
      </c>
      <c r="B70">
        <v>147</v>
      </c>
      <c r="E70" s="9" t="s">
        <v>14</v>
      </c>
      <c r="F70">
        <v>100</v>
      </c>
    </row>
    <row r="71" spans="1:6" x14ac:dyDescent="0.2">
      <c r="A71" s="9" t="s">
        <v>20</v>
      </c>
      <c r="B71">
        <v>86</v>
      </c>
      <c r="E71" s="9" t="s">
        <v>14</v>
      </c>
      <c r="F71">
        <v>168</v>
      </c>
    </row>
    <row r="72" spans="1:6" x14ac:dyDescent="0.2">
      <c r="A72" s="9" t="s">
        <v>20</v>
      </c>
      <c r="B72">
        <v>83</v>
      </c>
      <c r="E72" s="9" t="s">
        <v>14</v>
      </c>
      <c r="F72">
        <v>13</v>
      </c>
    </row>
    <row r="73" spans="1:6" x14ac:dyDescent="0.2">
      <c r="A73" s="9" t="s">
        <v>20</v>
      </c>
      <c r="B73">
        <v>676</v>
      </c>
      <c r="E73" s="9" t="s">
        <v>14</v>
      </c>
      <c r="F73">
        <v>1</v>
      </c>
    </row>
    <row r="74" spans="1:6" x14ac:dyDescent="0.2">
      <c r="A74" s="9" t="s">
        <v>20</v>
      </c>
      <c r="B74">
        <v>361</v>
      </c>
      <c r="E74" s="9" t="s">
        <v>14</v>
      </c>
      <c r="F74">
        <v>40</v>
      </c>
    </row>
    <row r="75" spans="1:6" x14ac:dyDescent="0.2">
      <c r="A75" s="9" t="s">
        <v>20</v>
      </c>
      <c r="B75">
        <v>131</v>
      </c>
      <c r="E75" s="9" t="s">
        <v>14</v>
      </c>
      <c r="F75">
        <v>226</v>
      </c>
    </row>
    <row r="76" spans="1:6" x14ac:dyDescent="0.2">
      <c r="A76" s="9" t="s">
        <v>20</v>
      </c>
      <c r="B76">
        <v>126</v>
      </c>
      <c r="E76" s="9" t="s">
        <v>14</v>
      </c>
      <c r="F76">
        <v>1625</v>
      </c>
    </row>
    <row r="77" spans="1:6" x14ac:dyDescent="0.2">
      <c r="A77" s="9" t="s">
        <v>20</v>
      </c>
      <c r="B77">
        <v>275</v>
      </c>
      <c r="E77" s="9" t="s">
        <v>14</v>
      </c>
      <c r="F77">
        <v>143</v>
      </c>
    </row>
    <row r="78" spans="1:6" x14ac:dyDescent="0.2">
      <c r="A78" s="9" t="s">
        <v>20</v>
      </c>
      <c r="B78">
        <v>67</v>
      </c>
      <c r="E78" s="9" t="s">
        <v>14</v>
      </c>
      <c r="F78">
        <v>934</v>
      </c>
    </row>
    <row r="79" spans="1:6" x14ac:dyDescent="0.2">
      <c r="A79" s="9" t="s">
        <v>20</v>
      </c>
      <c r="B79">
        <v>154</v>
      </c>
      <c r="E79" s="9" t="s">
        <v>14</v>
      </c>
      <c r="F79">
        <v>17</v>
      </c>
    </row>
    <row r="80" spans="1:6" x14ac:dyDescent="0.2">
      <c r="A80" s="9" t="s">
        <v>20</v>
      </c>
      <c r="B80">
        <v>1782</v>
      </c>
      <c r="E80" s="9" t="s">
        <v>14</v>
      </c>
      <c r="F80">
        <v>2179</v>
      </c>
    </row>
    <row r="81" spans="1:6" x14ac:dyDescent="0.2">
      <c r="A81" s="9" t="s">
        <v>20</v>
      </c>
      <c r="B81">
        <v>903</v>
      </c>
      <c r="E81" s="9" t="s">
        <v>14</v>
      </c>
      <c r="F81">
        <v>931</v>
      </c>
    </row>
    <row r="82" spans="1:6" x14ac:dyDescent="0.2">
      <c r="A82" s="9" t="s">
        <v>20</v>
      </c>
      <c r="B82">
        <v>94</v>
      </c>
      <c r="E82" s="9" t="s">
        <v>14</v>
      </c>
      <c r="F82">
        <v>92</v>
      </c>
    </row>
    <row r="83" spans="1:6" x14ac:dyDescent="0.2">
      <c r="A83" s="9" t="s">
        <v>20</v>
      </c>
      <c r="B83">
        <v>180</v>
      </c>
      <c r="E83" s="9" t="s">
        <v>14</v>
      </c>
      <c r="F83">
        <v>57</v>
      </c>
    </row>
    <row r="84" spans="1:6" x14ac:dyDescent="0.2">
      <c r="A84" s="9" t="s">
        <v>20</v>
      </c>
      <c r="B84">
        <v>533</v>
      </c>
      <c r="E84" s="9" t="s">
        <v>14</v>
      </c>
      <c r="F84">
        <v>41</v>
      </c>
    </row>
    <row r="85" spans="1:6" x14ac:dyDescent="0.2">
      <c r="A85" s="9" t="s">
        <v>20</v>
      </c>
      <c r="B85">
        <v>2443</v>
      </c>
      <c r="E85" s="9" t="s">
        <v>14</v>
      </c>
      <c r="F85">
        <v>1</v>
      </c>
    </row>
    <row r="86" spans="1:6" x14ac:dyDescent="0.2">
      <c r="A86" s="9" t="s">
        <v>20</v>
      </c>
      <c r="B86">
        <v>89</v>
      </c>
      <c r="E86" s="9" t="s">
        <v>14</v>
      </c>
      <c r="F86">
        <v>101</v>
      </c>
    </row>
    <row r="87" spans="1:6" x14ac:dyDescent="0.2">
      <c r="A87" s="9" t="s">
        <v>20</v>
      </c>
      <c r="B87">
        <v>159</v>
      </c>
      <c r="E87" s="9" t="s">
        <v>14</v>
      </c>
      <c r="F87">
        <v>1335</v>
      </c>
    </row>
    <row r="88" spans="1:6" x14ac:dyDescent="0.2">
      <c r="A88" s="9" t="s">
        <v>20</v>
      </c>
      <c r="B88">
        <v>50</v>
      </c>
      <c r="E88" s="9" t="s">
        <v>14</v>
      </c>
      <c r="F88">
        <v>15</v>
      </c>
    </row>
    <row r="89" spans="1:6" x14ac:dyDescent="0.2">
      <c r="A89" s="9" t="s">
        <v>20</v>
      </c>
      <c r="B89">
        <v>186</v>
      </c>
      <c r="E89" s="9" t="s">
        <v>14</v>
      </c>
      <c r="F89">
        <v>454</v>
      </c>
    </row>
    <row r="90" spans="1:6" x14ac:dyDescent="0.2">
      <c r="A90" s="9" t="s">
        <v>20</v>
      </c>
      <c r="B90">
        <v>1071</v>
      </c>
      <c r="E90" s="9" t="s">
        <v>14</v>
      </c>
      <c r="F90">
        <v>3182</v>
      </c>
    </row>
    <row r="91" spans="1:6" x14ac:dyDescent="0.2">
      <c r="A91" s="9" t="s">
        <v>20</v>
      </c>
      <c r="B91">
        <v>117</v>
      </c>
      <c r="E91" s="9" t="s">
        <v>14</v>
      </c>
      <c r="F91">
        <v>15</v>
      </c>
    </row>
    <row r="92" spans="1:6" x14ac:dyDescent="0.2">
      <c r="A92" s="9" t="s">
        <v>20</v>
      </c>
      <c r="B92">
        <v>70</v>
      </c>
      <c r="E92" s="9" t="s">
        <v>14</v>
      </c>
      <c r="F92">
        <v>133</v>
      </c>
    </row>
    <row r="93" spans="1:6" x14ac:dyDescent="0.2">
      <c r="A93" s="9" t="s">
        <v>20</v>
      </c>
      <c r="B93">
        <v>135</v>
      </c>
      <c r="E93" s="9" t="s">
        <v>14</v>
      </c>
      <c r="F93">
        <v>2062</v>
      </c>
    </row>
    <row r="94" spans="1:6" x14ac:dyDescent="0.2">
      <c r="A94" s="9" t="s">
        <v>20</v>
      </c>
      <c r="B94">
        <v>768</v>
      </c>
      <c r="E94" s="9" t="s">
        <v>14</v>
      </c>
      <c r="F94">
        <v>29</v>
      </c>
    </row>
    <row r="95" spans="1:6" x14ac:dyDescent="0.2">
      <c r="A95" s="9" t="s">
        <v>20</v>
      </c>
      <c r="B95">
        <v>199</v>
      </c>
      <c r="E95" s="9" t="s">
        <v>14</v>
      </c>
      <c r="F95">
        <v>132</v>
      </c>
    </row>
    <row r="96" spans="1:6" x14ac:dyDescent="0.2">
      <c r="A96" s="9" t="s">
        <v>20</v>
      </c>
      <c r="B96">
        <v>107</v>
      </c>
      <c r="E96" s="9" t="s">
        <v>14</v>
      </c>
      <c r="F96">
        <v>137</v>
      </c>
    </row>
    <row r="97" spans="1:6" x14ac:dyDescent="0.2">
      <c r="A97" s="9" t="s">
        <v>20</v>
      </c>
      <c r="B97">
        <v>195</v>
      </c>
      <c r="E97" s="9" t="s">
        <v>14</v>
      </c>
      <c r="F97">
        <v>908</v>
      </c>
    </row>
    <row r="98" spans="1:6" x14ac:dyDescent="0.2">
      <c r="A98" s="9" t="s">
        <v>20</v>
      </c>
      <c r="B98">
        <v>3376</v>
      </c>
      <c r="E98" s="9" t="s">
        <v>14</v>
      </c>
      <c r="F98">
        <v>10</v>
      </c>
    </row>
    <row r="99" spans="1:6" x14ac:dyDescent="0.2">
      <c r="A99" s="9" t="s">
        <v>20</v>
      </c>
      <c r="B99">
        <v>41</v>
      </c>
      <c r="E99" s="9" t="s">
        <v>14</v>
      </c>
      <c r="F99">
        <v>1910</v>
      </c>
    </row>
    <row r="100" spans="1:6" x14ac:dyDescent="0.2">
      <c r="A100" s="9" t="s">
        <v>20</v>
      </c>
      <c r="B100">
        <v>1821</v>
      </c>
      <c r="E100" s="9" t="s">
        <v>14</v>
      </c>
      <c r="F100">
        <v>38</v>
      </c>
    </row>
    <row r="101" spans="1:6" x14ac:dyDescent="0.2">
      <c r="A101" s="9" t="s">
        <v>20</v>
      </c>
      <c r="B101">
        <v>164</v>
      </c>
      <c r="E101" s="9" t="s">
        <v>14</v>
      </c>
      <c r="F101">
        <v>104</v>
      </c>
    </row>
    <row r="102" spans="1:6" x14ac:dyDescent="0.2">
      <c r="A102" s="9" t="s">
        <v>20</v>
      </c>
      <c r="B102">
        <v>157</v>
      </c>
      <c r="E102" s="9" t="s">
        <v>14</v>
      </c>
      <c r="F102">
        <v>49</v>
      </c>
    </row>
    <row r="103" spans="1:6" x14ac:dyDescent="0.2">
      <c r="A103" s="9" t="s">
        <v>20</v>
      </c>
      <c r="B103">
        <v>246</v>
      </c>
      <c r="E103" s="9" t="s">
        <v>14</v>
      </c>
      <c r="F103">
        <v>1</v>
      </c>
    </row>
    <row r="104" spans="1:6" x14ac:dyDescent="0.2">
      <c r="A104" s="9" t="s">
        <v>20</v>
      </c>
      <c r="B104">
        <v>1396</v>
      </c>
      <c r="E104" s="9" t="s">
        <v>14</v>
      </c>
      <c r="F104">
        <v>245</v>
      </c>
    </row>
    <row r="105" spans="1:6" x14ac:dyDescent="0.2">
      <c r="A105" s="9" t="s">
        <v>20</v>
      </c>
      <c r="B105">
        <v>2506</v>
      </c>
      <c r="E105" s="9" t="s">
        <v>14</v>
      </c>
      <c r="F105">
        <v>32</v>
      </c>
    </row>
    <row r="106" spans="1:6" x14ac:dyDescent="0.2">
      <c r="A106" s="9" t="s">
        <v>20</v>
      </c>
      <c r="B106">
        <v>244</v>
      </c>
      <c r="E106" s="9" t="s">
        <v>14</v>
      </c>
      <c r="F106">
        <v>7</v>
      </c>
    </row>
    <row r="107" spans="1:6" x14ac:dyDescent="0.2">
      <c r="A107" s="9" t="s">
        <v>20</v>
      </c>
      <c r="B107">
        <v>146</v>
      </c>
      <c r="E107" s="9" t="s">
        <v>14</v>
      </c>
      <c r="F107">
        <v>803</v>
      </c>
    </row>
    <row r="108" spans="1:6" x14ac:dyDescent="0.2">
      <c r="A108" s="9" t="s">
        <v>20</v>
      </c>
      <c r="B108">
        <v>1267</v>
      </c>
      <c r="E108" s="9" t="s">
        <v>14</v>
      </c>
      <c r="F108">
        <v>16</v>
      </c>
    </row>
    <row r="109" spans="1:6" x14ac:dyDescent="0.2">
      <c r="A109" s="9" t="s">
        <v>20</v>
      </c>
      <c r="B109">
        <v>1561</v>
      </c>
      <c r="E109" s="9" t="s">
        <v>14</v>
      </c>
      <c r="F109">
        <v>31</v>
      </c>
    </row>
    <row r="110" spans="1:6" x14ac:dyDescent="0.2">
      <c r="A110" s="9" t="s">
        <v>20</v>
      </c>
      <c r="B110">
        <v>48</v>
      </c>
      <c r="E110" s="9" t="s">
        <v>14</v>
      </c>
      <c r="F110">
        <v>108</v>
      </c>
    </row>
    <row r="111" spans="1:6" x14ac:dyDescent="0.2">
      <c r="A111" s="9" t="s">
        <v>20</v>
      </c>
      <c r="B111">
        <v>2739</v>
      </c>
      <c r="E111" s="9" t="s">
        <v>14</v>
      </c>
      <c r="F111">
        <v>30</v>
      </c>
    </row>
    <row r="112" spans="1:6" x14ac:dyDescent="0.2">
      <c r="A112" s="9" t="s">
        <v>20</v>
      </c>
      <c r="B112">
        <v>3537</v>
      </c>
      <c r="E112" s="9" t="s">
        <v>14</v>
      </c>
      <c r="F112">
        <v>17</v>
      </c>
    </row>
    <row r="113" spans="1:6" x14ac:dyDescent="0.2">
      <c r="A113" s="9" t="s">
        <v>20</v>
      </c>
      <c r="B113">
        <v>2107</v>
      </c>
      <c r="E113" s="9" t="s">
        <v>14</v>
      </c>
      <c r="F113">
        <v>80</v>
      </c>
    </row>
    <row r="114" spans="1:6" x14ac:dyDescent="0.2">
      <c r="A114" s="9" t="s">
        <v>20</v>
      </c>
      <c r="B114">
        <v>3318</v>
      </c>
      <c r="E114" s="9" t="s">
        <v>14</v>
      </c>
      <c r="F114">
        <v>2468</v>
      </c>
    </row>
    <row r="115" spans="1:6" x14ac:dyDescent="0.2">
      <c r="A115" s="9" t="s">
        <v>20</v>
      </c>
      <c r="B115">
        <v>340</v>
      </c>
      <c r="E115" s="9" t="s">
        <v>14</v>
      </c>
      <c r="F115">
        <v>26</v>
      </c>
    </row>
    <row r="116" spans="1:6" x14ac:dyDescent="0.2">
      <c r="A116" s="9" t="s">
        <v>20</v>
      </c>
      <c r="B116">
        <v>1442</v>
      </c>
      <c r="E116" s="9" t="s">
        <v>14</v>
      </c>
      <c r="F116">
        <v>73</v>
      </c>
    </row>
    <row r="117" spans="1:6" x14ac:dyDescent="0.2">
      <c r="A117" s="9" t="s">
        <v>20</v>
      </c>
      <c r="B117">
        <v>126</v>
      </c>
      <c r="E117" s="9" t="s">
        <v>14</v>
      </c>
      <c r="F117">
        <v>128</v>
      </c>
    </row>
    <row r="118" spans="1:6" x14ac:dyDescent="0.2">
      <c r="A118" s="9" t="s">
        <v>20</v>
      </c>
      <c r="B118">
        <v>524</v>
      </c>
      <c r="E118" s="9" t="s">
        <v>14</v>
      </c>
      <c r="F118">
        <v>33</v>
      </c>
    </row>
    <row r="119" spans="1:6" x14ac:dyDescent="0.2">
      <c r="A119" s="9" t="s">
        <v>20</v>
      </c>
      <c r="B119">
        <v>1989</v>
      </c>
      <c r="E119" s="9" t="s">
        <v>14</v>
      </c>
      <c r="F119">
        <v>1072</v>
      </c>
    </row>
    <row r="120" spans="1:6" x14ac:dyDescent="0.2">
      <c r="A120" s="9" t="s">
        <v>20</v>
      </c>
      <c r="B120">
        <v>157</v>
      </c>
      <c r="E120" s="9" t="s">
        <v>14</v>
      </c>
      <c r="F120">
        <v>393</v>
      </c>
    </row>
    <row r="121" spans="1:6" x14ac:dyDescent="0.2">
      <c r="A121" s="9" t="s">
        <v>20</v>
      </c>
      <c r="B121">
        <v>4498</v>
      </c>
      <c r="E121" s="9" t="s">
        <v>14</v>
      </c>
      <c r="F121">
        <v>1257</v>
      </c>
    </row>
    <row r="122" spans="1:6" x14ac:dyDescent="0.2">
      <c r="A122" s="9" t="s">
        <v>20</v>
      </c>
      <c r="B122">
        <v>80</v>
      </c>
      <c r="E122" s="9" t="s">
        <v>14</v>
      </c>
      <c r="F122">
        <v>328</v>
      </c>
    </row>
    <row r="123" spans="1:6" x14ac:dyDescent="0.2">
      <c r="A123" s="9" t="s">
        <v>20</v>
      </c>
      <c r="B123">
        <v>43</v>
      </c>
      <c r="E123" s="9" t="s">
        <v>14</v>
      </c>
      <c r="F123">
        <v>147</v>
      </c>
    </row>
    <row r="124" spans="1:6" x14ac:dyDescent="0.2">
      <c r="A124" s="9" t="s">
        <v>20</v>
      </c>
      <c r="B124">
        <v>2053</v>
      </c>
      <c r="E124" s="9" t="s">
        <v>14</v>
      </c>
      <c r="F124">
        <v>830</v>
      </c>
    </row>
    <row r="125" spans="1:6" x14ac:dyDescent="0.2">
      <c r="A125" s="9" t="s">
        <v>20</v>
      </c>
      <c r="B125">
        <v>168</v>
      </c>
      <c r="E125" s="9" t="s">
        <v>14</v>
      </c>
      <c r="F125">
        <v>331</v>
      </c>
    </row>
    <row r="126" spans="1:6" x14ac:dyDescent="0.2">
      <c r="A126" s="9" t="s">
        <v>20</v>
      </c>
      <c r="B126">
        <v>4289</v>
      </c>
      <c r="E126" s="9" t="s">
        <v>14</v>
      </c>
      <c r="F126">
        <v>25</v>
      </c>
    </row>
    <row r="127" spans="1:6" x14ac:dyDescent="0.2">
      <c r="A127" s="9" t="s">
        <v>20</v>
      </c>
      <c r="B127">
        <v>165</v>
      </c>
      <c r="E127" s="9" t="s">
        <v>14</v>
      </c>
      <c r="F127">
        <v>3483</v>
      </c>
    </row>
    <row r="128" spans="1:6" x14ac:dyDescent="0.2">
      <c r="A128" s="9" t="s">
        <v>20</v>
      </c>
      <c r="B128">
        <v>1815</v>
      </c>
      <c r="E128" s="9" t="s">
        <v>14</v>
      </c>
      <c r="F128">
        <v>923</v>
      </c>
    </row>
    <row r="129" spans="1:6" x14ac:dyDescent="0.2">
      <c r="A129" s="9" t="s">
        <v>20</v>
      </c>
      <c r="B129">
        <v>397</v>
      </c>
      <c r="E129" s="9" t="s">
        <v>14</v>
      </c>
      <c r="F129">
        <v>1</v>
      </c>
    </row>
    <row r="130" spans="1:6" x14ac:dyDescent="0.2">
      <c r="A130" s="9" t="s">
        <v>20</v>
      </c>
      <c r="B130">
        <v>1539</v>
      </c>
      <c r="E130" s="9" t="s">
        <v>14</v>
      </c>
      <c r="F130">
        <v>33</v>
      </c>
    </row>
    <row r="131" spans="1:6" x14ac:dyDescent="0.2">
      <c r="A131" s="9" t="s">
        <v>20</v>
      </c>
      <c r="B131">
        <v>138</v>
      </c>
      <c r="E131" s="9" t="s">
        <v>14</v>
      </c>
      <c r="F131">
        <v>40</v>
      </c>
    </row>
    <row r="132" spans="1:6" x14ac:dyDescent="0.2">
      <c r="A132" s="9" t="s">
        <v>20</v>
      </c>
      <c r="B132">
        <v>3594</v>
      </c>
      <c r="E132" s="9" t="s">
        <v>14</v>
      </c>
      <c r="F132">
        <v>23</v>
      </c>
    </row>
    <row r="133" spans="1:6" x14ac:dyDescent="0.2">
      <c r="A133" s="9" t="s">
        <v>20</v>
      </c>
      <c r="B133">
        <v>5880</v>
      </c>
      <c r="E133" s="9" t="s">
        <v>14</v>
      </c>
      <c r="F133">
        <v>75</v>
      </c>
    </row>
    <row r="134" spans="1:6" x14ac:dyDescent="0.2">
      <c r="A134" s="9" t="s">
        <v>20</v>
      </c>
      <c r="B134">
        <v>112</v>
      </c>
      <c r="E134" s="9" t="s">
        <v>14</v>
      </c>
      <c r="F134">
        <v>2176</v>
      </c>
    </row>
    <row r="135" spans="1:6" x14ac:dyDescent="0.2">
      <c r="A135" s="9" t="s">
        <v>20</v>
      </c>
      <c r="B135">
        <v>943</v>
      </c>
      <c r="E135" s="9" t="s">
        <v>14</v>
      </c>
      <c r="F135">
        <v>441</v>
      </c>
    </row>
    <row r="136" spans="1:6" x14ac:dyDescent="0.2">
      <c r="A136" s="9" t="s">
        <v>20</v>
      </c>
      <c r="B136">
        <v>2468</v>
      </c>
      <c r="E136" s="9" t="s">
        <v>14</v>
      </c>
      <c r="F136">
        <v>25</v>
      </c>
    </row>
    <row r="137" spans="1:6" x14ac:dyDescent="0.2">
      <c r="A137" s="9" t="s">
        <v>20</v>
      </c>
      <c r="B137">
        <v>2551</v>
      </c>
      <c r="E137" s="9" t="s">
        <v>14</v>
      </c>
      <c r="F137">
        <v>127</v>
      </c>
    </row>
    <row r="138" spans="1:6" x14ac:dyDescent="0.2">
      <c r="A138" s="9" t="s">
        <v>20</v>
      </c>
      <c r="B138">
        <v>101</v>
      </c>
      <c r="E138" s="9" t="s">
        <v>14</v>
      </c>
      <c r="F138">
        <v>355</v>
      </c>
    </row>
    <row r="139" spans="1:6" x14ac:dyDescent="0.2">
      <c r="A139" s="9" t="s">
        <v>20</v>
      </c>
      <c r="B139">
        <v>92</v>
      </c>
      <c r="E139" s="9" t="s">
        <v>14</v>
      </c>
      <c r="F139">
        <v>44</v>
      </c>
    </row>
    <row r="140" spans="1:6" x14ac:dyDescent="0.2">
      <c r="A140" s="9" t="s">
        <v>20</v>
      </c>
      <c r="B140">
        <v>62</v>
      </c>
      <c r="E140" s="9" t="s">
        <v>14</v>
      </c>
      <c r="F140">
        <v>67</v>
      </c>
    </row>
    <row r="141" spans="1:6" x14ac:dyDescent="0.2">
      <c r="A141" s="9" t="s">
        <v>20</v>
      </c>
      <c r="B141">
        <v>149</v>
      </c>
      <c r="E141" s="9" t="s">
        <v>14</v>
      </c>
      <c r="F141">
        <v>1068</v>
      </c>
    </row>
    <row r="142" spans="1:6" x14ac:dyDescent="0.2">
      <c r="A142" s="9" t="s">
        <v>20</v>
      </c>
      <c r="B142">
        <v>329</v>
      </c>
      <c r="E142" s="9" t="s">
        <v>14</v>
      </c>
      <c r="F142">
        <v>424</v>
      </c>
    </row>
    <row r="143" spans="1:6" x14ac:dyDescent="0.2">
      <c r="A143" s="9" t="s">
        <v>20</v>
      </c>
      <c r="B143">
        <v>97</v>
      </c>
      <c r="E143" s="9" t="s">
        <v>14</v>
      </c>
      <c r="F143">
        <v>151</v>
      </c>
    </row>
    <row r="144" spans="1:6" x14ac:dyDescent="0.2">
      <c r="A144" s="9" t="s">
        <v>20</v>
      </c>
      <c r="B144">
        <v>1784</v>
      </c>
      <c r="E144" s="9" t="s">
        <v>14</v>
      </c>
      <c r="F144">
        <v>1608</v>
      </c>
    </row>
    <row r="145" spans="1:6" x14ac:dyDescent="0.2">
      <c r="A145" s="9" t="s">
        <v>20</v>
      </c>
      <c r="B145">
        <v>1684</v>
      </c>
      <c r="E145" s="9" t="s">
        <v>14</v>
      </c>
      <c r="F145">
        <v>941</v>
      </c>
    </row>
    <row r="146" spans="1:6" x14ac:dyDescent="0.2">
      <c r="A146" s="9" t="s">
        <v>20</v>
      </c>
      <c r="B146">
        <v>250</v>
      </c>
      <c r="E146" s="9" t="s">
        <v>14</v>
      </c>
      <c r="F146">
        <v>1</v>
      </c>
    </row>
    <row r="147" spans="1:6" x14ac:dyDescent="0.2">
      <c r="A147" s="9" t="s">
        <v>20</v>
      </c>
      <c r="B147">
        <v>238</v>
      </c>
      <c r="E147" s="9" t="s">
        <v>14</v>
      </c>
      <c r="F147">
        <v>40</v>
      </c>
    </row>
    <row r="148" spans="1:6" x14ac:dyDescent="0.2">
      <c r="A148" s="9" t="s">
        <v>20</v>
      </c>
      <c r="B148">
        <v>53</v>
      </c>
      <c r="E148" s="9" t="s">
        <v>14</v>
      </c>
      <c r="F148">
        <v>3015</v>
      </c>
    </row>
    <row r="149" spans="1:6" x14ac:dyDescent="0.2">
      <c r="A149" s="9" t="s">
        <v>20</v>
      </c>
      <c r="B149">
        <v>214</v>
      </c>
      <c r="E149" s="9" t="s">
        <v>14</v>
      </c>
      <c r="F149">
        <v>435</v>
      </c>
    </row>
    <row r="150" spans="1:6" x14ac:dyDescent="0.2">
      <c r="A150" s="9" t="s">
        <v>20</v>
      </c>
      <c r="B150">
        <v>222</v>
      </c>
      <c r="E150" s="9" t="s">
        <v>14</v>
      </c>
      <c r="F150">
        <v>714</v>
      </c>
    </row>
    <row r="151" spans="1:6" x14ac:dyDescent="0.2">
      <c r="A151" s="9" t="s">
        <v>20</v>
      </c>
      <c r="B151">
        <v>1884</v>
      </c>
      <c r="E151" s="9" t="s">
        <v>14</v>
      </c>
      <c r="F151">
        <v>5497</v>
      </c>
    </row>
    <row r="152" spans="1:6" x14ac:dyDescent="0.2">
      <c r="A152" s="9" t="s">
        <v>20</v>
      </c>
      <c r="B152">
        <v>218</v>
      </c>
      <c r="E152" s="9" t="s">
        <v>14</v>
      </c>
      <c r="F152">
        <v>418</v>
      </c>
    </row>
    <row r="153" spans="1:6" x14ac:dyDescent="0.2">
      <c r="A153" s="9" t="s">
        <v>20</v>
      </c>
      <c r="B153">
        <v>6465</v>
      </c>
      <c r="E153" s="9" t="s">
        <v>14</v>
      </c>
      <c r="F153">
        <v>1439</v>
      </c>
    </row>
    <row r="154" spans="1:6" x14ac:dyDescent="0.2">
      <c r="A154" s="9" t="s">
        <v>20</v>
      </c>
      <c r="B154">
        <v>59</v>
      </c>
      <c r="E154" s="9" t="s">
        <v>14</v>
      </c>
      <c r="F154">
        <v>15</v>
      </c>
    </row>
    <row r="155" spans="1:6" x14ac:dyDescent="0.2">
      <c r="A155" s="9" t="s">
        <v>20</v>
      </c>
      <c r="B155">
        <v>88</v>
      </c>
      <c r="E155" s="9" t="s">
        <v>14</v>
      </c>
      <c r="F155">
        <v>1999</v>
      </c>
    </row>
    <row r="156" spans="1:6" x14ac:dyDescent="0.2">
      <c r="A156" s="9" t="s">
        <v>20</v>
      </c>
      <c r="B156">
        <v>1697</v>
      </c>
      <c r="E156" s="9" t="s">
        <v>14</v>
      </c>
      <c r="F156">
        <v>118</v>
      </c>
    </row>
    <row r="157" spans="1:6" x14ac:dyDescent="0.2">
      <c r="A157" s="9" t="s">
        <v>20</v>
      </c>
      <c r="B157">
        <v>92</v>
      </c>
      <c r="E157" s="9" t="s">
        <v>14</v>
      </c>
      <c r="F157">
        <v>162</v>
      </c>
    </row>
    <row r="158" spans="1:6" x14ac:dyDescent="0.2">
      <c r="A158" s="9" t="s">
        <v>20</v>
      </c>
      <c r="B158">
        <v>186</v>
      </c>
      <c r="E158" s="9" t="s">
        <v>14</v>
      </c>
      <c r="F158">
        <v>83</v>
      </c>
    </row>
    <row r="159" spans="1:6" x14ac:dyDescent="0.2">
      <c r="A159" s="9" t="s">
        <v>20</v>
      </c>
      <c r="B159">
        <v>138</v>
      </c>
      <c r="E159" s="9" t="s">
        <v>14</v>
      </c>
      <c r="F159">
        <v>747</v>
      </c>
    </row>
    <row r="160" spans="1:6" x14ac:dyDescent="0.2">
      <c r="A160" s="9" t="s">
        <v>20</v>
      </c>
      <c r="B160">
        <v>261</v>
      </c>
      <c r="E160" s="9" t="s">
        <v>14</v>
      </c>
      <c r="F160">
        <v>84</v>
      </c>
    </row>
    <row r="161" spans="1:6" x14ac:dyDescent="0.2">
      <c r="A161" s="9" t="s">
        <v>20</v>
      </c>
      <c r="B161">
        <v>107</v>
      </c>
      <c r="E161" s="9" t="s">
        <v>14</v>
      </c>
      <c r="F161">
        <v>91</v>
      </c>
    </row>
    <row r="162" spans="1:6" x14ac:dyDescent="0.2">
      <c r="A162" s="9" t="s">
        <v>20</v>
      </c>
      <c r="B162">
        <v>199</v>
      </c>
      <c r="E162" s="9" t="s">
        <v>14</v>
      </c>
      <c r="F162">
        <v>792</v>
      </c>
    </row>
    <row r="163" spans="1:6" x14ac:dyDescent="0.2">
      <c r="A163" s="9" t="s">
        <v>20</v>
      </c>
      <c r="B163">
        <v>5512</v>
      </c>
      <c r="E163" s="9" t="s">
        <v>14</v>
      </c>
      <c r="F163">
        <v>32</v>
      </c>
    </row>
    <row r="164" spans="1:6" x14ac:dyDescent="0.2">
      <c r="A164" s="9" t="s">
        <v>20</v>
      </c>
      <c r="B164">
        <v>86</v>
      </c>
      <c r="E164" s="9" t="s">
        <v>14</v>
      </c>
      <c r="F164">
        <v>186</v>
      </c>
    </row>
    <row r="165" spans="1:6" x14ac:dyDescent="0.2">
      <c r="A165" s="9" t="s">
        <v>20</v>
      </c>
      <c r="B165">
        <v>2768</v>
      </c>
      <c r="E165" s="9" t="s">
        <v>14</v>
      </c>
      <c r="F165">
        <v>605</v>
      </c>
    </row>
    <row r="166" spans="1:6" x14ac:dyDescent="0.2">
      <c r="A166" s="9" t="s">
        <v>20</v>
      </c>
      <c r="B166">
        <v>48</v>
      </c>
      <c r="E166" s="9" t="s">
        <v>14</v>
      </c>
      <c r="F166">
        <v>1</v>
      </c>
    </row>
    <row r="167" spans="1:6" x14ac:dyDescent="0.2">
      <c r="A167" s="9" t="s">
        <v>20</v>
      </c>
      <c r="B167">
        <v>87</v>
      </c>
      <c r="E167" s="9" t="s">
        <v>14</v>
      </c>
      <c r="F167">
        <v>31</v>
      </c>
    </row>
    <row r="168" spans="1:6" x14ac:dyDescent="0.2">
      <c r="A168" s="9" t="s">
        <v>20</v>
      </c>
      <c r="B168">
        <v>1894</v>
      </c>
      <c r="E168" s="9" t="s">
        <v>14</v>
      </c>
      <c r="F168">
        <v>1181</v>
      </c>
    </row>
    <row r="169" spans="1:6" x14ac:dyDescent="0.2">
      <c r="A169" s="9" t="s">
        <v>20</v>
      </c>
      <c r="B169">
        <v>282</v>
      </c>
      <c r="E169" s="9" t="s">
        <v>14</v>
      </c>
      <c r="F169">
        <v>39</v>
      </c>
    </row>
    <row r="170" spans="1:6" x14ac:dyDescent="0.2">
      <c r="A170" s="9" t="s">
        <v>20</v>
      </c>
      <c r="B170">
        <v>116</v>
      </c>
      <c r="E170" s="9" t="s">
        <v>14</v>
      </c>
      <c r="F170">
        <v>46</v>
      </c>
    </row>
    <row r="171" spans="1:6" x14ac:dyDescent="0.2">
      <c r="A171" s="9" t="s">
        <v>20</v>
      </c>
      <c r="B171">
        <v>83</v>
      </c>
      <c r="E171" s="9" t="s">
        <v>14</v>
      </c>
      <c r="F171">
        <v>105</v>
      </c>
    </row>
    <row r="172" spans="1:6" x14ac:dyDescent="0.2">
      <c r="A172" s="9" t="s">
        <v>20</v>
      </c>
      <c r="B172">
        <v>91</v>
      </c>
      <c r="E172" s="9" t="s">
        <v>14</v>
      </c>
      <c r="F172">
        <v>535</v>
      </c>
    </row>
    <row r="173" spans="1:6" x14ac:dyDescent="0.2">
      <c r="A173" s="9" t="s">
        <v>20</v>
      </c>
      <c r="B173">
        <v>546</v>
      </c>
      <c r="E173" s="9" t="s">
        <v>14</v>
      </c>
      <c r="F173">
        <v>16</v>
      </c>
    </row>
    <row r="174" spans="1:6" x14ac:dyDescent="0.2">
      <c r="A174" s="9" t="s">
        <v>20</v>
      </c>
      <c r="B174">
        <v>393</v>
      </c>
      <c r="E174" s="9" t="s">
        <v>14</v>
      </c>
      <c r="F174">
        <v>575</v>
      </c>
    </row>
    <row r="175" spans="1:6" x14ac:dyDescent="0.2">
      <c r="A175" s="9" t="s">
        <v>20</v>
      </c>
      <c r="B175">
        <v>133</v>
      </c>
      <c r="E175" s="9" t="s">
        <v>14</v>
      </c>
      <c r="F175">
        <v>1120</v>
      </c>
    </row>
    <row r="176" spans="1:6" x14ac:dyDescent="0.2">
      <c r="A176" s="9" t="s">
        <v>20</v>
      </c>
      <c r="B176">
        <v>254</v>
      </c>
      <c r="E176" s="9" t="s">
        <v>14</v>
      </c>
      <c r="F176">
        <v>113</v>
      </c>
    </row>
    <row r="177" spans="1:6" x14ac:dyDescent="0.2">
      <c r="A177" s="9" t="s">
        <v>20</v>
      </c>
      <c r="B177">
        <v>176</v>
      </c>
      <c r="E177" s="9" t="s">
        <v>14</v>
      </c>
      <c r="F177">
        <v>1538</v>
      </c>
    </row>
    <row r="178" spans="1:6" x14ac:dyDescent="0.2">
      <c r="A178" s="9" t="s">
        <v>20</v>
      </c>
      <c r="B178">
        <v>337</v>
      </c>
      <c r="E178" s="9" t="s">
        <v>14</v>
      </c>
      <c r="F178">
        <v>9</v>
      </c>
    </row>
    <row r="179" spans="1:6" x14ac:dyDescent="0.2">
      <c r="A179" s="9" t="s">
        <v>20</v>
      </c>
      <c r="B179">
        <v>107</v>
      </c>
      <c r="E179" s="9" t="s">
        <v>14</v>
      </c>
      <c r="F179">
        <v>554</v>
      </c>
    </row>
    <row r="180" spans="1:6" x14ac:dyDescent="0.2">
      <c r="A180" s="9" t="s">
        <v>20</v>
      </c>
      <c r="B180">
        <v>183</v>
      </c>
      <c r="E180" s="9" t="s">
        <v>14</v>
      </c>
      <c r="F180">
        <v>648</v>
      </c>
    </row>
    <row r="181" spans="1:6" x14ac:dyDescent="0.2">
      <c r="A181" s="9" t="s">
        <v>20</v>
      </c>
      <c r="B181">
        <v>72</v>
      </c>
      <c r="E181" s="9" t="s">
        <v>14</v>
      </c>
      <c r="F181">
        <v>21</v>
      </c>
    </row>
    <row r="182" spans="1:6" x14ac:dyDescent="0.2">
      <c r="A182" s="9" t="s">
        <v>20</v>
      </c>
      <c r="B182">
        <v>295</v>
      </c>
      <c r="E182" s="9" t="s">
        <v>14</v>
      </c>
      <c r="F182">
        <v>54</v>
      </c>
    </row>
    <row r="183" spans="1:6" x14ac:dyDescent="0.2">
      <c r="A183" s="9" t="s">
        <v>20</v>
      </c>
      <c r="B183">
        <v>142</v>
      </c>
      <c r="E183" s="9" t="s">
        <v>14</v>
      </c>
      <c r="F183">
        <v>120</v>
      </c>
    </row>
    <row r="184" spans="1:6" x14ac:dyDescent="0.2">
      <c r="A184" s="9" t="s">
        <v>20</v>
      </c>
      <c r="B184">
        <v>85</v>
      </c>
      <c r="E184" s="9" t="s">
        <v>14</v>
      </c>
      <c r="F184">
        <v>579</v>
      </c>
    </row>
    <row r="185" spans="1:6" x14ac:dyDescent="0.2">
      <c r="A185" s="9" t="s">
        <v>20</v>
      </c>
      <c r="B185">
        <v>659</v>
      </c>
      <c r="E185" s="9" t="s">
        <v>14</v>
      </c>
      <c r="F185">
        <v>2072</v>
      </c>
    </row>
    <row r="186" spans="1:6" x14ac:dyDescent="0.2">
      <c r="A186" s="9" t="s">
        <v>20</v>
      </c>
      <c r="B186">
        <v>121</v>
      </c>
      <c r="E186" s="9" t="s">
        <v>14</v>
      </c>
      <c r="F186">
        <v>0</v>
      </c>
    </row>
    <row r="187" spans="1:6" x14ac:dyDescent="0.2">
      <c r="A187" s="9" t="s">
        <v>20</v>
      </c>
      <c r="B187">
        <v>3742</v>
      </c>
      <c r="E187" s="9" t="s">
        <v>14</v>
      </c>
      <c r="F187">
        <v>1796</v>
      </c>
    </row>
    <row r="188" spans="1:6" x14ac:dyDescent="0.2">
      <c r="A188" s="9" t="s">
        <v>20</v>
      </c>
      <c r="B188">
        <v>223</v>
      </c>
      <c r="E188" s="9" t="s">
        <v>14</v>
      </c>
      <c r="F188">
        <v>62</v>
      </c>
    </row>
    <row r="189" spans="1:6" x14ac:dyDescent="0.2">
      <c r="A189" s="9" t="s">
        <v>20</v>
      </c>
      <c r="B189">
        <v>133</v>
      </c>
      <c r="E189" s="9" t="s">
        <v>14</v>
      </c>
      <c r="F189">
        <v>347</v>
      </c>
    </row>
    <row r="190" spans="1:6" x14ac:dyDescent="0.2">
      <c r="A190" s="9" t="s">
        <v>20</v>
      </c>
      <c r="B190">
        <v>5168</v>
      </c>
      <c r="E190" s="9" t="s">
        <v>14</v>
      </c>
      <c r="F190">
        <v>19</v>
      </c>
    </row>
    <row r="191" spans="1:6" x14ac:dyDescent="0.2">
      <c r="A191" s="9" t="s">
        <v>20</v>
      </c>
      <c r="B191">
        <v>307</v>
      </c>
      <c r="E191" s="9" t="s">
        <v>14</v>
      </c>
      <c r="F191">
        <v>1258</v>
      </c>
    </row>
    <row r="192" spans="1:6" x14ac:dyDescent="0.2">
      <c r="A192" s="9" t="s">
        <v>20</v>
      </c>
      <c r="B192">
        <v>2441</v>
      </c>
      <c r="E192" s="9" t="s">
        <v>14</v>
      </c>
      <c r="F192">
        <v>362</v>
      </c>
    </row>
    <row r="193" spans="1:6" x14ac:dyDescent="0.2">
      <c r="A193" s="9" t="s">
        <v>20</v>
      </c>
      <c r="B193">
        <v>1385</v>
      </c>
      <c r="E193" s="9" t="s">
        <v>14</v>
      </c>
      <c r="F193">
        <v>133</v>
      </c>
    </row>
    <row r="194" spans="1:6" x14ac:dyDescent="0.2">
      <c r="A194" s="9" t="s">
        <v>20</v>
      </c>
      <c r="B194">
        <v>190</v>
      </c>
      <c r="E194" s="9" t="s">
        <v>14</v>
      </c>
      <c r="F194">
        <v>846</v>
      </c>
    </row>
    <row r="195" spans="1:6" x14ac:dyDescent="0.2">
      <c r="A195" s="9" t="s">
        <v>20</v>
      </c>
      <c r="B195">
        <v>470</v>
      </c>
      <c r="E195" s="9" t="s">
        <v>14</v>
      </c>
      <c r="F195">
        <v>10</v>
      </c>
    </row>
    <row r="196" spans="1:6" x14ac:dyDescent="0.2">
      <c r="A196" s="9" t="s">
        <v>20</v>
      </c>
      <c r="B196">
        <v>253</v>
      </c>
      <c r="E196" s="9" t="s">
        <v>14</v>
      </c>
      <c r="F196">
        <v>191</v>
      </c>
    </row>
    <row r="197" spans="1:6" x14ac:dyDescent="0.2">
      <c r="A197" s="9" t="s">
        <v>20</v>
      </c>
      <c r="B197">
        <v>1113</v>
      </c>
      <c r="E197" s="9" t="s">
        <v>14</v>
      </c>
      <c r="F197">
        <v>1979</v>
      </c>
    </row>
    <row r="198" spans="1:6" x14ac:dyDescent="0.2">
      <c r="A198" s="9" t="s">
        <v>20</v>
      </c>
      <c r="B198">
        <v>2283</v>
      </c>
      <c r="E198" s="9" t="s">
        <v>14</v>
      </c>
      <c r="F198">
        <v>63</v>
      </c>
    </row>
    <row r="199" spans="1:6" x14ac:dyDescent="0.2">
      <c r="A199" s="9" t="s">
        <v>20</v>
      </c>
      <c r="B199">
        <v>1095</v>
      </c>
      <c r="E199" s="9" t="s">
        <v>14</v>
      </c>
      <c r="F199">
        <v>6080</v>
      </c>
    </row>
    <row r="200" spans="1:6" x14ac:dyDescent="0.2">
      <c r="A200" s="9" t="s">
        <v>20</v>
      </c>
      <c r="B200">
        <v>1690</v>
      </c>
      <c r="E200" s="9" t="s">
        <v>14</v>
      </c>
      <c r="F200">
        <v>80</v>
      </c>
    </row>
    <row r="201" spans="1:6" x14ac:dyDescent="0.2">
      <c r="A201" s="9" t="s">
        <v>20</v>
      </c>
      <c r="B201">
        <v>191</v>
      </c>
      <c r="E201" s="9" t="s">
        <v>14</v>
      </c>
      <c r="F201">
        <v>9</v>
      </c>
    </row>
    <row r="202" spans="1:6" x14ac:dyDescent="0.2">
      <c r="A202" s="9" t="s">
        <v>20</v>
      </c>
      <c r="B202">
        <v>2013</v>
      </c>
      <c r="E202" s="9" t="s">
        <v>14</v>
      </c>
      <c r="F202">
        <v>1784</v>
      </c>
    </row>
    <row r="203" spans="1:6" x14ac:dyDescent="0.2">
      <c r="A203" s="9" t="s">
        <v>20</v>
      </c>
      <c r="B203">
        <v>1703</v>
      </c>
      <c r="E203" s="9" t="s">
        <v>14</v>
      </c>
      <c r="F203">
        <v>243</v>
      </c>
    </row>
    <row r="204" spans="1:6" x14ac:dyDescent="0.2">
      <c r="A204" s="9" t="s">
        <v>20</v>
      </c>
      <c r="B204">
        <v>80</v>
      </c>
      <c r="E204" s="9" t="s">
        <v>14</v>
      </c>
      <c r="F204">
        <v>1296</v>
      </c>
    </row>
    <row r="205" spans="1:6" x14ac:dyDescent="0.2">
      <c r="A205" s="9" t="s">
        <v>20</v>
      </c>
      <c r="B205">
        <v>41</v>
      </c>
      <c r="E205" s="9" t="s">
        <v>14</v>
      </c>
      <c r="F205">
        <v>77</v>
      </c>
    </row>
    <row r="206" spans="1:6" x14ac:dyDescent="0.2">
      <c r="A206" s="9" t="s">
        <v>20</v>
      </c>
      <c r="B206">
        <v>187</v>
      </c>
      <c r="E206" s="9" t="s">
        <v>14</v>
      </c>
      <c r="F206">
        <v>395</v>
      </c>
    </row>
    <row r="207" spans="1:6" x14ac:dyDescent="0.2">
      <c r="A207" s="9" t="s">
        <v>20</v>
      </c>
      <c r="B207">
        <v>2875</v>
      </c>
      <c r="E207" s="9" t="s">
        <v>14</v>
      </c>
      <c r="F207">
        <v>49</v>
      </c>
    </row>
    <row r="208" spans="1:6" x14ac:dyDescent="0.2">
      <c r="A208" s="9" t="s">
        <v>20</v>
      </c>
      <c r="B208">
        <v>88</v>
      </c>
      <c r="E208" s="9" t="s">
        <v>14</v>
      </c>
      <c r="F208">
        <v>180</v>
      </c>
    </row>
    <row r="209" spans="1:6" x14ac:dyDescent="0.2">
      <c r="A209" s="9" t="s">
        <v>20</v>
      </c>
      <c r="B209">
        <v>191</v>
      </c>
      <c r="E209" s="9" t="s">
        <v>14</v>
      </c>
      <c r="F209">
        <v>2690</v>
      </c>
    </row>
    <row r="210" spans="1:6" x14ac:dyDescent="0.2">
      <c r="A210" s="9" t="s">
        <v>20</v>
      </c>
      <c r="B210">
        <v>139</v>
      </c>
      <c r="E210" s="9" t="s">
        <v>14</v>
      </c>
      <c r="F210">
        <v>2779</v>
      </c>
    </row>
    <row r="211" spans="1:6" x14ac:dyDescent="0.2">
      <c r="A211" s="9" t="s">
        <v>20</v>
      </c>
      <c r="B211">
        <v>186</v>
      </c>
      <c r="E211" s="9" t="s">
        <v>14</v>
      </c>
      <c r="F211">
        <v>92</v>
      </c>
    </row>
    <row r="212" spans="1:6" x14ac:dyDescent="0.2">
      <c r="A212" s="9" t="s">
        <v>20</v>
      </c>
      <c r="B212">
        <v>112</v>
      </c>
      <c r="E212" s="9" t="s">
        <v>14</v>
      </c>
      <c r="F212">
        <v>1028</v>
      </c>
    </row>
    <row r="213" spans="1:6" x14ac:dyDescent="0.2">
      <c r="A213" s="9" t="s">
        <v>20</v>
      </c>
      <c r="B213">
        <v>101</v>
      </c>
      <c r="E213" s="9" t="s">
        <v>14</v>
      </c>
      <c r="F213">
        <v>26</v>
      </c>
    </row>
    <row r="214" spans="1:6" x14ac:dyDescent="0.2">
      <c r="A214" s="9" t="s">
        <v>20</v>
      </c>
      <c r="B214">
        <v>206</v>
      </c>
      <c r="E214" s="9" t="s">
        <v>14</v>
      </c>
      <c r="F214">
        <v>1790</v>
      </c>
    </row>
    <row r="215" spans="1:6" x14ac:dyDescent="0.2">
      <c r="A215" s="9" t="s">
        <v>20</v>
      </c>
      <c r="B215">
        <v>154</v>
      </c>
      <c r="E215" s="9" t="s">
        <v>14</v>
      </c>
      <c r="F215">
        <v>37</v>
      </c>
    </row>
    <row r="216" spans="1:6" x14ac:dyDescent="0.2">
      <c r="A216" s="9" t="s">
        <v>20</v>
      </c>
      <c r="B216">
        <v>5966</v>
      </c>
      <c r="E216" s="9" t="s">
        <v>14</v>
      </c>
      <c r="F216">
        <v>35</v>
      </c>
    </row>
    <row r="217" spans="1:6" x14ac:dyDescent="0.2">
      <c r="A217" s="9" t="s">
        <v>20</v>
      </c>
      <c r="B217">
        <v>169</v>
      </c>
      <c r="E217" s="9" t="s">
        <v>14</v>
      </c>
      <c r="F217">
        <v>558</v>
      </c>
    </row>
    <row r="218" spans="1:6" x14ac:dyDescent="0.2">
      <c r="A218" s="9" t="s">
        <v>20</v>
      </c>
      <c r="B218">
        <v>2106</v>
      </c>
      <c r="E218" s="9" t="s">
        <v>14</v>
      </c>
      <c r="F218">
        <v>64</v>
      </c>
    </row>
    <row r="219" spans="1:6" x14ac:dyDescent="0.2">
      <c r="A219" s="9" t="s">
        <v>20</v>
      </c>
      <c r="B219">
        <v>131</v>
      </c>
      <c r="E219" s="9" t="s">
        <v>14</v>
      </c>
      <c r="F219">
        <v>245</v>
      </c>
    </row>
    <row r="220" spans="1:6" x14ac:dyDescent="0.2">
      <c r="A220" s="9" t="s">
        <v>20</v>
      </c>
      <c r="B220">
        <v>84</v>
      </c>
      <c r="E220" s="9" t="s">
        <v>14</v>
      </c>
      <c r="F220">
        <v>71</v>
      </c>
    </row>
    <row r="221" spans="1:6" x14ac:dyDescent="0.2">
      <c r="A221" s="9" t="s">
        <v>20</v>
      </c>
      <c r="B221">
        <v>155</v>
      </c>
      <c r="E221" s="9" t="s">
        <v>14</v>
      </c>
      <c r="F221">
        <v>42</v>
      </c>
    </row>
    <row r="222" spans="1:6" x14ac:dyDescent="0.2">
      <c r="A222" s="9" t="s">
        <v>20</v>
      </c>
      <c r="B222">
        <v>189</v>
      </c>
      <c r="E222" s="9" t="s">
        <v>14</v>
      </c>
      <c r="F222">
        <v>156</v>
      </c>
    </row>
    <row r="223" spans="1:6" x14ac:dyDescent="0.2">
      <c r="A223" s="9" t="s">
        <v>20</v>
      </c>
      <c r="B223">
        <v>4799</v>
      </c>
      <c r="E223" s="9" t="s">
        <v>14</v>
      </c>
      <c r="F223">
        <v>1368</v>
      </c>
    </row>
    <row r="224" spans="1:6" x14ac:dyDescent="0.2">
      <c r="A224" s="9" t="s">
        <v>20</v>
      </c>
      <c r="B224">
        <v>1137</v>
      </c>
      <c r="E224" s="9" t="s">
        <v>14</v>
      </c>
      <c r="F224">
        <v>102</v>
      </c>
    </row>
    <row r="225" spans="1:6" x14ac:dyDescent="0.2">
      <c r="A225" s="9" t="s">
        <v>20</v>
      </c>
      <c r="B225">
        <v>1152</v>
      </c>
      <c r="E225" s="9" t="s">
        <v>14</v>
      </c>
      <c r="F225">
        <v>86</v>
      </c>
    </row>
    <row r="226" spans="1:6" x14ac:dyDescent="0.2">
      <c r="A226" s="9" t="s">
        <v>20</v>
      </c>
      <c r="B226">
        <v>50</v>
      </c>
      <c r="E226" s="9" t="s">
        <v>14</v>
      </c>
      <c r="F226">
        <v>253</v>
      </c>
    </row>
    <row r="227" spans="1:6" x14ac:dyDescent="0.2">
      <c r="A227" s="9" t="s">
        <v>20</v>
      </c>
      <c r="B227">
        <v>3059</v>
      </c>
      <c r="E227" s="9" t="s">
        <v>14</v>
      </c>
      <c r="F227">
        <v>157</v>
      </c>
    </row>
    <row r="228" spans="1:6" x14ac:dyDescent="0.2">
      <c r="A228" s="9" t="s">
        <v>20</v>
      </c>
      <c r="B228">
        <v>34</v>
      </c>
      <c r="E228" s="9" t="s">
        <v>14</v>
      </c>
      <c r="F228">
        <v>183</v>
      </c>
    </row>
    <row r="229" spans="1:6" x14ac:dyDescent="0.2">
      <c r="A229" s="9" t="s">
        <v>20</v>
      </c>
      <c r="B229">
        <v>220</v>
      </c>
      <c r="E229" s="9" t="s">
        <v>14</v>
      </c>
      <c r="F229">
        <v>82</v>
      </c>
    </row>
    <row r="230" spans="1:6" x14ac:dyDescent="0.2">
      <c r="A230" s="9" t="s">
        <v>20</v>
      </c>
      <c r="B230">
        <v>1604</v>
      </c>
      <c r="E230" s="9" t="s">
        <v>14</v>
      </c>
      <c r="F230">
        <v>1</v>
      </c>
    </row>
    <row r="231" spans="1:6" x14ac:dyDescent="0.2">
      <c r="A231" s="9" t="s">
        <v>20</v>
      </c>
      <c r="B231">
        <v>454</v>
      </c>
      <c r="E231" s="9" t="s">
        <v>14</v>
      </c>
      <c r="F231">
        <v>1198</v>
      </c>
    </row>
    <row r="232" spans="1:6" x14ac:dyDescent="0.2">
      <c r="A232" s="9" t="s">
        <v>20</v>
      </c>
      <c r="B232">
        <v>123</v>
      </c>
      <c r="E232" s="9" t="s">
        <v>14</v>
      </c>
      <c r="F232">
        <v>648</v>
      </c>
    </row>
    <row r="233" spans="1:6" x14ac:dyDescent="0.2">
      <c r="A233" s="9" t="s">
        <v>20</v>
      </c>
      <c r="B233">
        <v>299</v>
      </c>
      <c r="E233" s="9" t="s">
        <v>14</v>
      </c>
      <c r="F233">
        <v>64</v>
      </c>
    </row>
    <row r="234" spans="1:6" x14ac:dyDescent="0.2">
      <c r="A234" s="9" t="s">
        <v>20</v>
      </c>
      <c r="B234">
        <v>2237</v>
      </c>
      <c r="E234" s="9" t="s">
        <v>14</v>
      </c>
      <c r="F234">
        <v>62</v>
      </c>
    </row>
    <row r="235" spans="1:6" x14ac:dyDescent="0.2">
      <c r="A235" s="9" t="s">
        <v>20</v>
      </c>
      <c r="B235">
        <v>645</v>
      </c>
      <c r="E235" s="9" t="s">
        <v>14</v>
      </c>
      <c r="F235">
        <v>750</v>
      </c>
    </row>
    <row r="236" spans="1:6" x14ac:dyDescent="0.2">
      <c r="A236" s="9" t="s">
        <v>20</v>
      </c>
      <c r="B236">
        <v>484</v>
      </c>
      <c r="E236" s="9" t="s">
        <v>14</v>
      </c>
      <c r="F236">
        <v>105</v>
      </c>
    </row>
    <row r="237" spans="1:6" x14ac:dyDescent="0.2">
      <c r="A237" s="9" t="s">
        <v>20</v>
      </c>
      <c r="B237">
        <v>154</v>
      </c>
      <c r="E237" s="9" t="s">
        <v>14</v>
      </c>
      <c r="F237">
        <v>2604</v>
      </c>
    </row>
    <row r="238" spans="1:6" x14ac:dyDescent="0.2">
      <c r="A238" s="9" t="s">
        <v>20</v>
      </c>
      <c r="B238">
        <v>82</v>
      </c>
      <c r="E238" s="9" t="s">
        <v>14</v>
      </c>
      <c r="F238">
        <v>65</v>
      </c>
    </row>
    <row r="239" spans="1:6" x14ac:dyDescent="0.2">
      <c r="A239" s="9" t="s">
        <v>20</v>
      </c>
      <c r="B239">
        <v>134</v>
      </c>
      <c r="E239" s="9" t="s">
        <v>14</v>
      </c>
      <c r="F239">
        <v>94</v>
      </c>
    </row>
    <row r="240" spans="1:6" x14ac:dyDescent="0.2">
      <c r="A240" s="9" t="s">
        <v>20</v>
      </c>
      <c r="B240">
        <v>5203</v>
      </c>
      <c r="E240" s="9" t="s">
        <v>14</v>
      </c>
      <c r="F240">
        <v>257</v>
      </c>
    </row>
    <row r="241" spans="1:6" x14ac:dyDescent="0.2">
      <c r="A241" s="9" t="s">
        <v>20</v>
      </c>
      <c r="B241">
        <v>94</v>
      </c>
      <c r="E241" s="9" t="s">
        <v>14</v>
      </c>
      <c r="F241">
        <v>2928</v>
      </c>
    </row>
    <row r="242" spans="1:6" x14ac:dyDescent="0.2">
      <c r="A242" s="9" t="s">
        <v>20</v>
      </c>
      <c r="B242">
        <v>205</v>
      </c>
      <c r="E242" s="9" t="s">
        <v>14</v>
      </c>
      <c r="F242">
        <v>4697</v>
      </c>
    </row>
    <row r="243" spans="1:6" x14ac:dyDescent="0.2">
      <c r="A243" s="9" t="s">
        <v>20</v>
      </c>
      <c r="B243">
        <v>92</v>
      </c>
      <c r="E243" s="9" t="s">
        <v>14</v>
      </c>
      <c r="F243">
        <v>2915</v>
      </c>
    </row>
    <row r="244" spans="1:6" x14ac:dyDescent="0.2">
      <c r="A244" s="9" t="s">
        <v>20</v>
      </c>
      <c r="B244">
        <v>219</v>
      </c>
      <c r="E244" s="9" t="s">
        <v>14</v>
      </c>
      <c r="F244">
        <v>18</v>
      </c>
    </row>
    <row r="245" spans="1:6" x14ac:dyDescent="0.2">
      <c r="A245" s="9" t="s">
        <v>20</v>
      </c>
      <c r="B245">
        <v>2526</v>
      </c>
      <c r="E245" s="9" t="s">
        <v>14</v>
      </c>
      <c r="F245">
        <v>602</v>
      </c>
    </row>
    <row r="246" spans="1:6" x14ac:dyDescent="0.2">
      <c r="A246" s="9" t="s">
        <v>20</v>
      </c>
      <c r="B246">
        <v>94</v>
      </c>
      <c r="E246" s="9" t="s">
        <v>14</v>
      </c>
      <c r="F246">
        <v>1</v>
      </c>
    </row>
    <row r="247" spans="1:6" x14ac:dyDescent="0.2">
      <c r="A247" s="9" t="s">
        <v>20</v>
      </c>
      <c r="B247">
        <v>1713</v>
      </c>
      <c r="E247" s="9" t="s">
        <v>14</v>
      </c>
      <c r="F247">
        <v>3868</v>
      </c>
    </row>
    <row r="248" spans="1:6" x14ac:dyDescent="0.2">
      <c r="A248" s="9" t="s">
        <v>20</v>
      </c>
      <c r="B248">
        <v>249</v>
      </c>
      <c r="E248" s="9" t="s">
        <v>14</v>
      </c>
      <c r="F248">
        <v>504</v>
      </c>
    </row>
    <row r="249" spans="1:6" x14ac:dyDescent="0.2">
      <c r="A249" s="9" t="s">
        <v>20</v>
      </c>
      <c r="B249">
        <v>192</v>
      </c>
      <c r="E249" s="9" t="s">
        <v>14</v>
      </c>
      <c r="F249">
        <v>14</v>
      </c>
    </row>
    <row r="250" spans="1:6" x14ac:dyDescent="0.2">
      <c r="A250" s="9" t="s">
        <v>20</v>
      </c>
      <c r="B250">
        <v>247</v>
      </c>
      <c r="E250" s="9" t="s">
        <v>14</v>
      </c>
      <c r="F250">
        <v>750</v>
      </c>
    </row>
    <row r="251" spans="1:6" x14ac:dyDescent="0.2">
      <c r="A251" s="9" t="s">
        <v>20</v>
      </c>
      <c r="B251">
        <v>2293</v>
      </c>
      <c r="E251" s="9" t="s">
        <v>14</v>
      </c>
      <c r="F251">
        <v>77</v>
      </c>
    </row>
    <row r="252" spans="1:6" x14ac:dyDescent="0.2">
      <c r="A252" s="9" t="s">
        <v>20</v>
      </c>
      <c r="B252">
        <v>3131</v>
      </c>
      <c r="E252" s="9" t="s">
        <v>14</v>
      </c>
      <c r="F252">
        <v>752</v>
      </c>
    </row>
    <row r="253" spans="1:6" x14ac:dyDescent="0.2">
      <c r="A253" s="9" t="s">
        <v>20</v>
      </c>
      <c r="B253">
        <v>143</v>
      </c>
      <c r="E253" s="9" t="s">
        <v>14</v>
      </c>
      <c r="F253">
        <v>131</v>
      </c>
    </row>
    <row r="254" spans="1:6" x14ac:dyDescent="0.2">
      <c r="A254" s="9" t="s">
        <v>20</v>
      </c>
      <c r="B254">
        <v>296</v>
      </c>
      <c r="E254" s="9" t="s">
        <v>14</v>
      </c>
      <c r="F254">
        <v>87</v>
      </c>
    </row>
    <row r="255" spans="1:6" x14ac:dyDescent="0.2">
      <c r="A255" s="9" t="s">
        <v>20</v>
      </c>
      <c r="B255">
        <v>170</v>
      </c>
      <c r="E255" s="9" t="s">
        <v>14</v>
      </c>
      <c r="F255">
        <v>1063</v>
      </c>
    </row>
    <row r="256" spans="1:6" x14ac:dyDescent="0.2">
      <c r="A256" s="9" t="s">
        <v>20</v>
      </c>
      <c r="B256">
        <v>86</v>
      </c>
      <c r="E256" s="9" t="s">
        <v>14</v>
      </c>
      <c r="F256">
        <v>76</v>
      </c>
    </row>
    <row r="257" spans="1:6" x14ac:dyDescent="0.2">
      <c r="A257" s="9" t="s">
        <v>20</v>
      </c>
      <c r="B257">
        <v>6286</v>
      </c>
      <c r="E257" s="9" t="s">
        <v>14</v>
      </c>
      <c r="F257">
        <v>4428</v>
      </c>
    </row>
    <row r="258" spans="1:6" x14ac:dyDescent="0.2">
      <c r="A258" s="9" t="s">
        <v>20</v>
      </c>
      <c r="B258">
        <v>3727</v>
      </c>
      <c r="E258" s="9" t="s">
        <v>14</v>
      </c>
      <c r="F258">
        <v>58</v>
      </c>
    </row>
    <row r="259" spans="1:6" x14ac:dyDescent="0.2">
      <c r="A259" s="9" t="s">
        <v>20</v>
      </c>
      <c r="B259">
        <v>1605</v>
      </c>
      <c r="E259" s="9" t="s">
        <v>14</v>
      </c>
      <c r="F259">
        <v>111</v>
      </c>
    </row>
    <row r="260" spans="1:6" x14ac:dyDescent="0.2">
      <c r="A260" s="9" t="s">
        <v>20</v>
      </c>
      <c r="B260">
        <v>2120</v>
      </c>
      <c r="E260" s="9" t="s">
        <v>14</v>
      </c>
      <c r="F260">
        <v>2955</v>
      </c>
    </row>
    <row r="261" spans="1:6" x14ac:dyDescent="0.2">
      <c r="A261" s="9" t="s">
        <v>20</v>
      </c>
      <c r="B261">
        <v>50</v>
      </c>
      <c r="E261" s="9" t="s">
        <v>14</v>
      </c>
      <c r="F261">
        <v>1657</v>
      </c>
    </row>
    <row r="262" spans="1:6" x14ac:dyDescent="0.2">
      <c r="A262" s="9" t="s">
        <v>20</v>
      </c>
      <c r="B262">
        <v>2080</v>
      </c>
      <c r="E262" s="9" t="s">
        <v>14</v>
      </c>
      <c r="F262">
        <v>926</v>
      </c>
    </row>
    <row r="263" spans="1:6" x14ac:dyDescent="0.2">
      <c r="A263" s="9" t="s">
        <v>20</v>
      </c>
      <c r="B263">
        <v>2105</v>
      </c>
      <c r="E263" s="9" t="s">
        <v>14</v>
      </c>
      <c r="F263">
        <v>77</v>
      </c>
    </row>
    <row r="264" spans="1:6" x14ac:dyDescent="0.2">
      <c r="A264" s="9" t="s">
        <v>20</v>
      </c>
      <c r="B264">
        <v>2436</v>
      </c>
      <c r="E264" s="9" t="s">
        <v>14</v>
      </c>
      <c r="F264">
        <v>1748</v>
      </c>
    </row>
    <row r="265" spans="1:6" x14ac:dyDescent="0.2">
      <c r="A265" s="9" t="s">
        <v>20</v>
      </c>
      <c r="B265">
        <v>80</v>
      </c>
      <c r="E265" s="9" t="s">
        <v>14</v>
      </c>
      <c r="F265">
        <v>79</v>
      </c>
    </row>
    <row r="266" spans="1:6" x14ac:dyDescent="0.2">
      <c r="A266" s="9" t="s">
        <v>20</v>
      </c>
      <c r="B266">
        <v>42</v>
      </c>
      <c r="E266" s="9" t="s">
        <v>14</v>
      </c>
      <c r="F266">
        <v>889</v>
      </c>
    </row>
    <row r="267" spans="1:6" x14ac:dyDescent="0.2">
      <c r="A267" s="9" t="s">
        <v>20</v>
      </c>
      <c r="B267">
        <v>139</v>
      </c>
      <c r="E267" s="9" t="s">
        <v>14</v>
      </c>
      <c r="F267">
        <v>56</v>
      </c>
    </row>
    <row r="268" spans="1:6" x14ac:dyDescent="0.2">
      <c r="A268" s="9" t="s">
        <v>20</v>
      </c>
      <c r="B268">
        <v>159</v>
      </c>
      <c r="E268" s="9" t="s">
        <v>14</v>
      </c>
      <c r="F268">
        <v>1</v>
      </c>
    </row>
    <row r="269" spans="1:6" x14ac:dyDescent="0.2">
      <c r="A269" s="9" t="s">
        <v>20</v>
      </c>
      <c r="B269">
        <v>381</v>
      </c>
      <c r="E269" s="9" t="s">
        <v>14</v>
      </c>
      <c r="F269">
        <v>83</v>
      </c>
    </row>
    <row r="270" spans="1:6" x14ac:dyDescent="0.2">
      <c r="A270" s="9" t="s">
        <v>20</v>
      </c>
      <c r="B270">
        <v>194</v>
      </c>
      <c r="E270" s="9" t="s">
        <v>14</v>
      </c>
      <c r="F270">
        <v>2025</v>
      </c>
    </row>
    <row r="271" spans="1:6" x14ac:dyDescent="0.2">
      <c r="A271" s="9" t="s">
        <v>20</v>
      </c>
      <c r="B271">
        <v>106</v>
      </c>
      <c r="E271" s="9" t="s">
        <v>14</v>
      </c>
      <c r="F271">
        <v>14</v>
      </c>
    </row>
    <row r="272" spans="1:6" x14ac:dyDescent="0.2">
      <c r="A272" s="9" t="s">
        <v>20</v>
      </c>
      <c r="B272">
        <v>142</v>
      </c>
      <c r="E272" s="9" t="s">
        <v>14</v>
      </c>
      <c r="F272">
        <v>656</v>
      </c>
    </row>
    <row r="273" spans="1:6" x14ac:dyDescent="0.2">
      <c r="A273" s="9" t="s">
        <v>20</v>
      </c>
      <c r="B273">
        <v>211</v>
      </c>
      <c r="E273" s="9" t="s">
        <v>14</v>
      </c>
      <c r="F273">
        <v>1596</v>
      </c>
    </row>
    <row r="274" spans="1:6" x14ac:dyDescent="0.2">
      <c r="A274" s="9" t="s">
        <v>20</v>
      </c>
      <c r="B274">
        <v>2756</v>
      </c>
      <c r="E274" s="9" t="s">
        <v>14</v>
      </c>
      <c r="F274">
        <v>10</v>
      </c>
    </row>
    <row r="275" spans="1:6" x14ac:dyDescent="0.2">
      <c r="A275" s="9" t="s">
        <v>20</v>
      </c>
      <c r="B275">
        <v>173</v>
      </c>
      <c r="E275" s="9" t="s">
        <v>14</v>
      </c>
      <c r="F275">
        <v>1121</v>
      </c>
    </row>
    <row r="276" spans="1:6" x14ac:dyDescent="0.2">
      <c r="A276" s="9" t="s">
        <v>20</v>
      </c>
      <c r="B276">
        <v>87</v>
      </c>
      <c r="E276" s="9" t="s">
        <v>14</v>
      </c>
      <c r="F276">
        <v>15</v>
      </c>
    </row>
    <row r="277" spans="1:6" x14ac:dyDescent="0.2">
      <c r="A277" s="9" t="s">
        <v>20</v>
      </c>
      <c r="B277">
        <v>1572</v>
      </c>
      <c r="E277" s="9" t="s">
        <v>14</v>
      </c>
      <c r="F277">
        <v>191</v>
      </c>
    </row>
    <row r="278" spans="1:6" x14ac:dyDescent="0.2">
      <c r="A278" s="9" t="s">
        <v>20</v>
      </c>
      <c r="B278">
        <v>2346</v>
      </c>
      <c r="E278" s="9" t="s">
        <v>14</v>
      </c>
      <c r="F278">
        <v>16</v>
      </c>
    </row>
    <row r="279" spans="1:6" x14ac:dyDescent="0.2">
      <c r="A279" s="9" t="s">
        <v>20</v>
      </c>
      <c r="B279">
        <v>115</v>
      </c>
      <c r="E279" s="9" t="s">
        <v>14</v>
      </c>
      <c r="F279">
        <v>17</v>
      </c>
    </row>
    <row r="280" spans="1:6" x14ac:dyDescent="0.2">
      <c r="A280" s="9" t="s">
        <v>20</v>
      </c>
      <c r="B280">
        <v>85</v>
      </c>
      <c r="E280" s="9" t="s">
        <v>14</v>
      </c>
      <c r="F280">
        <v>34</v>
      </c>
    </row>
    <row r="281" spans="1:6" x14ac:dyDescent="0.2">
      <c r="A281" s="9" t="s">
        <v>20</v>
      </c>
      <c r="B281">
        <v>144</v>
      </c>
      <c r="E281" s="9" t="s">
        <v>14</v>
      </c>
      <c r="F281">
        <v>1</v>
      </c>
    </row>
    <row r="282" spans="1:6" x14ac:dyDescent="0.2">
      <c r="A282" s="9" t="s">
        <v>20</v>
      </c>
      <c r="B282">
        <v>2443</v>
      </c>
      <c r="E282" s="9" t="s">
        <v>14</v>
      </c>
      <c r="F282">
        <v>1274</v>
      </c>
    </row>
    <row r="283" spans="1:6" x14ac:dyDescent="0.2">
      <c r="A283" s="9" t="s">
        <v>20</v>
      </c>
      <c r="B283">
        <v>64</v>
      </c>
      <c r="E283" s="9" t="s">
        <v>14</v>
      </c>
      <c r="F283">
        <v>210</v>
      </c>
    </row>
    <row r="284" spans="1:6" x14ac:dyDescent="0.2">
      <c r="A284" s="9" t="s">
        <v>20</v>
      </c>
      <c r="B284">
        <v>268</v>
      </c>
      <c r="E284" s="9" t="s">
        <v>14</v>
      </c>
      <c r="F284">
        <v>248</v>
      </c>
    </row>
    <row r="285" spans="1:6" x14ac:dyDescent="0.2">
      <c r="A285" s="9" t="s">
        <v>20</v>
      </c>
      <c r="B285">
        <v>195</v>
      </c>
      <c r="E285" s="9" t="s">
        <v>14</v>
      </c>
      <c r="F285">
        <v>513</v>
      </c>
    </row>
    <row r="286" spans="1:6" x14ac:dyDescent="0.2">
      <c r="A286" s="9" t="s">
        <v>20</v>
      </c>
      <c r="B286">
        <v>186</v>
      </c>
      <c r="E286" s="9" t="s">
        <v>14</v>
      </c>
      <c r="F286">
        <v>3410</v>
      </c>
    </row>
    <row r="287" spans="1:6" x14ac:dyDescent="0.2">
      <c r="A287" s="9" t="s">
        <v>20</v>
      </c>
      <c r="B287">
        <v>460</v>
      </c>
      <c r="E287" s="9" t="s">
        <v>14</v>
      </c>
      <c r="F287">
        <v>10</v>
      </c>
    </row>
    <row r="288" spans="1:6" x14ac:dyDescent="0.2">
      <c r="A288" s="9" t="s">
        <v>20</v>
      </c>
      <c r="B288">
        <v>2528</v>
      </c>
      <c r="E288" s="9" t="s">
        <v>14</v>
      </c>
      <c r="F288">
        <v>2201</v>
      </c>
    </row>
    <row r="289" spans="1:6" x14ac:dyDescent="0.2">
      <c r="A289" s="9" t="s">
        <v>20</v>
      </c>
      <c r="B289">
        <v>3657</v>
      </c>
      <c r="E289" s="9" t="s">
        <v>14</v>
      </c>
      <c r="F289">
        <v>676</v>
      </c>
    </row>
    <row r="290" spans="1:6" x14ac:dyDescent="0.2">
      <c r="A290" s="9" t="s">
        <v>20</v>
      </c>
      <c r="B290">
        <v>131</v>
      </c>
      <c r="E290" s="9" t="s">
        <v>14</v>
      </c>
      <c r="F290">
        <v>831</v>
      </c>
    </row>
    <row r="291" spans="1:6" x14ac:dyDescent="0.2">
      <c r="A291" s="9" t="s">
        <v>20</v>
      </c>
      <c r="B291">
        <v>239</v>
      </c>
      <c r="E291" s="9" t="s">
        <v>14</v>
      </c>
      <c r="F291">
        <v>859</v>
      </c>
    </row>
    <row r="292" spans="1:6" x14ac:dyDescent="0.2">
      <c r="A292" s="9" t="s">
        <v>20</v>
      </c>
      <c r="B292">
        <v>78</v>
      </c>
      <c r="E292" s="9" t="s">
        <v>14</v>
      </c>
      <c r="F292">
        <v>45</v>
      </c>
    </row>
    <row r="293" spans="1:6" x14ac:dyDescent="0.2">
      <c r="A293" s="9" t="s">
        <v>20</v>
      </c>
      <c r="B293">
        <v>1773</v>
      </c>
      <c r="E293" s="9" t="s">
        <v>14</v>
      </c>
      <c r="F293">
        <v>6</v>
      </c>
    </row>
    <row r="294" spans="1:6" x14ac:dyDescent="0.2">
      <c r="A294" s="9" t="s">
        <v>20</v>
      </c>
      <c r="B294">
        <v>32</v>
      </c>
      <c r="E294" s="9" t="s">
        <v>14</v>
      </c>
      <c r="F294">
        <v>7</v>
      </c>
    </row>
    <row r="295" spans="1:6" x14ac:dyDescent="0.2">
      <c r="A295" s="9" t="s">
        <v>20</v>
      </c>
      <c r="B295">
        <v>369</v>
      </c>
      <c r="E295" s="9" t="s">
        <v>14</v>
      </c>
      <c r="F295">
        <v>31</v>
      </c>
    </row>
    <row r="296" spans="1:6" x14ac:dyDescent="0.2">
      <c r="A296" s="9" t="s">
        <v>20</v>
      </c>
      <c r="B296">
        <v>89</v>
      </c>
      <c r="E296" s="9" t="s">
        <v>14</v>
      </c>
      <c r="F296">
        <v>78</v>
      </c>
    </row>
    <row r="297" spans="1:6" x14ac:dyDescent="0.2">
      <c r="A297" s="9" t="s">
        <v>20</v>
      </c>
      <c r="B297">
        <v>147</v>
      </c>
      <c r="E297" s="9" t="s">
        <v>14</v>
      </c>
      <c r="F297">
        <v>1225</v>
      </c>
    </row>
    <row r="298" spans="1:6" x14ac:dyDescent="0.2">
      <c r="A298" s="9" t="s">
        <v>20</v>
      </c>
      <c r="B298">
        <v>126</v>
      </c>
      <c r="E298" s="9" t="s">
        <v>14</v>
      </c>
      <c r="F298">
        <v>1</v>
      </c>
    </row>
    <row r="299" spans="1:6" x14ac:dyDescent="0.2">
      <c r="A299" s="9" t="s">
        <v>20</v>
      </c>
      <c r="B299">
        <v>2218</v>
      </c>
      <c r="E299" s="9" t="s">
        <v>14</v>
      </c>
      <c r="F299">
        <v>67</v>
      </c>
    </row>
    <row r="300" spans="1:6" x14ac:dyDescent="0.2">
      <c r="A300" s="9" t="s">
        <v>20</v>
      </c>
      <c r="B300">
        <v>202</v>
      </c>
      <c r="E300" s="9" t="s">
        <v>14</v>
      </c>
      <c r="F300">
        <v>19</v>
      </c>
    </row>
    <row r="301" spans="1:6" x14ac:dyDescent="0.2">
      <c r="A301" s="9" t="s">
        <v>20</v>
      </c>
      <c r="B301">
        <v>140</v>
      </c>
      <c r="E301" s="9" t="s">
        <v>14</v>
      </c>
      <c r="F301">
        <v>2108</v>
      </c>
    </row>
    <row r="302" spans="1:6" x14ac:dyDescent="0.2">
      <c r="A302" s="9" t="s">
        <v>20</v>
      </c>
      <c r="B302">
        <v>1052</v>
      </c>
      <c r="E302" s="9" t="s">
        <v>14</v>
      </c>
      <c r="F302">
        <v>679</v>
      </c>
    </row>
    <row r="303" spans="1:6" x14ac:dyDescent="0.2">
      <c r="A303" s="9" t="s">
        <v>20</v>
      </c>
      <c r="B303">
        <v>247</v>
      </c>
      <c r="E303" s="9" t="s">
        <v>14</v>
      </c>
      <c r="F303">
        <v>36</v>
      </c>
    </row>
    <row r="304" spans="1:6" x14ac:dyDescent="0.2">
      <c r="A304" s="9" t="s">
        <v>20</v>
      </c>
      <c r="B304">
        <v>84</v>
      </c>
      <c r="E304" s="9" t="s">
        <v>14</v>
      </c>
      <c r="F304">
        <v>47</v>
      </c>
    </row>
    <row r="305" spans="1:6" x14ac:dyDescent="0.2">
      <c r="A305" s="9" t="s">
        <v>20</v>
      </c>
      <c r="B305">
        <v>88</v>
      </c>
      <c r="E305" s="9" t="s">
        <v>14</v>
      </c>
      <c r="F305">
        <v>70</v>
      </c>
    </row>
    <row r="306" spans="1:6" x14ac:dyDescent="0.2">
      <c r="A306" s="9" t="s">
        <v>20</v>
      </c>
      <c r="B306">
        <v>156</v>
      </c>
      <c r="E306" s="9" t="s">
        <v>14</v>
      </c>
      <c r="F306">
        <v>154</v>
      </c>
    </row>
    <row r="307" spans="1:6" x14ac:dyDescent="0.2">
      <c r="A307" s="9" t="s">
        <v>20</v>
      </c>
      <c r="B307">
        <v>2985</v>
      </c>
      <c r="E307" s="9" t="s">
        <v>14</v>
      </c>
      <c r="F307">
        <v>22</v>
      </c>
    </row>
    <row r="308" spans="1:6" x14ac:dyDescent="0.2">
      <c r="A308" s="9" t="s">
        <v>20</v>
      </c>
      <c r="B308">
        <v>762</v>
      </c>
      <c r="E308" s="9" t="s">
        <v>14</v>
      </c>
      <c r="F308">
        <v>1758</v>
      </c>
    </row>
    <row r="309" spans="1:6" x14ac:dyDescent="0.2">
      <c r="A309" s="9" t="s">
        <v>20</v>
      </c>
      <c r="B309">
        <v>554</v>
      </c>
      <c r="E309" s="9" t="s">
        <v>14</v>
      </c>
      <c r="F309">
        <v>94</v>
      </c>
    </row>
    <row r="310" spans="1:6" x14ac:dyDescent="0.2">
      <c r="A310" s="9" t="s">
        <v>20</v>
      </c>
      <c r="B310">
        <v>135</v>
      </c>
      <c r="E310" s="9" t="s">
        <v>14</v>
      </c>
      <c r="F310">
        <v>33</v>
      </c>
    </row>
    <row r="311" spans="1:6" x14ac:dyDescent="0.2">
      <c r="A311" s="9" t="s">
        <v>20</v>
      </c>
      <c r="B311">
        <v>122</v>
      </c>
      <c r="E311" s="9" t="s">
        <v>14</v>
      </c>
      <c r="F311">
        <v>1</v>
      </c>
    </row>
    <row r="312" spans="1:6" x14ac:dyDescent="0.2">
      <c r="A312" s="9" t="s">
        <v>20</v>
      </c>
      <c r="B312">
        <v>221</v>
      </c>
      <c r="E312" s="9" t="s">
        <v>14</v>
      </c>
      <c r="F312">
        <v>31</v>
      </c>
    </row>
    <row r="313" spans="1:6" x14ac:dyDescent="0.2">
      <c r="A313" s="9" t="s">
        <v>20</v>
      </c>
      <c r="B313">
        <v>126</v>
      </c>
      <c r="E313" s="9" t="s">
        <v>14</v>
      </c>
      <c r="F313">
        <v>35</v>
      </c>
    </row>
    <row r="314" spans="1:6" x14ac:dyDescent="0.2">
      <c r="A314" s="9" t="s">
        <v>20</v>
      </c>
      <c r="B314">
        <v>1022</v>
      </c>
      <c r="E314" s="9" t="s">
        <v>14</v>
      </c>
      <c r="F314">
        <v>63</v>
      </c>
    </row>
    <row r="315" spans="1:6" x14ac:dyDescent="0.2">
      <c r="A315" s="9" t="s">
        <v>20</v>
      </c>
      <c r="B315">
        <v>3177</v>
      </c>
      <c r="E315" s="9" t="s">
        <v>14</v>
      </c>
      <c r="F315">
        <v>526</v>
      </c>
    </row>
    <row r="316" spans="1:6" x14ac:dyDescent="0.2">
      <c r="A316" s="9" t="s">
        <v>20</v>
      </c>
      <c r="B316">
        <v>198</v>
      </c>
      <c r="E316" s="9" t="s">
        <v>14</v>
      </c>
      <c r="F316">
        <v>121</v>
      </c>
    </row>
    <row r="317" spans="1:6" x14ac:dyDescent="0.2">
      <c r="A317" s="9" t="s">
        <v>20</v>
      </c>
      <c r="B317">
        <v>85</v>
      </c>
      <c r="E317" s="9" t="s">
        <v>14</v>
      </c>
      <c r="F317">
        <v>67</v>
      </c>
    </row>
    <row r="318" spans="1:6" x14ac:dyDescent="0.2">
      <c r="A318" s="9" t="s">
        <v>20</v>
      </c>
      <c r="B318">
        <v>3596</v>
      </c>
      <c r="E318" s="9" t="s">
        <v>14</v>
      </c>
      <c r="F318">
        <v>57</v>
      </c>
    </row>
    <row r="319" spans="1:6" x14ac:dyDescent="0.2">
      <c r="A319" s="9" t="s">
        <v>20</v>
      </c>
      <c r="B319">
        <v>244</v>
      </c>
      <c r="E319" s="9" t="s">
        <v>14</v>
      </c>
      <c r="F319">
        <v>1229</v>
      </c>
    </row>
    <row r="320" spans="1:6" x14ac:dyDescent="0.2">
      <c r="A320" s="9" t="s">
        <v>20</v>
      </c>
      <c r="B320">
        <v>5180</v>
      </c>
      <c r="E320" s="9" t="s">
        <v>14</v>
      </c>
      <c r="F320">
        <v>12</v>
      </c>
    </row>
    <row r="321" spans="1:6" x14ac:dyDescent="0.2">
      <c r="A321" s="9" t="s">
        <v>20</v>
      </c>
      <c r="B321">
        <v>589</v>
      </c>
      <c r="E321" s="9" t="s">
        <v>14</v>
      </c>
      <c r="F321">
        <v>452</v>
      </c>
    </row>
    <row r="322" spans="1:6" x14ac:dyDescent="0.2">
      <c r="A322" s="9" t="s">
        <v>20</v>
      </c>
      <c r="B322">
        <v>2725</v>
      </c>
      <c r="E322" s="9" t="s">
        <v>14</v>
      </c>
      <c r="F322">
        <v>1886</v>
      </c>
    </row>
    <row r="323" spans="1:6" x14ac:dyDescent="0.2">
      <c r="A323" s="9" t="s">
        <v>20</v>
      </c>
      <c r="B323">
        <v>300</v>
      </c>
      <c r="E323" s="9" t="s">
        <v>14</v>
      </c>
      <c r="F323">
        <v>1825</v>
      </c>
    </row>
    <row r="324" spans="1:6" x14ac:dyDescent="0.2">
      <c r="A324" s="9" t="s">
        <v>20</v>
      </c>
      <c r="B324">
        <v>144</v>
      </c>
      <c r="E324" s="9" t="s">
        <v>14</v>
      </c>
      <c r="F324">
        <v>31</v>
      </c>
    </row>
    <row r="325" spans="1:6" x14ac:dyDescent="0.2">
      <c r="A325" s="9" t="s">
        <v>20</v>
      </c>
      <c r="B325">
        <v>87</v>
      </c>
      <c r="E325" s="9" t="s">
        <v>14</v>
      </c>
      <c r="F325">
        <v>107</v>
      </c>
    </row>
    <row r="326" spans="1:6" x14ac:dyDescent="0.2">
      <c r="A326" s="9" t="s">
        <v>20</v>
      </c>
      <c r="B326">
        <v>3116</v>
      </c>
      <c r="E326" s="9" t="s">
        <v>14</v>
      </c>
      <c r="F326">
        <v>27</v>
      </c>
    </row>
    <row r="327" spans="1:6" x14ac:dyDescent="0.2">
      <c r="A327" s="9" t="s">
        <v>20</v>
      </c>
      <c r="B327">
        <v>909</v>
      </c>
      <c r="E327" s="9" t="s">
        <v>14</v>
      </c>
      <c r="F327">
        <v>1221</v>
      </c>
    </row>
    <row r="328" spans="1:6" x14ac:dyDescent="0.2">
      <c r="A328" s="9" t="s">
        <v>20</v>
      </c>
      <c r="B328">
        <v>1613</v>
      </c>
      <c r="E328" s="9" t="s">
        <v>14</v>
      </c>
      <c r="F328">
        <v>1</v>
      </c>
    </row>
    <row r="329" spans="1:6" x14ac:dyDescent="0.2">
      <c r="A329" s="9" t="s">
        <v>20</v>
      </c>
      <c r="B329">
        <v>136</v>
      </c>
      <c r="E329" s="9" t="s">
        <v>14</v>
      </c>
      <c r="F329">
        <v>16</v>
      </c>
    </row>
    <row r="330" spans="1:6" x14ac:dyDescent="0.2">
      <c r="A330" s="9" t="s">
        <v>20</v>
      </c>
      <c r="B330">
        <v>130</v>
      </c>
      <c r="E330" s="9" t="s">
        <v>14</v>
      </c>
      <c r="F330">
        <v>41</v>
      </c>
    </row>
    <row r="331" spans="1:6" x14ac:dyDescent="0.2">
      <c r="A331" s="9" t="s">
        <v>20</v>
      </c>
      <c r="B331">
        <v>102</v>
      </c>
      <c r="E331" s="9" t="s">
        <v>14</v>
      </c>
      <c r="F331">
        <v>523</v>
      </c>
    </row>
    <row r="332" spans="1:6" x14ac:dyDescent="0.2">
      <c r="A332" s="9" t="s">
        <v>20</v>
      </c>
      <c r="B332">
        <v>4006</v>
      </c>
      <c r="E332" s="9" t="s">
        <v>14</v>
      </c>
      <c r="F332">
        <v>141</v>
      </c>
    </row>
    <row r="333" spans="1:6" x14ac:dyDescent="0.2">
      <c r="A333" s="9" t="s">
        <v>20</v>
      </c>
      <c r="B333">
        <v>1629</v>
      </c>
      <c r="E333" s="9" t="s">
        <v>14</v>
      </c>
      <c r="F333">
        <v>52</v>
      </c>
    </row>
    <row r="334" spans="1:6" x14ac:dyDescent="0.2">
      <c r="A334" s="9" t="s">
        <v>20</v>
      </c>
      <c r="B334">
        <v>2188</v>
      </c>
      <c r="E334" s="9" t="s">
        <v>14</v>
      </c>
      <c r="F334">
        <v>225</v>
      </c>
    </row>
    <row r="335" spans="1:6" x14ac:dyDescent="0.2">
      <c r="A335" s="9" t="s">
        <v>20</v>
      </c>
      <c r="B335">
        <v>2409</v>
      </c>
      <c r="E335" s="9" t="s">
        <v>14</v>
      </c>
      <c r="F335">
        <v>38</v>
      </c>
    </row>
    <row r="336" spans="1:6" x14ac:dyDescent="0.2">
      <c r="A336" s="9" t="s">
        <v>20</v>
      </c>
      <c r="B336">
        <v>194</v>
      </c>
      <c r="E336" s="9" t="s">
        <v>14</v>
      </c>
      <c r="F336">
        <v>15</v>
      </c>
    </row>
    <row r="337" spans="1:6" x14ac:dyDescent="0.2">
      <c r="A337" s="9" t="s">
        <v>20</v>
      </c>
      <c r="B337">
        <v>1140</v>
      </c>
      <c r="E337" s="9" t="s">
        <v>14</v>
      </c>
      <c r="F337">
        <v>37</v>
      </c>
    </row>
    <row r="338" spans="1:6" x14ac:dyDescent="0.2">
      <c r="A338" s="9" t="s">
        <v>20</v>
      </c>
      <c r="B338">
        <v>102</v>
      </c>
      <c r="E338" s="9" t="s">
        <v>14</v>
      </c>
      <c r="F338">
        <v>112</v>
      </c>
    </row>
    <row r="339" spans="1:6" x14ac:dyDescent="0.2">
      <c r="A339" s="9" t="s">
        <v>20</v>
      </c>
      <c r="B339">
        <v>2857</v>
      </c>
      <c r="E339" s="9" t="s">
        <v>14</v>
      </c>
      <c r="F339">
        <v>21</v>
      </c>
    </row>
    <row r="340" spans="1:6" x14ac:dyDescent="0.2">
      <c r="A340" s="9" t="s">
        <v>20</v>
      </c>
      <c r="B340">
        <v>107</v>
      </c>
      <c r="E340" s="9" t="s">
        <v>14</v>
      </c>
      <c r="F340">
        <v>67</v>
      </c>
    </row>
    <row r="341" spans="1:6" x14ac:dyDescent="0.2">
      <c r="A341" s="9" t="s">
        <v>20</v>
      </c>
      <c r="B341">
        <v>160</v>
      </c>
      <c r="E341" s="9" t="s">
        <v>14</v>
      </c>
      <c r="F341">
        <v>78</v>
      </c>
    </row>
    <row r="342" spans="1:6" x14ac:dyDescent="0.2">
      <c r="A342" s="9" t="s">
        <v>20</v>
      </c>
      <c r="B342">
        <v>2230</v>
      </c>
      <c r="E342" s="9" t="s">
        <v>14</v>
      </c>
      <c r="F342">
        <v>67</v>
      </c>
    </row>
    <row r="343" spans="1:6" x14ac:dyDescent="0.2">
      <c r="A343" s="9" t="s">
        <v>20</v>
      </c>
      <c r="B343">
        <v>316</v>
      </c>
      <c r="E343" s="9" t="s">
        <v>14</v>
      </c>
      <c r="F343">
        <v>263</v>
      </c>
    </row>
    <row r="344" spans="1:6" x14ac:dyDescent="0.2">
      <c r="A344" s="9" t="s">
        <v>20</v>
      </c>
      <c r="B344">
        <v>117</v>
      </c>
      <c r="E344" s="9" t="s">
        <v>14</v>
      </c>
      <c r="F344">
        <v>1691</v>
      </c>
    </row>
    <row r="345" spans="1:6" x14ac:dyDescent="0.2">
      <c r="A345" s="9" t="s">
        <v>20</v>
      </c>
      <c r="B345">
        <v>6406</v>
      </c>
      <c r="E345" s="9" t="s">
        <v>14</v>
      </c>
      <c r="F345">
        <v>181</v>
      </c>
    </row>
    <row r="346" spans="1:6" x14ac:dyDescent="0.2">
      <c r="A346" s="9" t="s">
        <v>20</v>
      </c>
      <c r="B346">
        <v>192</v>
      </c>
      <c r="E346" s="9" t="s">
        <v>14</v>
      </c>
      <c r="F346">
        <v>13</v>
      </c>
    </row>
    <row r="347" spans="1:6" x14ac:dyDescent="0.2">
      <c r="A347" s="9" t="s">
        <v>20</v>
      </c>
      <c r="B347">
        <v>26</v>
      </c>
      <c r="E347" s="9" t="s">
        <v>14</v>
      </c>
      <c r="F347">
        <v>1</v>
      </c>
    </row>
    <row r="348" spans="1:6" x14ac:dyDescent="0.2">
      <c r="A348" s="9" t="s">
        <v>20</v>
      </c>
      <c r="B348">
        <v>723</v>
      </c>
      <c r="E348" s="9" t="s">
        <v>14</v>
      </c>
      <c r="F348">
        <v>21</v>
      </c>
    </row>
    <row r="349" spans="1:6" x14ac:dyDescent="0.2">
      <c r="A349" s="9" t="s">
        <v>20</v>
      </c>
      <c r="B349">
        <v>170</v>
      </c>
      <c r="E349" s="9" t="s">
        <v>14</v>
      </c>
      <c r="F349">
        <v>830</v>
      </c>
    </row>
    <row r="350" spans="1:6" x14ac:dyDescent="0.2">
      <c r="A350" s="9" t="s">
        <v>20</v>
      </c>
      <c r="B350">
        <v>238</v>
      </c>
      <c r="E350" s="9" t="s">
        <v>14</v>
      </c>
      <c r="F350">
        <v>130</v>
      </c>
    </row>
    <row r="351" spans="1:6" x14ac:dyDescent="0.2">
      <c r="A351" s="9" t="s">
        <v>20</v>
      </c>
      <c r="B351">
        <v>55</v>
      </c>
      <c r="E351" s="9" t="s">
        <v>14</v>
      </c>
      <c r="F351">
        <v>55</v>
      </c>
    </row>
    <row r="352" spans="1:6" x14ac:dyDescent="0.2">
      <c r="A352" s="9" t="s">
        <v>20</v>
      </c>
      <c r="B352">
        <v>128</v>
      </c>
      <c r="E352" s="9" t="s">
        <v>14</v>
      </c>
      <c r="F352">
        <v>114</v>
      </c>
    </row>
    <row r="353" spans="1:6" x14ac:dyDescent="0.2">
      <c r="A353" s="9" t="s">
        <v>20</v>
      </c>
      <c r="B353">
        <v>2144</v>
      </c>
      <c r="E353" s="9" t="s">
        <v>14</v>
      </c>
      <c r="F353">
        <v>594</v>
      </c>
    </row>
    <row r="354" spans="1:6" x14ac:dyDescent="0.2">
      <c r="A354" s="9" t="s">
        <v>20</v>
      </c>
      <c r="B354">
        <v>2693</v>
      </c>
      <c r="E354" s="9" t="s">
        <v>14</v>
      </c>
      <c r="F354">
        <v>24</v>
      </c>
    </row>
    <row r="355" spans="1:6" x14ac:dyDescent="0.2">
      <c r="A355" s="9" t="s">
        <v>20</v>
      </c>
      <c r="B355">
        <v>432</v>
      </c>
      <c r="E355" s="9" t="s">
        <v>14</v>
      </c>
      <c r="F355">
        <v>252</v>
      </c>
    </row>
    <row r="356" spans="1:6" x14ac:dyDescent="0.2">
      <c r="A356" s="9" t="s">
        <v>20</v>
      </c>
      <c r="B356">
        <v>189</v>
      </c>
      <c r="E356" s="9" t="s">
        <v>14</v>
      </c>
      <c r="F356">
        <v>67</v>
      </c>
    </row>
    <row r="357" spans="1:6" x14ac:dyDescent="0.2">
      <c r="A357" s="9" t="s">
        <v>20</v>
      </c>
      <c r="B357">
        <v>154</v>
      </c>
      <c r="E357" s="9" t="s">
        <v>14</v>
      </c>
      <c r="F357">
        <v>742</v>
      </c>
    </row>
    <row r="358" spans="1:6" x14ac:dyDescent="0.2">
      <c r="A358" s="9" t="s">
        <v>20</v>
      </c>
      <c r="B358">
        <v>96</v>
      </c>
      <c r="E358" s="9" t="s">
        <v>14</v>
      </c>
      <c r="F358">
        <v>75</v>
      </c>
    </row>
    <row r="359" spans="1:6" x14ac:dyDescent="0.2">
      <c r="A359" s="9" t="s">
        <v>20</v>
      </c>
      <c r="B359">
        <v>3063</v>
      </c>
      <c r="E359" s="9" t="s">
        <v>14</v>
      </c>
      <c r="F359">
        <v>4405</v>
      </c>
    </row>
    <row r="360" spans="1:6" x14ac:dyDescent="0.2">
      <c r="A360" s="9" t="s">
        <v>20</v>
      </c>
      <c r="B360">
        <v>2266</v>
      </c>
      <c r="E360" s="9" t="s">
        <v>14</v>
      </c>
      <c r="F360">
        <v>92</v>
      </c>
    </row>
    <row r="361" spans="1:6" x14ac:dyDescent="0.2">
      <c r="A361" s="9" t="s">
        <v>20</v>
      </c>
      <c r="B361">
        <v>194</v>
      </c>
      <c r="E361" s="9" t="s">
        <v>14</v>
      </c>
      <c r="F361">
        <v>64</v>
      </c>
    </row>
    <row r="362" spans="1:6" x14ac:dyDescent="0.2">
      <c r="A362" s="9" t="s">
        <v>20</v>
      </c>
      <c r="B362">
        <v>129</v>
      </c>
      <c r="E362" s="9" t="s">
        <v>14</v>
      </c>
      <c r="F362">
        <v>64</v>
      </c>
    </row>
    <row r="363" spans="1:6" x14ac:dyDescent="0.2">
      <c r="A363" s="9" t="s">
        <v>20</v>
      </c>
      <c r="B363">
        <v>375</v>
      </c>
      <c r="E363" s="9" t="s">
        <v>14</v>
      </c>
      <c r="F363">
        <v>842</v>
      </c>
    </row>
    <row r="364" spans="1:6" x14ac:dyDescent="0.2">
      <c r="A364" s="9" t="s">
        <v>20</v>
      </c>
      <c r="B364">
        <v>409</v>
      </c>
      <c r="E364" s="9" t="s">
        <v>14</v>
      </c>
      <c r="F364">
        <v>112</v>
      </c>
    </row>
    <row r="365" spans="1:6" x14ac:dyDescent="0.2">
      <c r="A365" s="9" t="s">
        <v>20</v>
      </c>
      <c r="B365">
        <v>234</v>
      </c>
      <c r="E365" s="9" t="s">
        <v>14</v>
      </c>
      <c r="F365">
        <v>374</v>
      </c>
    </row>
    <row r="366" spans="1:6" x14ac:dyDescent="0.2">
      <c r="A366" s="9" t="s">
        <v>20</v>
      </c>
      <c r="B366">
        <v>3016</v>
      </c>
    </row>
    <row r="367" spans="1:6" x14ac:dyDescent="0.2">
      <c r="A367" s="9" t="s">
        <v>20</v>
      </c>
      <c r="B367">
        <v>264</v>
      </c>
    </row>
    <row r="368" spans="1:6" x14ac:dyDescent="0.2">
      <c r="A368" s="9" t="s">
        <v>20</v>
      </c>
      <c r="B368">
        <v>272</v>
      </c>
    </row>
    <row r="369" spans="1:2" x14ac:dyDescent="0.2">
      <c r="A369" s="9" t="s">
        <v>20</v>
      </c>
      <c r="B369">
        <v>419</v>
      </c>
    </row>
    <row r="370" spans="1:2" x14ac:dyDescent="0.2">
      <c r="A370" s="9" t="s">
        <v>20</v>
      </c>
      <c r="B370">
        <v>1621</v>
      </c>
    </row>
    <row r="371" spans="1:2" x14ac:dyDescent="0.2">
      <c r="A371" s="9" t="s">
        <v>20</v>
      </c>
      <c r="B371">
        <v>1101</v>
      </c>
    </row>
    <row r="372" spans="1:2" x14ac:dyDescent="0.2">
      <c r="A372" s="9" t="s">
        <v>20</v>
      </c>
      <c r="B372">
        <v>1073</v>
      </c>
    </row>
    <row r="373" spans="1:2" x14ac:dyDescent="0.2">
      <c r="A373" s="9" t="s">
        <v>20</v>
      </c>
      <c r="B373">
        <v>331</v>
      </c>
    </row>
    <row r="374" spans="1:2" x14ac:dyDescent="0.2">
      <c r="A374" s="9" t="s">
        <v>20</v>
      </c>
      <c r="B374">
        <v>1170</v>
      </c>
    </row>
    <row r="375" spans="1:2" x14ac:dyDescent="0.2">
      <c r="A375" s="9" t="s">
        <v>20</v>
      </c>
      <c r="B375">
        <v>363</v>
      </c>
    </row>
    <row r="376" spans="1:2" x14ac:dyDescent="0.2">
      <c r="A376" s="9" t="s">
        <v>20</v>
      </c>
      <c r="B376">
        <v>103</v>
      </c>
    </row>
    <row r="377" spans="1:2" x14ac:dyDescent="0.2">
      <c r="A377" s="9" t="s">
        <v>20</v>
      </c>
      <c r="B377">
        <v>147</v>
      </c>
    </row>
    <row r="378" spans="1:2" x14ac:dyDescent="0.2">
      <c r="A378" s="9" t="s">
        <v>20</v>
      </c>
      <c r="B378">
        <v>110</v>
      </c>
    </row>
    <row r="379" spans="1:2" x14ac:dyDescent="0.2">
      <c r="A379" s="9" t="s">
        <v>20</v>
      </c>
      <c r="B379">
        <v>134</v>
      </c>
    </row>
    <row r="380" spans="1:2" x14ac:dyDescent="0.2">
      <c r="A380" s="9" t="s">
        <v>20</v>
      </c>
      <c r="B380">
        <v>269</v>
      </c>
    </row>
    <row r="381" spans="1:2" x14ac:dyDescent="0.2">
      <c r="A381" s="9" t="s">
        <v>20</v>
      </c>
      <c r="B381">
        <v>175</v>
      </c>
    </row>
    <row r="382" spans="1:2" x14ac:dyDescent="0.2">
      <c r="A382" s="9" t="s">
        <v>20</v>
      </c>
      <c r="B382">
        <v>69</v>
      </c>
    </row>
    <row r="383" spans="1:2" x14ac:dyDescent="0.2">
      <c r="A383" s="9" t="s">
        <v>20</v>
      </c>
      <c r="B383">
        <v>190</v>
      </c>
    </row>
    <row r="384" spans="1:2" x14ac:dyDescent="0.2">
      <c r="A384" s="9" t="s">
        <v>20</v>
      </c>
      <c r="B384">
        <v>237</v>
      </c>
    </row>
    <row r="385" spans="1:2" x14ac:dyDescent="0.2">
      <c r="A385" s="9" t="s">
        <v>20</v>
      </c>
      <c r="B385">
        <v>196</v>
      </c>
    </row>
    <row r="386" spans="1:2" x14ac:dyDescent="0.2">
      <c r="A386" s="9" t="s">
        <v>20</v>
      </c>
      <c r="B386">
        <v>7295</v>
      </c>
    </row>
    <row r="387" spans="1:2" x14ac:dyDescent="0.2">
      <c r="A387" s="9" t="s">
        <v>20</v>
      </c>
      <c r="B387">
        <v>2893</v>
      </c>
    </row>
    <row r="388" spans="1:2" x14ac:dyDescent="0.2">
      <c r="A388" s="9" t="s">
        <v>20</v>
      </c>
      <c r="B388">
        <v>820</v>
      </c>
    </row>
    <row r="389" spans="1:2" x14ac:dyDescent="0.2">
      <c r="A389" s="9" t="s">
        <v>20</v>
      </c>
      <c r="B389">
        <v>2038</v>
      </c>
    </row>
    <row r="390" spans="1:2" x14ac:dyDescent="0.2">
      <c r="A390" s="9" t="s">
        <v>20</v>
      </c>
      <c r="B390">
        <v>116</v>
      </c>
    </row>
    <row r="391" spans="1:2" x14ac:dyDescent="0.2">
      <c r="A391" s="9" t="s">
        <v>20</v>
      </c>
      <c r="B391">
        <v>1345</v>
      </c>
    </row>
    <row r="392" spans="1:2" x14ac:dyDescent="0.2">
      <c r="A392" s="9" t="s">
        <v>20</v>
      </c>
      <c r="B392">
        <v>168</v>
      </c>
    </row>
    <row r="393" spans="1:2" x14ac:dyDescent="0.2">
      <c r="A393" s="9" t="s">
        <v>20</v>
      </c>
      <c r="B393">
        <v>137</v>
      </c>
    </row>
    <row r="394" spans="1:2" x14ac:dyDescent="0.2">
      <c r="A394" s="9" t="s">
        <v>20</v>
      </c>
      <c r="B394">
        <v>186</v>
      </c>
    </row>
    <row r="395" spans="1:2" x14ac:dyDescent="0.2">
      <c r="A395" s="9" t="s">
        <v>20</v>
      </c>
      <c r="B395">
        <v>125</v>
      </c>
    </row>
    <row r="396" spans="1:2" x14ac:dyDescent="0.2">
      <c r="A396" s="9" t="s">
        <v>20</v>
      </c>
      <c r="B396">
        <v>202</v>
      </c>
    </row>
    <row r="397" spans="1:2" x14ac:dyDescent="0.2">
      <c r="A397" s="9" t="s">
        <v>20</v>
      </c>
      <c r="B397">
        <v>103</v>
      </c>
    </row>
    <row r="398" spans="1:2" x14ac:dyDescent="0.2">
      <c r="A398" s="9" t="s">
        <v>20</v>
      </c>
      <c r="B398">
        <v>1785</v>
      </c>
    </row>
    <row r="399" spans="1:2" x14ac:dyDescent="0.2">
      <c r="A399" s="9" t="s">
        <v>20</v>
      </c>
      <c r="B399">
        <v>157</v>
      </c>
    </row>
    <row r="400" spans="1:2" x14ac:dyDescent="0.2">
      <c r="A400" s="9" t="s">
        <v>20</v>
      </c>
      <c r="B400">
        <v>555</v>
      </c>
    </row>
    <row r="401" spans="1:2" x14ac:dyDescent="0.2">
      <c r="A401" s="9" t="s">
        <v>20</v>
      </c>
      <c r="B401">
        <v>297</v>
      </c>
    </row>
    <row r="402" spans="1:2" x14ac:dyDescent="0.2">
      <c r="A402" s="9" t="s">
        <v>20</v>
      </c>
      <c r="B402">
        <v>123</v>
      </c>
    </row>
    <row r="403" spans="1:2" x14ac:dyDescent="0.2">
      <c r="A403" s="9" t="s">
        <v>20</v>
      </c>
      <c r="B403">
        <v>3036</v>
      </c>
    </row>
    <row r="404" spans="1:2" x14ac:dyDescent="0.2">
      <c r="A404" s="9" t="s">
        <v>20</v>
      </c>
      <c r="B404">
        <v>144</v>
      </c>
    </row>
    <row r="405" spans="1:2" x14ac:dyDescent="0.2">
      <c r="A405" s="9" t="s">
        <v>20</v>
      </c>
      <c r="B405">
        <v>121</v>
      </c>
    </row>
    <row r="406" spans="1:2" x14ac:dyDescent="0.2">
      <c r="A406" s="9" t="s">
        <v>20</v>
      </c>
      <c r="B406">
        <v>181</v>
      </c>
    </row>
    <row r="407" spans="1:2" x14ac:dyDescent="0.2">
      <c r="A407" s="9" t="s">
        <v>20</v>
      </c>
      <c r="B407">
        <v>122</v>
      </c>
    </row>
    <row r="408" spans="1:2" x14ac:dyDescent="0.2">
      <c r="A408" s="9" t="s">
        <v>20</v>
      </c>
      <c r="B408">
        <v>1071</v>
      </c>
    </row>
    <row r="409" spans="1:2" x14ac:dyDescent="0.2">
      <c r="A409" s="9" t="s">
        <v>20</v>
      </c>
      <c r="B409">
        <v>980</v>
      </c>
    </row>
    <row r="410" spans="1:2" x14ac:dyDescent="0.2">
      <c r="A410" s="9" t="s">
        <v>20</v>
      </c>
      <c r="B410">
        <v>536</v>
      </c>
    </row>
    <row r="411" spans="1:2" x14ac:dyDescent="0.2">
      <c r="A411" s="9" t="s">
        <v>20</v>
      </c>
      <c r="B411">
        <v>1991</v>
      </c>
    </row>
    <row r="412" spans="1:2" x14ac:dyDescent="0.2">
      <c r="A412" s="9" t="s">
        <v>20</v>
      </c>
      <c r="B412">
        <v>180</v>
      </c>
    </row>
    <row r="413" spans="1:2" x14ac:dyDescent="0.2">
      <c r="A413" s="9" t="s">
        <v>20</v>
      </c>
      <c r="B413">
        <v>130</v>
      </c>
    </row>
    <row r="414" spans="1:2" x14ac:dyDescent="0.2">
      <c r="A414" s="9" t="s">
        <v>20</v>
      </c>
      <c r="B414">
        <v>122</v>
      </c>
    </row>
    <row r="415" spans="1:2" x14ac:dyDescent="0.2">
      <c r="A415" s="9" t="s">
        <v>20</v>
      </c>
      <c r="B415">
        <v>140</v>
      </c>
    </row>
    <row r="416" spans="1:2" x14ac:dyDescent="0.2">
      <c r="A416" s="9" t="s">
        <v>20</v>
      </c>
      <c r="B416">
        <v>3388</v>
      </c>
    </row>
    <row r="417" spans="1:2" x14ac:dyDescent="0.2">
      <c r="A417" s="9" t="s">
        <v>20</v>
      </c>
      <c r="B417">
        <v>280</v>
      </c>
    </row>
    <row r="418" spans="1:2" x14ac:dyDescent="0.2">
      <c r="A418" s="9" t="s">
        <v>20</v>
      </c>
      <c r="B418">
        <v>366</v>
      </c>
    </row>
    <row r="419" spans="1:2" x14ac:dyDescent="0.2">
      <c r="A419" s="9" t="s">
        <v>20</v>
      </c>
      <c r="B419">
        <v>270</v>
      </c>
    </row>
    <row r="420" spans="1:2" x14ac:dyDescent="0.2">
      <c r="A420" s="9" t="s">
        <v>20</v>
      </c>
      <c r="B420">
        <v>137</v>
      </c>
    </row>
    <row r="421" spans="1:2" x14ac:dyDescent="0.2">
      <c r="A421" s="9" t="s">
        <v>20</v>
      </c>
      <c r="B421">
        <v>3205</v>
      </c>
    </row>
    <row r="422" spans="1:2" x14ac:dyDescent="0.2">
      <c r="A422" s="9" t="s">
        <v>20</v>
      </c>
      <c r="B422">
        <v>288</v>
      </c>
    </row>
    <row r="423" spans="1:2" x14ac:dyDescent="0.2">
      <c r="A423" s="9" t="s">
        <v>20</v>
      </c>
      <c r="B423">
        <v>148</v>
      </c>
    </row>
    <row r="424" spans="1:2" x14ac:dyDescent="0.2">
      <c r="A424" s="9" t="s">
        <v>20</v>
      </c>
      <c r="B424">
        <v>114</v>
      </c>
    </row>
    <row r="425" spans="1:2" x14ac:dyDescent="0.2">
      <c r="A425" s="9" t="s">
        <v>20</v>
      </c>
      <c r="B425">
        <v>1518</v>
      </c>
    </row>
    <row r="426" spans="1:2" x14ac:dyDescent="0.2">
      <c r="A426" s="9" t="s">
        <v>20</v>
      </c>
      <c r="B426">
        <v>166</v>
      </c>
    </row>
    <row r="427" spans="1:2" x14ac:dyDescent="0.2">
      <c r="A427" s="9" t="s">
        <v>20</v>
      </c>
      <c r="B427">
        <v>100</v>
      </c>
    </row>
    <row r="428" spans="1:2" x14ac:dyDescent="0.2">
      <c r="A428" s="9" t="s">
        <v>20</v>
      </c>
      <c r="B428">
        <v>235</v>
      </c>
    </row>
    <row r="429" spans="1:2" x14ac:dyDescent="0.2">
      <c r="A429" s="9" t="s">
        <v>20</v>
      </c>
      <c r="B429">
        <v>148</v>
      </c>
    </row>
    <row r="430" spans="1:2" x14ac:dyDescent="0.2">
      <c r="A430" s="9" t="s">
        <v>20</v>
      </c>
      <c r="B430">
        <v>198</v>
      </c>
    </row>
    <row r="431" spans="1:2" x14ac:dyDescent="0.2">
      <c r="A431" s="9" t="s">
        <v>20</v>
      </c>
      <c r="B431">
        <v>150</v>
      </c>
    </row>
    <row r="432" spans="1:2" x14ac:dyDescent="0.2">
      <c r="A432" s="9" t="s">
        <v>20</v>
      </c>
      <c r="B432">
        <v>216</v>
      </c>
    </row>
    <row r="433" spans="1:2" x14ac:dyDescent="0.2">
      <c r="A433" s="9" t="s">
        <v>20</v>
      </c>
      <c r="B433">
        <v>5139</v>
      </c>
    </row>
    <row r="434" spans="1:2" x14ac:dyDescent="0.2">
      <c r="A434" s="9" t="s">
        <v>20</v>
      </c>
      <c r="B434">
        <v>2353</v>
      </c>
    </row>
    <row r="435" spans="1:2" x14ac:dyDescent="0.2">
      <c r="A435" s="9" t="s">
        <v>20</v>
      </c>
      <c r="B435">
        <v>78</v>
      </c>
    </row>
    <row r="436" spans="1:2" x14ac:dyDescent="0.2">
      <c r="A436" s="9" t="s">
        <v>20</v>
      </c>
      <c r="B436">
        <v>174</v>
      </c>
    </row>
    <row r="437" spans="1:2" x14ac:dyDescent="0.2">
      <c r="A437" s="9" t="s">
        <v>20</v>
      </c>
      <c r="B437">
        <v>164</v>
      </c>
    </row>
    <row r="438" spans="1:2" x14ac:dyDescent="0.2">
      <c r="A438" s="9" t="s">
        <v>20</v>
      </c>
      <c r="B438">
        <v>161</v>
      </c>
    </row>
    <row r="439" spans="1:2" x14ac:dyDescent="0.2">
      <c r="A439" s="9" t="s">
        <v>20</v>
      </c>
      <c r="B439">
        <v>138</v>
      </c>
    </row>
    <row r="440" spans="1:2" x14ac:dyDescent="0.2">
      <c r="A440" s="9" t="s">
        <v>20</v>
      </c>
      <c r="B440">
        <v>3308</v>
      </c>
    </row>
    <row r="441" spans="1:2" x14ac:dyDescent="0.2">
      <c r="A441" s="9" t="s">
        <v>20</v>
      </c>
      <c r="B441">
        <v>127</v>
      </c>
    </row>
    <row r="442" spans="1:2" x14ac:dyDescent="0.2">
      <c r="A442" s="9" t="s">
        <v>20</v>
      </c>
      <c r="B442">
        <v>207</v>
      </c>
    </row>
    <row r="443" spans="1:2" x14ac:dyDescent="0.2">
      <c r="A443" s="9" t="s">
        <v>20</v>
      </c>
      <c r="B443">
        <v>181</v>
      </c>
    </row>
    <row r="444" spans="1:2" x14ac:dyDescent="0.2">
      <c r="A444" s="9" t="s">
        <v>20</v>
      </c>
      <c r="B444">
        <v>110</v>
      </c>
    </row>
    <row r="445" spans="1:2" x14ac:dyDescent="0.2">
      <c r="A445" s="9" t="s">
        <v>20</v>
      </c>
      <c r="B445">
        <v>185</v>
      </c>
    </row>
    <row r="446" spans="1:2" x14ac:dyDescent="0.2">
      <c r="A446" s="9" t="s">
        <v>20</v>
      </c>
      <c r="B446">
        <v>121</v>
      </c>
    </row>
    <row r="447" spans="1:2" x14ac:dyDescent="0.2">
      <c r="A447" s="9" t="s">
        <v>20</v>
      </c>
      <c r="B447">
        <v>106</v>
      </c>
    </row>
    <row r="448" spans="1:2" x14ac:dyDescent="0.2">
      <c r="A448" s="9" t="s">
        <v>20</v>
      </c>
      <c r="B448">
        <v>142</v>
      </c>
    </row>
    <row r="449" spans="1:2" x14ac:dyDescent="0.2">
      <c r="A449" s="9" t="s">
        <v>20</v>
      </c>
      <c r="B449">
        <v>233</v>
      </c>
    </row>
    <row r="450" spans="1:2" x14ac:dyDescent="0.2">
      <c r="A450" s="9" t="s">
        <v>20</v>
      </c>
      <c r="B450">
        <v>218</v>
      </c>
    </row>
    <row r="451" spans="1:2" x14ac:dyDescent="0.2">
      <c r="A451" s="9" t="s">
        <v>20</v>
      </c>
      <c r="B451">
        <v>76</v>
      </c>
    </row>
    <row r="452" spans="1:2" x14ac:dyDescent="0.2">
      <c r="A452" s="9" t="s">
        <v>20</v>
      </c>
      <c r="B452">
        <v>43</v>
      </c>
    </row>
    <row r="453" spans="1:2" x14ac:dyDescent="0.2">
      <c r="A453" s="9" t="s">
        <v>20</v>
      </c>
      <c r="B453">
        <v>221</v>
      </c>
    </row>
    <row r="454" spans="1:2" x14ac:dyDescent="0.2">
      <c r="A454" s="9" t="s">
        <v>20</v>
      </c>
      <c r="B454">
        <v>2805</v>
      </c>
    </row>
    <row r="455" spans="1:2" x14ac:dyDescent="0.2">
      <c r="A455" s="9" t="s">
        <v>20</v>
      </c>
      <c r="B455">
        <v>68</v>
      </c>
    </row>
    <row r="456" spans="1:2" x14ac:dyDescent="0.2">
      <c r="A456" s="9" t="s">
        <v>20</v>
      </c>
      <c r="B456">
        <v>183</v>
      </c>
    </row>
    <row r="457" spans="1:2" x14ac:dyDescent="0.2">
      <c r="A457" s="9" t="s">
        <v>20</v>
      </c>
      <c r="B457">
        <v>133</v>
      </c>
    </row>
    <row r="458" spans="1:2" x14ac:dyDescent="0.2">
      <c r="A458" s="9" t="s">
        <v>20</v>
      </c>
      <c r="B458">
        <v>2489</v>
      </c>
    </row>
    <row r="459" spans="1:2" x14ac:dyDescent="0.2">
      <c r="A459" s="9" t="s">
        <v>20</v>
      </c>
      <c r="B459">
        <v>69</v>
      </c>
    </row>
    <row r="460" spans="1:2" x14ac:dyDescent="0.2">
      <c r="A460" s="9" t="s">
        <v>20</v>
      </c>
      <c r="B460">
        <v>279</v>
      </c>
    </row>
    <row r="461" spans="1:2" x14ac:dyDescent="0.2">
      <c r="A461" s="9" t="s">
        <v>20</v>
      </c>
      <c r="B461">
        <v>210</v>
      </c>
    </row>
    <row r="462" spans="1:2" x14ac:dyDescent="0.2">
      <c r="A462" s="9" t="s">
        <v>20</v>
      </c>
      <c r="B462">
        <v>2100</v>
      </c>
    </row>
    <row r="463" spans="1:2" x14ac:dyDescent="0.2">
      <c r="A463" s="9" t="s">
        <v>20</v>
      </c>
      <c r="B463">
        <v>252</v>
      </c>
    </row>
    <row r="464" spans="1:2" x14ac:dyDescent="0.2">
      <c r="A464" s="9" t="s">
        <v>20</v>
      </c>
      <c r="B464">
        <v>1280</v>
      </c>
    </row>
    <row r="465" spans="1:2" x14ac:dyDescent="0.2">
      <c r="A465" s="9" t="s">
        <v>20</v>
      </c>
      <c r="B465">
        <v>157</v>
      </c>
    </row>
    <row r="466" spans="1:2" x14ac:dyDescent="0.2">
      <c r="A466" s="9" t="s">
        <v>20</v>
      </c>
      <c r="B466">
        <v>194</v>
      </c>
    </row>
    <row r="467" spans="1:2" x14ac:dyDescent="0.2">
      <c r="A467" s="9" t="s">
        <v>20</v>
      </c>
      <c r="B467">
        <v>82</v>
      </c>
    </row>
    <row r="468" spans="1:2" x14ac:dyDescent="0.2">
      <c r="A468" s="9" t="s">
        <v>20</v>
      </c>
      <c r="B468">
        <v>4233</v>
      </c>
    </row>
    <row r="469" spans="1:2" x14ac:dyDescent="0.2">
      <c r="A469" s="9" t="s">
        <v>20</v>
      </c>
      <c r="B469">
        <v>1297</v>
      </c>
    </row>
    <row r="470" spans="1:2" x14ac:dyDescent="0.2">
      <c r="A470" s="9" t="s">
        <v>20</v>
      </c>
      <c r="B470">
        <v>165</v>
      </c>
    </row>
    <row r="471" spans="1:2" x14ac:dyDescent="0.2">
      <c r="A471" s="9" t="s">
        <v>20</v>
      </c>
      <c r="B471">
        <v>119</v>
      </c>
    </row>
    <row r="472" spans="1:2" x14ac:dyDescent="0.2">
      <c r="A472" s="9" t="s">
        <v>20</v>
      </c>
      <c r="B472">
        <v>1797</v>
      </c>
    </row>
    <row r="473" spans="1:2" x14ac:dyDescent="0.2">
      <c r="A473" s="9" t="s">
        <v>20</v>
      </c>
      <c r="B473">
        <v>261</v>
      </c>
    </row>
    <row r="474" spans="1:2" x14ac:dyDescent="0.2">
      <c r="A474" s="9" t="s">
        <v>20</v>
      </c>
      <c r="B474">
        <v>157</v>
      </c>
    </row>
    <row r="475" spans="1:2" x14ac:dyDescent="0.2">
      <c r="A475" s="9" t="s">
        <v>20</v>
      </c>
      <c r="B475">
        <v>3533</v>
      </c>
    </row>
    <row r="476" spans="1:2" x14ac:dyDescent="0.2">
      <c r="A476" s="9" t="s">
        <v>20</v>
      </c>
      <c r="B476">
        <v>155</v>
      </c>
    </row>
    <row r="477" spans="1:2" x14ac:dyDescent="0.2">
      <c r="A477" s="9" t="s">
        <v>20</v>
      </c>
      <c r="B477">
        <v>132</v>
      </c>
    </row>
    <row r="478" spans="1:2" x14ac:dyDescent="0.2">
      <c r="A478" s="9" t="s">
        <v>20</v>
      </c>
      <c r="B478">
        <v>1354</v>
      </c>
    </row>
    <row r="479" spans="1:2" x14ac:dyDescent="0.2">
      <c r="A479" s="9" t="s">
        <v>20</v>
      </c>
      <c r="B479">
        <v>48</v>
      </c>
    </row>
    <row r="480" spans="1:2" x14ac:dyDescent="0.2">
      <c r="A480" s="9" t="s">
        <v>20</v>
      </c>
      <c r="B480">
        <v>110</v>
      </c>
    </row>
    <row r="481" spans="1:2" x14ac:dyDescent="0.2">
      <c r="A481" s="9" t="s">
        <v>20</v>
      </c>
      <c r="B481">
        <v>172</v>
      </c>
    </row>
    <row r="482" spans="1:2" x14ac:dyDescent="0.2">
      <c r="A482" s="9" t="s">
        <v>20</v>
      </c>
      <c r="B482">
        <v>307</v>
      </c>
    </row>
    <row r="483" spans="1:2" x14ac:dyDescent="0.2">
      <c r="A483" s="9" t="s">
        <v>20</v>
      </c>
      <c r="B483">
        <v>160</v>
      </c>
    </row>
    <row r="484" spans="1:2" x14ac:dyDescent="0.2">
      <c r="A484" s="9" t="s">
        <v>20</v>
      </c>
      <c r="B484">
        <v>1467</v>
      </c>
    </row>
    <row r="485" spans="1:2" x14ac:dyDescent="0.2">
      <c r="A485" s="9" t="s">
        <v>20</v>
      </c>
      <c r="B485">
        <v>2662</v>
      </c>
    </row>
    <row r="486" spans="1:2" x14ac:dyDescent="0.2">
      <c r="A486" s="9" t="s">
        <v>20</v>
      </c>
      <c r="B486">
        <v>452</v>
      </c>
    </row>
    <row r="487" spans="1:2" x14ac:dyDescent="0.2">
      <c r="A487" s="9" t="s">
        <v>20</v>
      </c>
      <c r="B487">
        <v>158</v>
      </c>
    </row>
    <row r="488" spans="1:2" x14ac:dyDescent="0.2">
      <c r="A488" s="9" t="s">
        <v>20</v>
      </c>
      <c r="B488">
        <v>225</v>
      </c>
    </row>
    <row r="489" spans="1:2" x14ac:dyDescent="0.2">
      <c r="A489" s="9" t="s">
        <v>20</v>
      </c>
      <c r="B489">
        <v>65</v>
      </c>
    </row>
    <row r="490" spans="1:2" x14ac:dyDescent="0.2">
      <c r="A490" s="9" t="s">
        <v>20</v>
      </c>
      <c r="B490">
        <v>163</v>
      </c>
    </row>
    <row r="491" spans="1:2" x14ac:dyDescent="0.2">
      <c r="A491" s="9" t="s">
        <v>20</v>
      </c>
      <c r="B491">
        <v>85</v>
      </c>
    </row>
    <row r="492" spans="1:2" x14ac:dyDescent="0.2">
      <c r="A492" s="9" t="s">
        <v>20</v>
      </c>
      <c r="B492">
        <v>217</v>
      </c>
    </row>
    <row r="493" spans="1:2" x14ac:dyDescent="0.2">
      <c r="A493" s="9" t="s">
        <v>20</v>
      </c>
      <c r="B493">
        <v>150</v>
      </c>
    </row>
    <row r="494" spans="1:2" x14ac:dyDescent="0.2">
      <c r="A494" s="9" t="s">
        <v>20</v>
      </c>
      <c r="B494">
        <v>3272</v>
      </c>
    </row>
    <row r="495" spans="1:2" x14ac:dyDescent="0.2">
      <c r="A495" s="9" t="s">
        <v>20</v>
      </c>
      <c r="B495">
        <v>300</v>
      </c>
    </row>
    <row r="496" spans="1:2" x14ac:dyDescent="0.2">
      <c r="A496" s="9" t="s">
        <v>20</v>
      </c>
      <c r="B496">
        <v>126</v>
      </c>
    </row>
    <row r="497" spans="1:2" x14ac:dyDescent="0.2">
      <c r="A497" s="9" t="s">
        <v>20</v>
      </c>
      <c r="B497">
        <v>2320</v>
      </c>
    </row>
    <row r="498" spans="1:2" x14ac:dyDescent="0.2">
      <c r="A498" s="9" t="s">
        <v>20</v>
      </c>
      <c r="B498">
        <v>81</v>
      </c>
    </row>
    <row r="499" spans="1:2" x14ac:dyDescent="0.2">
      <c r="A499" s="9" t="s">
        <v>20</v>
      </c>
      <c r="B499">
        <v>1887</v>
      </c>
    </row>
    <row r="500" spans="1:2" x14ac:dyDescent="0.2">
      <c r="A500" s="9" t="s">
        <v>20</v>
      </c>
      <c r="B500">
        <v>4358</v>
      </c>
    </row>
    <row r="501" spans="1:2" x14ac:dyDescent="0.2">
      <c r="A501" s="9" t="s">
        <v>20</v>
      </c>
      <c r="B501">
        <v>53</v>
      </c>
    </row>
    <row r="502" spans="1:2" x14ac:dyDescent="0.2">
      <c r="A502" s="9" t="s">
        <v>20</v>
      </c>
      <c r="B502">
        <v>2414</v>
      </c>
    </row>
    <row r="503" spans="1:2" x14ac:dyDescent="0.2">
      <c r="A503" s="9" t="s">
        <v>20</v>
      </c>
      <c r="B503">
        <v>80</v>
      </c>
    </row>
    <row r="504" spans="1:2" x14ac:dyDescent="0.2">
      <c r="A504" s="9" t="s">
        <v>20</v>
      </c>
      <c r="B504">
        <v>193</v>
      </c>
    </row>
    <row r="505" spans="1:2" x14ac:dyDescent="0.2">
      <c r="A505" s="9" t="s">
        <v>20</v>
      </c>
      <c r="B505">
        <v>52</v>
      </c>
    </row>
    <row r="506" spans="1:2" x14ac:dyDescent="0.2">
      <c r="A506" s="9" t="s">
        <v>20</v>
      </c>
      <c r="B506">
        <v>290</v>
      </c>
    </row>
    <row r="507" spans="1:2" x14ac:dyDescent="0.2">
      <c r="A507" s="9" t="s">
        <v>20</v>
      </c>
      <c r="B507">
        <v>122</v>
      </c>
    </row>
    <row r="508" spans="1:2" x14ac:dyDescent="0.2">
      <c r="A508" s="9" t="s">
        <v>20</v>
      </c>
      <c r="B508">
        <v>1470</v>
      </c>
    </row>
    <row r="509" spans="1:2" x14ac:dyDescent="0.2">
      <c r="A509" s="9" t="s">
        <v>20</v>
      </c>
      <c r="B509">
        <v>165</v>
      </c>
    </row>
    <row r="510" spans="1:2" x14ac:dyDescent="0.2">
      <c r="A510" s="9" t="s">
        <v>20</v>
      </c>
      <c r="B510">
        <v>182</v>
      </c>
    </row>
    <row r="511" spans="1:2" x14ac:dyDescent="0.2">
      <c r="A511" s="9" t="s">
        <v>20</v>
      </c>
      <c r="B511">
        <v>199</v>
      </c>
    </row>
    <row r="512" spans="1:2" x14ac:dyDescent="0.2">
      <c r="A512" s="9" t="s">
        <v>20</v>
      </c>
      <c r="B512">
        <v>56</v>
      </c>
    </row>
    <row r="513" spans="1:2" x14ac:dyDescent="0.2">
      <c r="A513" s="9" t="s">
        <v>20</v>
      </c>
      <c r="B513">
        <v>1460</v>
      </c>
    </row>
    <row r="514" spans="1:2" x14ac:dyDescent="0.2">
      <c r="A514" s="9" t="s">
        <v>20</v>
      </c>
      <c r="B514">
        <v>123</v>
      </c>
    </row>
    <row r="515" spans="1:2" x14ac:dyDescent="0.2">
      <c r="A515" s="9" t="s">
        <v>20</v>
      </c>
      <c r="B515">
        <v>159</v>
      </c>
    </row>
    <row r="516" spans="1:2" x14ac:dyDescent="0.2">
      <c r="A516" s="9" t="s">
        <v>20</v>
      </c>
      <c r="B516">
        <v>110</v>
      </c>
    </row>
    <row r="517" spans="1:2" x14ac:dyDescent="0.2">
      <c r="A517" s="9" t="s">
        <v>20</v>
      </c>
      <c r="B517">
        <v>236</v>
      </c>
    </row>
    <row r="518" spans="1:2" x14ac:dyDescent="0.2">
      <c r="A518" s="9" t="s">
        <v>20</v>
      </c>
      <c r="B518">
        <v>191</v>
      </c>
    </row>
    <row r="519" spans="1:2" x14ac:dyDescent="0.2">
      <c r="A519" s="9" t="s">
        <v>20</v>
      </c>
      <c r="B519">
        <v>3934</v>
      </c>
    </row>
    <row r="520" spans="1:2" x14ac:dyDescent="0.2">
      <c r="A520" s="9" t="s">
        <v>20</v>
      </c>
      <c r="B520">
        <v>80</v>
      </c>
    </row>
    <row r="521" spans="1:2" x14ac:dyDescent="0.2">
      <c r="A521" s="9" t="s">
        <v>20</v>
      </c>
      <c r="B521">
        <v>462</v>
      </c>
    </row>
    <row r="522" spans="1:2" x14ac:dyDescent="0.2">
      <c r="A522" s="9" t="s">
        <v>20</v>
      </c>
      <c r="B522">
        <v>179</v>
      </c>
    </row>
    <row r="523" spans="1:2" x14ac:dyDescent="0.2">
      <c r="A523" s="9" t="s">
        <v>20</v>
      </c>
      <c r="B523">
        <v>1866</v>
      </c>
    </row>
    <row r="524" spans="1:2" x14ac:dyDescent="0.2">
      <c r="A524" s="9" t="s">
        <v>20</v>
      </c>
      <c r="B524">
        <v>156</v>
      </c>
    </row>
    <row r="525" spans="1:2" x14ac:dyDescent="0.2">
      <c r="A525" s="9" t="s">
        <v>20</v>
      </c>
      <c r="B525">
        <v>255</v>
      </c>
    </row>
    <row r="526" spans="1:2" x14ac:dyDescent="0.2">
      <c r="A526" s="9" t="s">
        <v>20</v>
      </c>
      <c r="B526">
        <v>2261</v>
      </c>
    </row>
    <row r="527" spans="1:2" x14ac:dyDescent="0.2">
      <c r="A527" s="9" t="s">
        <v>20</v>
      </c>
      <c r="B527">
        <v>40</v>
      </c>
    </row>
    <row r="528" spans="1:2" x14ac:dyDescent="0.2">
      <c r="A528" s="9" t="s">
        <v>20</v>
      </c>
      <c r="B528">
        <v>2289</v>
      </c>
    </row>
    <row r="529" spans="1:2" x14ac:dyDescent="0.2">
      <c r="A529" s="9" t="s">
        <v>20</v>
      </c>
      <c r="B529">
        <v>65</v>
      </c>
    </row>
    <row r="530" spans="1:2" x14ac:dyDescent="0.2">
      <c r="A530" s="9" t="s">
        <v>20</v>
      </c>
      <c r="B530">
        <v>3777</v>
      </c>
    </row>
    <row r="531" spans="1:2" x14ac:dyDescent="0.2">
      <c r="A531" s="9" t="s">
        <v>20</v>
      </c>
      <c r="B531">
        <v>184</v>
      </c>
    </row>
    <row r="532" spans="1:2" x14ac:dyDescent="0.2">
      <c r="A532" s="9" t="s">
        <v>20</v>
      </c>
      <c r="B532">
        <v>85</v>
      </c>
    </row>
    <row r="533" spans="1:2" x14ac:dyDescent="0.2">
      <c r="A533" s="9" t="s">
        <v>20</v>
      </c>
      <c r="B533">
        <v>144</v>
      </c>
    </row>
    <row r="534" spans="1:2" x14ac:dyDescent="0.2">
      <c r="A534" s="9" t="s">
        <v>20</v>
      </c>
      <c r="B534">
        <v>1902</v>
      </c>
    </row>
    <row r="535" spans="1:2" x14ac:dyDescent="0.2">
      <c r="A535" s="9" t="s">
        <v>20</v>
      </c>
      <c r="B535">
        <v>105</v>
      </c>
    </row>
    <row r="536" spans="1:2" x14ac:dyDescent="0.2">
      <c r="A536" s="9" t="s">
        <v>20</v>
      </c>
      <c r="B536">
        <v>132</v>
      </c>
    </row>
    <row r="537" spans="1:2" x14ac:dyDescent="0.2">
      <c r="A537" s="9" t="s">
        <v>20</v>
      </c>
      <c r="B537">
        <v>96</v>
      </c>
    </row>
    <row r="538" spans="1:2" x14ac:dyDescent="0.2">
      <c r="A538" s="9" t="s">
        <v>20</v>
      </c>
      <c r="B538">
        <v>114</v>
      </c>
    </row>
    <row r="539" spans="1:2" x14ac:dyDescent="0.2">
      <c r="A539" s="9" t="s">
        <v>20</v>
      </c>
      <c r="B539">
        <v>203</v>
      </c>
    </row>
    <row r="540" spans="1:2" x14ac:dyDescent="0.2">
      <c r="A540" s="9" t="s">
        <v>20</v>
      </c>
      <c r="B540">
        <v>1559</v>
      </c>
    </row>
    <row r="541" spans="1:2" x14ac:dyDescent="0.2">
      <c r="A541" s="9" t="s">
        <v>20</v>
      </c>
      <c r="B541">
        <v>1548</v>
      </c>
    </row>
    <row r="542" spans="1:2" x14ac:dyDescent="0.2">
      <c r="A542" s="9" t="s">
        <v>20</v>
      </c>
      <c r="B542">
        <v>80</v>
      </c>
    </row>
    <row r="543" spans="1:2" x14ac:dyDescent="0.2">
      <c r="A543" s="9" t="s">
        <v>20</v>
      </c>
      <c r="B543">
        <v>131</v>
      </c>
    </row>
    <row r="544" spans="1:2" x14ac:dyDescent="0.2">
      <c r="A544" s="9" t="s">
        <v>20</v>
      </c>
      <c r="B544">
        <v>112</v>
      </c>
    </row>
    <row r="545" spans="1:2" x14ac:dyDescent="0.2">
      <c r="A545" s="9" t="s">
        <v>20</v>
      </c>
      <c r="B545">
        <v>155</v>
      </c>
    </row>
    <row r="546" spans="1:2" x14ac:dyDescent="0.2">
      <c r="A546" s="9" t="s">
        <v>20</v>
      </c>
      <c r="B546">
        <v>266</v>
      </c>
    </row>
    <row r="547" spans="1:2" x14ac:dyDescent="0.2">
      <c r="A547" s="9" t="s">
        <v>20</v>
      </c>
      <c r="B547">
        <v>155</v>
      </c>
    </row>
    <row r="548" spans="1:2" x14ac:dyDescent="0.2">
      <c r="A548" s="9" t="s">
        <v>20</v>
      </c>
      <c r="B548">
        <v>207</v>
      </c>
    </row>
    <row r="549" spans="1:2" x14ac:dyDescent="0.2">
      <c r="A549" s="9" t="s">
        <v>20</v>
      </c>
      <c r="B549">
        <v>245</v>
      </c>
    </row>
    <row r="550" spans="1:2" x14ac:dyDescent="0.2">
      <c r="A550" s="9" t="s">
        <v>20</v>
      </c>
      <c r="B550">
        <v>1573</v>
      </c>
    </row>
    <row r="551" spans="1:2" x14ac:dyDescent="0.2">
      <c r="A551" s="9" t="s">
        <v>20</v>
      </c>
      <c r="B551">
        <v>114</v>
      </c>
    </row>
    <row r="552" spans="1:2" x14ac:dyDescent="0.2">
      <c r="A552" s="9" t="s">
        <v>20</v>
      </c>
      <c r="B552">
        <v>93</v>
      </c>
    </row>
    <row r="553" spans="1:2" x14ac:dyDescent="0.2">
      <c r="A553" s="9" t="s">
        <v>20</v>
      </c>
      <c r="B553">
        <v>1681</v>
      </c>
    </row>
    <row r="554" spans="1:2" x14ac:dyDescent="0.2">
      <c r="A554" s="9" t="s">
        <v>20</v>
      </c>
      <c r="B554">
        <v>32</v>
      </c>
    </row>
    <row r="555" spans="1:2" x14ac:dyDescent="0.2">
      <c r="A555" s="9" t="s">
        <v>20</v>
      </c>
      <c r="B555">
        <v>135</v>
      </c>
    </row>
    <row r="556" spans="1:2" x14ac:dyDescent="0.2">
      <c r="A556" s="9" t="s">
        <v>20</v>
      </c>
      <c r="B556">
        <v>140</v>
      </c>
    </row>
    <row r="557" spans="1:2" x14ac:dyDescent="0.2">
      <c r="A557" s="9" t="s">
        <v>20</v>
      </c>
      <c r="B557">
        <v>92</v>
      </c>
    </row>
    <row r="558" spans="1:2" x14ac:dyDescent="0.2">
      <c r="A558" s="9" t="s">
        <v>20</v>
      </c>
      <c r="B558">
        <v>1015</v>
      </c>
    </row>
    <row r="559" spans="1:2" x14ac:dyDescent="0.2">
      <c r="A559" s="9" t="s">
        <v>20</v>
      </c>
      <c r="B559">
        <v>323</v>
      </c>
    </row>
    <row r="560" spans="1:2" x14ac:dyDescent="0.2">
      <c r="A560" s="9" t="s">
        <v>20</v>
      </c>
      <c r="B560">
        <v>2326</v>
      </c>
    </row>
    <row r="561" spans="1:2" x14ac:dyDescent="0.2">
      <c r="A561" s="9" t="s">
        <v>20</v>
      </c>
      <c r="B561">
        <v>381</v>
      </c>
    </row>
    <row r="562" spans="1:2" x14ac:dyDescent="0.2">
      <c r="A562" s="9" t="s">
        <v>20</v>
      </c>
      <c r="B562">
        <v>480</v>
      </c>
    </row>
    <row r="563" spans="1:2" x14ac:dyDescent="0.2">
      <c r="A563" s="9" t="s">
        <v>20</v>
      </c>
      <c r="B563">
        <v>226</v>
      </c>
    </row>
    <row r="564" spans="1:2" x14ac:dyDescent="0.2">
      <c r="A564" s="9" t="s">
        <v>20</v>
      </c>
      <c r="B564">
        <v>241</v>
      </c>
    </row>
    <row r="565" spans="1:2" x14ac:dyDescent="0.2">
      <c r="A565" s="9" t="s">
        <v>20</v>
      </c>
      <c r="B565">
        <v>132</v>
      </c>
    </row>
    <row r="566" spans="1:2" x14ac:dyDescent="0.2">
      <c r="A566" s="9" t="s">
        <v>20</v>
      </c>
      <c r="B566">
        <v>2043</v>
      </c>
    </row>
    <row r="567" spans="1:2" x14ac:dyDescent="0.2">
      <c r="A567" s="9"/>
    </row>
    <row r="568" spans="1:2" x14ac:dyDescent="0.2">
      <c r="A568" s="9"/>
    </row>
    <row r="569" spans="1:2" x14ac:dyDescent="0.2">
      <c r="A569" s="9"/>
    </row>
    <row r="570" spans="1:2" x14ac:dyDescent="0.2">
      <c r="A570" s="9"/>
    </row>
    <row r="571" spans="1:2" x14ac:dyDescent="0.2">
      <c r="A571" s="9"/>
    </row>
    <row r="572" spans="1:2" x14ac:dyDescent="0.2">
      <c r="A572" s="9"/>
    </row>
    <row r="573" spans="1:2" x14ac:dyDescent="0.2">
      <c r="A573" s="9"/>
    </row>
    <row r="574" spans="1:2" x14ac:dyDescent="0.2">
      <c r="A574" s="9"/>
    </row>
    <row r="575" spans="1:2" x14ac:dyDescent="0.2">
      <c r="A575" s="9"/>
    </row>
    <row r="576" spans="1:2" x14ac:dyDescent="0.2">
      <c r="A576" s="9"/>
    </row>
    <row r="577" spans="1:1" x14ac:dyDescent="0.2">
      <c r="A577" s="9"/>
    </row>
    <row r="578" spans="1:1" x14ac:dyDescent="0.2">
      <c r="A578" s="9"/>
    </row>
    <row r="579" spans="1:1" x14ac:dyDescent="0.2">
      <c r="A579" s="9"/>
    </row>
    <row r="580" spans="1:1" x14ac:dyDescent="0.2">
      <c r="A580" s="9"/>
    </row>
    <row r="581" spans="1:1" x14ac:dyDescent="0.2">
      <c r="A581" s="9"/>
    </row>
    <row r="582" spans="1:1" x14ac:dyDescent="0.2">
      <c r="A582" s="9"/>
    </row>
    <row r="583" spans="1:1" x14ac:dyDescent="0.2">
      <c r="A583" s="9"/>
    </row>
    <row r="584" spans="1:1" x14ac:dyDescent="0.2">
      <c r="A584" s="9"/>
    </row>
    <row r="585" spans="1:1" x14ac:dyDescent="0.2">
      <c r="A585" s="9"/>
    </row>
    <row r="586" spans="1:1" x14ac:dyDescent="0.2">
      <c r="A586" s="9"/>
    </row>
    <row r="587" spans="1:1" x14ac:dyDescent="0.2">
      <c r="A587" s="9"/>
    </row>
    <row r="588" spans="1:1" x14ac:dyDescent="0.2">
      <c r="A588" s="9"/>
    </row>
    <row r="589" spans="1:1" x14ac:dyDescent="0.2">
      <c r="A589" s="9"/>
    </row>
    <row r="590" spans="1:1" x14ac:dyDescent="0.2">
      <c r="A590" s="9"/>
    </row>
    <row r="591" spans="1:1" x14ac:dyDescent="0.2">
      <c r="A591" s="9"/>
    </row>
    <row r="592" spans="1:1" x14ac:dyDescent="0.2">
      <c r="A592" s="9"/>
    </row>
    <row r="593" spans="1:1" x14ac:dyDescent="0.2">
      <c r="A593" s="9"/>
    </row>
    <row r="594" spans="1:1" x14ac:dyDescent="0.2">
      <c r="A594" s="9"/>
    </row>
    <row r="595" spans="1:1" x14ac:dyDescent="0.2">
      <c r="A595" s="9"/>
    </row>
    <row r="596" spans="1:1" x14ac:dyDescent="0.2">
      <c r="A596" s="9"/>
    </row>
    <row r="597" spans="1:1" x14ac:dyDescent="0.2">
      <c r="A597" s="9"/>
    </row>
    <row r="598" spans="1:1" x14ac:dyDescent="0.2">
      <c r="A598" s="9"/>
    </row>
    <row r="599" spans="1:1" x14ac:dyDescent="0.2">
      <c r="A599" s="9"/>
    </row>
    <row r="600" spans="1:1" x14ac:dyDescent="0.2">
      <c r="A600" s="9"/>
    </row>
    <row r="601" spans="1:1" x14ac:dyDescent="0.2">
      <c r="A601" s="9"/>
    </row>
    <row r="602" spans="1:1" x14ac:dyDescent="0.2">
      <c r="A602" s="9"/>
    </row>
    <row r="603" spans="1:1" x14ac:dyDescent="0.2">
      <c r="A603" s="9"/>
    </row>
    <row r="604" spans="1:1" x14ac:dyDescent="0.2">
      <c r="A604" s="9"/>
    </row>
    <row r="605" spans="1:1" x14ac:dyDescent="0.2">
      <c r="A605" s="9"/>
    </row>
    <row r="606" spans="1:1" x14ac:dyDescent="0.2">
      <c r="A606" s="9"/>
    </row>
    <row r="607" spans="1:1" x14ac:dyDescent="0.2">
      <c r="A607" s="9"/>
    </row>
    <row r="608" spans="1:1" x14ac:dyDescent="0.2">
      <c r="A608" s="9"/>
    </row>
    <row r="609" spans="1:1" x14ac:dyDescent="0.2">
      <c r="A609" s="9"/>
    </row>
    <row r="610" spans="1:1" x14ac:dyDescent="0.2">
      <c r="A610" s="9"/>
    </row>
    <row r="611" spans="1:1" x14ac:dyDescent="0.2">
      <c r="A611" s="9"/>
    </row>
    <row r="612" spans="1:1" x14ac:dyDescent="0.2">
      <c r="A612" s="9"/>
    </row>
    <row r="613" spans="1:1" x14ac:dyDescent="0.2">
      <c r="A613" s="9"/>
    </row>
    <row r="614" spans="1:1" x14ac:dyDescent="0.2">
      <c r="A614" s="9"/>
    </row>
    <row r="615" spans="1:1" x14ac:dyDescent="0.2">
      <c r="A615" s="9"/>
    </row>
    <row r="616" spans="1:1" x14ac:dyDescent="0.2">
      <c r="A616" s="9"/>
    </row>
    <row r="617" spans="1:1" x14ac:dyDescent="0.2">
      <c r="A617" s="9"/>
    </row>
    <row r="618" spans="1:1" x14ac:dyDescent="0.2">
      <c r="A618" s="9"/>
    </row>
    <row r="619" spans="1:1" x14ac:dyDescent="0.2">
      <c r="A619" s="9"/>
    </row>
    <row r="620" spans="1:1" x14ac:dyDescent="0.2">
      <c r="A620" s="9"/>
    </row>
    <row r="621" spans="1:1" x14ac:dyDescent="0.2">
      <c r="A621" s="9"/>
    </row>
    <row r="622" spans="1:1" x14ac:dyDescent="0.2">
      <c r="A622" s="9"/>
    </row>
    <row r="623" spans="1:1" x14ac:dyDescent="0.2">
      <c r="A623" s="9"/>
    </row>
    <row r="624" spans="1:1" x14ac:dyDescent="0.2">
      <c r="A624" s="9"/>
    </row>
    <row r="625" spans="1:1" x14ac:dyDescent="0.2">
      <c r="A625" s="9"/>
    </row>
    <row r="626" spans="1:1" x14ac:dyDescent="0.2">
      <c r="A626" s="9"/>
    </row>
    <row r="627" spans="1:1" x14ac:dyDescent="0.2">
      <c r="A627" s="9"/>
    </row>
    <row r="628" spans="1:1" x14ac:dyDescent="0.2">
      <c r="A628" s="9"/>
    </row>
    <row r="629" spans="1:1" x14ac:dyDescent="0.2">
      <c r="A629" s="9"/>
    </row>
    <row r="630" spans="1:1" x14ac:dyDescent="0.2">
      <c r="A630" s="9"/>
    </row>
    <row r="631" spans="1:1" x14ac:dyDescent="0.2">
      <c r="A631" s="9"/>
    </row>
    <row r="632" spans="1:1" x14ac:dyDescent="0.2">
      <c r="A632" s="9"/>
    </row>
    <row r="633" spans="1:1" x14ac:dyDescent="0.2">
      <c r="A633" s="9"/>
    </row>
    <row r="634" spans="1:1" x14ac:dyDescent="0.2">
      <c r="A634" s="9"/>
    </row>
    <row r="635" spans="1:1" x14ac:dyDescent="0.2">
      <c r="A635" s="9"/>
    </row>
    <row r="636" spans="1:1" x14ac:dyDescent="0.2">
      <c r="A636" s="9"/>
    </row>
    <row r="637" spans="1:1" x14ac:dyDescent="0.2">
      <c r="A637" s="9"/>
    </row>
    <row r="638" spans="1:1" x14ac:dyDescent="0.2">
      <c r="A638" s="9"/>
    </row>
    <row r="639" spans="1:1" x14ac:dyDescent="0.2">
      <c r="A639" s="9"/>
    </row>
    <row r="640" spans="1:1" x14ac:dyDescent="0.2">
      <c r="A640" s="9"/>
    </row>
    <row r="641" spans="1:1" x14ac:dyDescent="0.2">
      <c r="A641" s="9"/>
    </row>
    <row r="642" spans="1:1" x14ac:dyDescent="0.2">
      <c r="A642" s="9"/>
    </row>
    <row r="643" spans="1:1" x14ac:dyDescent="0.2">
      <c r="A643" s="9"/>
    </row>
    <row r="644" spans="1:1" x14ac:dyDescent="0.2">
      <c r="A644" s="9"/>
    </row>
    <row r="645" spans="1:1" x14ac:dyDescent="0.2">
      <c r="A645" s="9"/>
    </row>
    <row r="646" spans="1:1" x14ac:dyDescent="0.2">
      <c r="A646" s="9"/>
    </row>
    <row r="647" spans="1:1" x14ac:dyDescent="0.2">
      <c r="A647" s="9"/>
    </row>
    <row r="648" spans="1:1" x14ac:dyDescent="0.2">
      <c r="A648" s="9"/>
    </row>
    <row r="649" spans="1:1" x14ac:dyDescent="0.2">
      <c r="A649" s="9"/>
    </row>
    <row r="650" spans="1:1" x14ac:dyDescent="0.2">
      <c r="A650" s="9"/>
    </row>
    <row r="651" spans="1:1" x14ac:dyDescent="0.2">
      <c r="A651" s="9"/>
    </row>
    <row r="652" spans="1:1" x14ac:dyDescent="0.2">
      <c r="A652" s="9"/>
    </row>
    <row r="653" spans="1:1" x14ac:dyDescent="0.2">
      <c r="A653" s="9"/>
    </row>
    <row r="654" spans="1:1" x14ac:dyDescent="0.2">
      <c r="A654" s="9"/>
    </row>
    <row r="655" spans="1:1" x14ac:dyDescent="0.2">
      <c r="A655" s="9"/>
    </row>
    <row r="656" spans="1:1" x14ac:dyDescent="0.2">
      <c r="A656" s="9"/>
    </row>
    <row r="657" spans="1:1" x14ac:dyDescent="0.2">
      <c r="A657" s="9"/>
    </row>
    <row r="658" spans="1:1" x14ac:dyDescent="0.2">
      <c r="A658" s="9"/>
    </row>
    <row r="659" spans="1:1" x14ac:dyDescent="0.2">
      <c r="A659" s="9"/>
    </row>
    <row r="660" spans="1:1" x14ac:dyDescent="0.2">
      <c r="A660" s="9"/>
    </row>
    <row r="661" spans="1:1" x14ac:dyDescent="0.2">
      <c r="A661" s="9"/>
    </row>
    <row r="662" spans="1:1" x14ac:dyDescent="0.2">
      <c r="A662" s="9"/>
    </row>
    <row r="663" spans="1:1" x14ac:dyDescent="0.2">
      <c r="A663" s="9"/>
    </row>
    <row r="664" spans="1:1" x14ac:dyDescent="0.2">
      <c r="A664" s="9"/>
    </row>
    <row r="665" spans="1:1" x14ac:dyDescent="0.2">
      <c r="A665" s="9"/>
    </row>
    <row r="666" spans="1:1" x14ac:dyDescent="0.2">
      <c r="A666" s="9"/>
    </row>
    <row r="667" spans="1:1" x14ac:dyDescent="0.2">
      <c r="A667" s="9"/>
    </row>
    <row r="668" spans="1:1" x14ac:dyDescent="0.2">
      <c r="A668" s="9"/>
    </row>
    <row r="669" spans="1:1" x14ac:dyDescent="0.2">
      <c r="A669" s="9"/>
    </row>
    <row r="670" spans="1:1" x14ac:dyDescent="0.2">
      <c r="A670" s="9"/>
    </row>
    <row r="671" spans="1:1" x14ac:dyDescent="0.2">
      <c r="A671" s="9"/>
    </row>
    <row r="672" spans="1:1" x14ac:dyDescent="0.2">
      <c r="A672" s="9"/>
    </row>
    <row r="673" spans="1:1" x14ac:dyDescent="0.2">
      <c r="A673" s="9"/>
    </row>
    <row r="674" spans="1:1" x14ac:dyDescent="0.2">
      <c r="A674" s="9"/>
    </row>
    <row r="675" spans="1:1" x14ac:dyDescent="0.2">
      <c r="A675" s="9"/>
    </row>
    <row r="676" spans="1:1" x14ac:dyDescent="0.2">
      <c r="A676" s="9"/>
    </row>
    <row r="677" spans="1:1" x14ac:dyDescent="0.2">
      <c r="A677" s="9"/>
    </row>
    <row r="678" spans="1:1" x14ac:dyDescent="0.2">
      <c r="A678" s="9"/>
    </row>
    <row r="679" spans="1:1" x14ac:dyDescent="0.2">
      <c r="A679" s="9"/>
    </row>
    <row r="680" spans="1:1" x14ac:dyDescent="0.2">
      <c r="A680" s="9"/>
    </row>
    <row r="681" spans="1:1" x14ac:dyDescent="0.2">
      <c r="A681" s="9"/>
    </row>
    <row r="682" spans="1:1" x14ac:dyDescent="0.2">
      <c r="A682" s="9"/>
    </row>
    <row r="683" spans="1:1" x14ac:dyDescent="0.2">
      <c r="A683" s="9"/>
    </row>
    <row r="684" spans="1:1" x14ac:dyDescent="0.2">
      <c r="A684" s="9"/>
    </row>
    <row r="685" spans="1:1" x14ac:dyDescent="0.2">
      <c r="A685" s="9"/>
    </row>
    <row r="686" spans="1:1" x14ac:dyDescent="0.2">
      <c r="A686" s="9"/>
    </row>
    <row r="687" spans="1:1" x14ac:dyDescent="0.2">
      <c r="A687" s="9"/>
    </row>
    <row r="688" spans="1:1" x14ac:dyDescent="0.2">
      <c r="A688" s="9"/>
    </row>
    <row r="689" spans="1:1" x14ac:dyDescent="0.2">
      <c r="A689" s="9"/>
    </row>
    <row r="690" spans="1:1" x14ac:dyDescent="0.2">
      <c r="A690" s="9"/>
    </row>
    <row r="691" spans="1:1" x14ac:dyDescent="0.2">
      <c r="A691" s="9"/>
    </row>
    <row r="692" spans="1:1" x14ac:dyDescent="0.2">
      <c r="A692" s="9"/>
    </row>
    <row r="693" spans="1:1" x14ac:dyDescent="0.2">
      <c r="A693" s="9"/>
    </row>
    <row r="694" spans="1:1" x14ac:dyDescent="0.2">
      <c r="A694" s="9"/>
    </row>
    <row r="695" spans="1:1" x14ac:dyDescent="0.2">
      <c r="A695" s="9"/>
    </row>
    <row r="696" spans="1:1" x14ac:dyDescent="0.2">
      <c r="A696" s="9"/>
    </row>
    <row r="697" spans="1:1" x14ac:dyDescent="0.2">
      <c r="A697" s="9"/>
    </row>
    <row r="698" spans="1:1" x14ac:dyDescent="0.2">
      <c r="A698" s="9"/>
    </row>
    <row r="699" spans="1:1" x14ac:dyDescent="0.2">
      <c r="A699" s="9"/>
    </row>
    <row r="700" spans="1:1" x14ac:dyDescent="0.2">
      <c r="A700" s="9"/>
    </row>
    <row r="701" spans="1:1" x14ac:dyDescent="0.2">
      <c r="A701" s="9"/>
    </row>
    <row r="702" spans="1:1" x14ac:dyDescent="0.2">
      <c r="A702" s="9"/>
    </row>
    <row r="703" spans="1:1" x14ac:dyDescent="0.2">
      <c r="A703" s="9"/>
    </row>
    <row r="704" spans="1:1" x14ac:dyDescent="0.2">
      <c r="A704" s="9"/>
    </row>
    <row r="705" spans="1:1" x14ac:dyDescent="0.2">
      <c r="A705" s="9"/>
    </row>
    <row r="706" spans="1:1" x14ac:dyDescent="0.2">
      <c r="A706" s="9"/>
    </row>
    <row r="707" spans="1:1" x14ac:dyDescent="0.2">
      <c r="A707" s="9"/>
    </row>
    <row r="708" spans="1:1" x14ac:dyDescent="0.2">
      <c r="A708" s="9"/>
    </row>
    <row r="709" spans="1:1" x14ac:dyDescent="0.2">
      <c r="A709" s="9"/>
    </row>
    <row r="710" spans="1:1" x14ac:dyDescent="0.2">
      <c r="A710" s="9"/>
    </row>
    <row r="711" spans="1:1" x14ac:dyDescent="0.2">
      <c r="A711" s="9"/>
    </row>
    <row r="712" spans="1:1" x14ac:dyDescent="0.2">
      <c r="A712" s="9"/>
    </row>
    <row r="713" spans="1:1" x14ac:dyDescent="0.2">
      <c r="A713" s="9"/>
    </row>
    <row r="714" spans="1:1" x14ac:dyDescent="0.2">
      <c r="A714" s="9"/>
    </row>
    <row r="715" spans="1:1" x14ac:dyDescent="0.2">
      <c r="A715" s="9"/>
    </row>
    <row r="716" spans="1:1" x14ac:dyDescent="0.2">
      <c r="A716" s="9"/>
    </row>
    <row r="717" spans="1:1" x14ac:dyDescent="0.2">
      <c r="A717" s="9"/>
    </row>
    <row r="718" spans="1:1" x14ac:dyDescent="0.2">
      <c r="A718" s="9"/>
    </row>
    <row r="719" spans="1:1" x14ac:dyDescent="0.2">
      <c r="A719" s="9"/>
    </row>
    <row r="720" spans="1:1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9"/>
    </row>
    <row r="764" spans="1:1" x14ac:dyDescent="0.2">
      <c r="A764" s="9"/>
    </row>
    <row r="765" spans="1:1" x14ac:dyDescent="0.2">
      <c r="A765" s="9"/>
    </row>
    <row r="766" spans="1:1" x14ac:dyDescent="0.2">
      <c r="A766" s="9"/>
    </row>
    <row r="767" spans="1:1" x14ac:dyDescent="0.2">
      <c r="A767" s="9"/>
    </row>
    <row r="768" spans="1:1" x14ac:dyDescent="0.2">
      <c r="A768" s="9"/>
    </row>
    <row r="769" spans="1:1" x14ac:dyDescent="0.2">
      <c r="A769" s="9"/>
    </row>
    <row r="770" spans="1:1" x14ac:dyDescent="0.2">
      <c r="A770" s="9"/>
    </row>
    <row r="771" spans="1:1" x14ac:dyDescent="0.2">
      <c r="A771" s="9"/>
    </row>
    <row r="772" spans="1:1" x14ac:dyDescent="0.2">
      <c r="A772" s="9"/>
    </row>
    <row r="773" spans="1:1" x14ac:dyDescent="0.2">
      <c r="A773" s="9"/>
    </row>
    <row r="774" spans="1:1" x14ac:dyDescent="0.2">
      <c r="A774" s="9"/>
    </row>
    <row r="775" spans="1:1" x14ac:dyDescent="0.2">
      <c r="A775" s="9"/>
    </row>
    <row r="776" spans="1:1" x14ac:dyDescent="0.2">
      <c r="A776" s="9"/>
    </row>
    <row r="777" spans="1:1" x14ac:dyDescent="0.2">
      <c r="A777" s="9"/>
    </row>
    <row r="778" spans="1:1" x14ac:dyDescent="0.2">
      <c r="A778" s="9"/>
    </row>
    <row r="779" spans="1:1" x14ac:dyDescent="0.2">
      <c r="A779" s="9"/>
    </row>
    <row r="780" spans="1:1" x14ac:dyDescent="0.2">
      <c r="A780" s="9"/>
    </row>
    <row r="781" spans="1:1" x14ac:dyDescent="0.2">
      <c r="A781" s="9"/>
    </row>
    <row r="782" spans="1:1" x14ac:dyDescent="0.2">
      <c r="A782" s="9"/>
    </row>
    <row r="783" spans="1:1" x14ac:dyDescent="0.2">
      <c r="A783" s="9"/>
    </row>
    <row r="784" spans="1:1" x14ac:dyDescent="0.2">
      <c r="A784" s="9"/>
    </row>
    <row r="785" spans="1:1" x14ac:dyDescent="0.2">
      <c r="A785" s="9"/>
    </row>
    <row r="786" spans="1:1" x14ac:dyDescent="0.2">
      <c r="A786" s="9"/>
    </row>
    <row r="787" spans="1:1" x14ac:dyDescent="0.2">
      <c r="A787" s="9"/>
    </row>
    <row r="788" spans="1:1" x14ac:dyDescent="0.2">
      <c r="A788" s="9"/>
    </row>
    <row r="789" spans="1:1" x14ac:dyDescent="0.2">
      <c r="A789" s="9"/>
    </row>
    <row r="790" spans="1:1" x14ac:dyDescent="0.2">
      <c r="A790" s="9"/>
    </row>
    <row r="791" spans="1:1" x14ac:dyDescent="0.2">
      <c r="A791" s="9"/>
    </row>
    <row r="792" spans="1:1" x14ac:dyDescent="0.2">
      <c r="A792" s="9"/>
    </row>
    <row r="793" spans="1:1" x14ac:dyDescent="0.2">
      <c r="A793" s="9"/>
    </row>
    <row r="794" spans="1:1" x14ac:dyDescent="0.2">
      <c r="A794" s="9"/>
    </row>
    <row r="795" spans="1:1" x14ac:dyDescent="0.2">
      <c r="A795" s="9"/>
    </row>
    <row r="796" spans="1:1" x14ac:dyDescent="0.2">
      <c r="A796" s="9"/>
    </row>
    <row r="797" spans="1:1" x14ac:dyDescent="0.2">
      <c r="A797" s="9"/>
    </row>
    <row r="798" spans="1:1" x14ac:dyDescent="0.2">
      <c r="A798" s="9"/>
    </row>
    <row r="799" spans="1:1" x14ac:dyDescent="0.2">
      <c r="A799" s="9"/>
    </row>
    <row r="800" spans="1:1" x14ac:dyDescent="0.2">
      <c r="A800" s="9"/>
    </row>
    <row r="801" spans="1:1" x14ac:dyDescent="0.2">
      <c r="A801" s="9"/>
    </row>
    <row r="802" spans="1:1" x14ac:dyDescent="0.2">
      <c r="A802" s="9"/>
    </row>
    <row r="803" spans="1:1" x14ac:dyDescent="0.2">
      <c r="A803" s="9"/>
    </row>
    <row r="804" spans="1:1" x14ac:dyDescent="0.2">
      <c r="A804" s="9"/>
    </row>
    <row r="805" spans="1:1" x14ac:dyDescent="0.2">
      <c r="A805" s="9"/>
    </row>
    <row r="806" spans="1:1" x14ac:dyDescent="0.2">
      <c r="A806" s="9"/>
    </row>
    <row r="807" spans="1:1" x14ac:dyDescent="0.2">
      <c r="A807" s="9"/>
    </row>
    <row r="808" spans="1:1" x14ac:dyDescent="0.2">
      <c r="A808" s="9"/>
    </row>
    <row r="809" spans="1:1" x14ac:dyDescent="0.2">
      <c r="A809" s="9"/>
    </row>
    <row r="810" spans="1:1" x14ac:dyDescent="0.2">
      <c r="A810" s="9"/>
    </row>
    <row r="811" spans="1:1" x14ac:dyDescent="0.2">
      <c r="A811" s="9"/>
    </row>
    <row r="812" spans="1:1" x14ac:dyDescent="0.2">
      <c r="A812" s="9"/>
    </row>
    <row r="813" spans="1:1" x14ac:dyDescent="0.2">
      <c r="A813" s="9"/>
    </row>
    <row r="814" spans="1:1" x14ac:dyDescent="0.2">
      <c r="A814" s="9"/>
    </row>
    <row r="815" spans="1:1" x14ac:dyDescent="0.2">
      <c r="A815" s="9"/>
    </row>
    <row r="816" spans="1:1" x14ac:dyDescent="0.2">
      <c r="A816" s="9"/>
    </row>
    <row r="817" spans="1:1" x14ac:dyDescent="0.2">
      <c r="A817" s="9"/>
    </row>
    <row r="818" spans="1:1" x14ac:dyDescent="0.2">
      <c r="A818" s="9"/>
    </row>
    <row r="819" spans="1:1" x14ac:dyDescent="0.2">
      <c r="A819" s="9"/>
    </row>
    <row r="820" spans="1:1" x14ac:dyDescent="0.2">
      <c r="A820" s="9"/>
    </row>
    <row r="821" spans="1:1" x14ac:dyDescent="0.2">
      <c r="A821" s="9"/>
    </row>
    <row r="822" spans="1:1" x14ac:dyDescent="0.2">
      <c r="A822" s="9"/>
    </row>
    <row r="823" spans="1:1" x14ac:dyDescent="0.2">
      <c r="A823" s="9"/>
    </row>
    <row r="824" spans="1:1" x14ac:dyDescent="0.2">
      <c r="A824" s="9"/>
    </row>
    <row r="825" spans="1:1" x14ac:dyDescent="0.2">
      <c r="A825" s="9"/>
    </row>
    <row r="826" spans="1:1" x14ac:dyDescent="0.2">
      <c r="A826" s="9"/>
    </row>
    <row r="827" spans="1:1" x14ac:dyDescent="0.2">
      <c r="A827" s="9"/>
    </row>
    <row r="828" spans="1:1" x14ac:dyDescent="0.2">
      <c r="A828" s="9"/>
    </row>
    <row r="829" spans="1:1" x14ac:dyDescent="0.2">
      <c r="A829" s="9"/>
    </row>
    <row r="830" spans="1:1" x14ac:dyDescent="0.2">
      <c r="A830" s="9"/>
    </row>
    <row r="831" spans="1:1" x14ac:dyDescent="0.2">
      <c r="A831" s="9"/>
    </row>
    <row r="832" spans="1:1" x14ac:dyDescent="0.2">
      <c r="A832" s="9"/>
    </row>
    <row r="833" spans="1:1" x14ac:dyDescent="0.2">
      <c r="A833" s="9"/>
    </row>
    <row r="834" spans="1:1" x14ac:dyDescent="0.2">
      <c r="A834" s="9"/>
    </row>
    <row r="835" spans="1:1" x14ac:dyDescent="0.2">
      <c r="A835" s="9"/>
    </row>
    <row r="836" spans="1:1" x14ac:dyDescent="0.2">
      <c r="A836" s="9"/>
    </row>
    <row r="837" spans="1:1" x14ac:dyDescent="0.2">
      <c r="A837" s="9"/>
    </row>
    <row r="838" spans="1:1" x14ac:dyDescent="0.2">
      <c r="A838" s="9"/>
    </row>
    <row r="839" spans="1:1" x14ac:dyDescent="0.2">
      <c r="A839" s="9"/>
    </row>
    <row r="840" spans="1:1" x14ac:dyDescent="0.2">
      <c r="A840" s="9"/>
    </row>
    <row r="841" spans="1:1" x14ac:dyDescent="0.2">
      <c r="A841" s="9"/>
    </row>
    <row r="842" spans="1:1" x14ac:dyDescent="0.2">
      <c r="A842" s="9"/>
    </row>
    <row r="843" spans="1:1" x14ac:dyDescent="0.2">
      <c r="A843" s="9"/>
    </row>
    <row r="844" spans="1:1" x14ac:dyDescent="0.2">
      <c r="A844" s="9"/>
    </row>
    <row r="845" spans="1:1" x14ac:dyDescent="0.2">
      <c r="A845" s="9"/>
    </row>
    <row r="846" spans="1:1" x14ac:dyDescent="0.2">
      <c r="A846" s="9"/>
    </row>
    <row r="847" spans="1:1" x14ac:dyDescent="0.2">
      <c r="A847" s="9"/>
    </row>
    <row r="848" spans="1:1" x14ac:dyDescent="0.2">
      <c r="A848" s="9"/>
    </row>
    <row r="849" spans="1:1" x14ac:dyDescent="0.2">
      <c r="A849" s="9"/>
    </row>
    <row r="850" spans="1:1" x14ac:dyDescent="0.2">
      <c r="A850" s="9"/>
    </row>
    <row r="851" spans="1:1" x14ac:dyDescent="0.2">
      <c r="A851" s="9"/>
    </row>
    <row r="852" spans="1:1" x14ac:dyDescent="0.2">
      <c r="A852" s="9"/>
    </row>
    <row r="853" spans="1:1" x14ac:dyDescent="0.2">
      <c r="A853" s="9"/>
    </row>
    <row r="854" spans="1:1" x14ac:dyDescent="0.2">
      <c r="A854" s="9"/>
    </row>
    <row r="855" spans="1:1" x14ac:dyDescent="0.2">
      <c r="A855" s="9"/>
    </row>
    <row r="856" spans="1:1" x14ac:dyDescent="0.2">
      <c r="A856" s="9"/>
    </row>
    <row r="857" spans="1:1" x14ac:dyDescent="0.2">
      <c r="A857" s="9"/>
    </row>
    <row r="858" spans="1:1" x14ac:dyDescent="0.2">
      <c r="A858" s="9"/>
    </row>
    <row r="859" spans="1:1" x14ac:dyDescent="0.2">
      <c r="A859" s="9"/>
    </row>
    <row r="860" spans="1:1" x14ac:dyDescent="0.2">
      <c r="A860" s="9"/>
    </row>
    <row r="861" spans="1:1" x14ac:dyDescent="0.2">
      <c r="A861" s="9"/>
    </row>
    <row r="862" spans="1:1" x14ac:dyDescent="0.2">
      <c r="A862" s="9"/>
    </row>
    <row r="863" spans="1:1" x14ac:dyDescent="0.2">
      <c r="A863" s="9"/>
    </row>
    <row r="864" spans="1:1" x14ac:dyDescent="0.2">
      <c r="A864" s="9"/>
    </row>
    <row r="865" spans="1:1" x14ac:dyDescent="0.2">
      <c r="A865" s="9"/>
    </row>
    <row r="866" spans="1:1" x14ac:dyDescent="0.2">
      <c r="A866" s="9"/>
    </row>
    <row r="867" spans="1:1" x14ac:dyDescent="0.2">
      <c r="A867" s="9"/>
    </row>
    <row r="868" spans="1:1" x14ac:dyDescent="0.2">
      <c r="A868" s="9"/>
    </row>
    <row r="869" spans="1:1" x14ac:dyDescent="0.2">
      <c r="A869" s="9"/>
    </row>
    <row r="870" spans="1:1" x14ac:dyDescent="0.2">
      <c r="A870" s="9"/>
    </row>
    <row r="871" spans="1:1" x14ac:dyDescent="0.2">
      <c r="A871" s="9"/>
    </row>
    <row r="872" spans="1:1" x14ac:dyDescent="0.2">
      <c r="A872" s="9"/>
    </row>
    <row r="873" spans="1:1" x14ac:dyDescent="0.2">
      <c r="A873" s="9"/>
    </row>
    <row r="874" spans="1:1" x14ac:dyDescent="0.2">
      <c r="A874" s="9"/>
    </row>
    <row r="875" spans="1:1" x14ac:dyDescent="0.2">
      <c r="A875" s="9"/>
    </row>
    <row r="876" spans="1:1" x14ac:dyDescent="0.2">
      <c r="A876" s="9"/>
    </row>
    <row r="877" spans="1:1" x14ac:dyDescent="0.2">
      <c r="A877" s="9"/>
    </row>
    <row r="878" spans="1:1" x14ac:dyDescent="0.2">
      <c r="A878" s="9"/>
    </row>
    <row r="879" spans="1:1" x14ac:dyDescent="0.2">
      <c r="A879" s="9"/>
    </row>
    <row r="880" spans="1:1" x14ac:dyDescent="0.2">
      <c r="A880" s="9"/>
    </row>
    <row r="881" spans="1:1" x14ac:dyDescent="0.2">
      <c r="A881" s="9"/>
    </row>
    <row r="882" spans="1:1" x14ac:dyDescent="0.2">
      <c r="A882" s="9"/>
    </row>
    <row r="883" spans="1:1" x14ac:dyDescent="0.2">
      <c r="A883" s="9"/>
    </row>
    <row r="884" spans="1:1" x14ac:dyDescent="0.2">
      <c r="A884" s="9"/>
    </row>
    <row r="885" spans="1:1" x14ac:dyDescent="0.2">
      <c r="A885" s="9"/>
    </row>
    <row r="886" spans="1:1" x14ac:dyDescent="0.2">
      <c r="A886" s="9"/>
    </row>
    <row r="887" spans="1:1" x14ac:dyDescent="0.2">
      <c r="A887" s="9"/>
    </row>
    <row r="888" spans="1:1" x14ac:dyDescent="0.2">
      <c r="A888" s="9"/>
    </row>
    <row r="889" spans="1:1" x14ac:dyDescent="0.2">
      <c r="A889" s="9"/>
    </row>
    <row r="890" spans="1:1" x14ac:dyDescent="0.2">
      <c r="A890" s="9"/>
    </row>
    <row r="891" spans="1:1" x14ac:dyDescent="0.2">
      <c r="A891" s="9"/>
    </row>
    <row r="892" spans="1:1" x14ac:dyDescent="0.2">
      <c r="A892" s="9"/>
    </row>
    <row r="893" spans="1:1" x14ac:dyDescent="0.2">
      <c r="A893" s="9"/>
    </row>
    <row r="894" spans="1:1" x14ac:dyDescent="0.2">
      <c r="A894" s="9"/>
    </row>
    <row r="895" spans="1:1" x14ac:dyDescent="0.2">
      <c r="A895" s="9"/>
    </row>
    <row r="896" spans="1:1" x14ac:dyDescent="0.2">
      <c r="A896" s="9"/>
    </row>
    <row r="897" spans="1:1" x14ac:dyDescent="0.2">
      <c r="A897" s="9"/>
    </row>
    <row r="898" spans="1:1" x14ac:dyDescent="0.2">
      <c r="A898" s="9"/>
    </row>
    <row r="899" spans="1:1" x14ac:dyDescent="0.2">
      <c r="A899" s="9"/>
    </row>
    <row r="900" spans="1:1" x14ac:dyDescent="0.2">
      <c r="A900" s="9"/>
    </row>
    <row r="901" spans="1:1" x14ac:dyDescent="0.2">
      <c r="A901" s="9"/>
    </row>
    <row r="902" spans="1:1" x14ac:dyDescent="0.2">
      <c r="A902" s="9"/>
    </row>
    <row r="903" spans="1:1" x14ac:dyDescent="0.2">
      <c r="A903" s="9"/>
    </row>
    <row r="904" spans="1:1" x14ac:dyDescent="0.2">
      <c r="A904" s="9"/>
    </row>
    <row r="905" spans="1:1" x14ac:dyDescent="0.2">
      <c r="A905" s="9"/>
    </row>
    <row r="906" spans="1:1" x14ac:dyDescent="0.2">
      <c r="A906" s="9"/>
    </row>
    <row r="907" spans="1:1" x14ac:dyDescent="0.2">
      <c r="A907" s="9"/>
    </row>
    <row r="908" spans="1:1" x14ac:dyDescent="0.2">
      <c r="A908" s="9"/>
    </row>
    <row r="909" spans="1:1" x14ac:dyDescent="0.2">
      <c r="A909" s="9"/>
    </row>
    <row r="910" spans="1:1" x14ac:dyDescent="0.2">
      <c r="A910" s="9"/>
    </row>
    <row r="911" spans="1:1" x14ac:dyDescent="0.2">
      <c r="A911" s="9"/>
    </row>
    <row r="912" spans="1:1" x14ac:dyDescent="0.2">
      <c r="A912" s="9"/>
    </row>
    <row r="913" spans="1:1" x14ac:dyDescent="0.2">
      <c r="A913" s="9"/>
    </row>
    <row r="914" spans="1:1" x14ac:dyDescent="0.2">
      <c r="A914" s="9"/>
    </row>
    <row r="915" spans="1:1" x14ac:dyDescent="0.2">
      <c r="A915" s="9"/>
    </row>
    <row r="916" spans="1:1" x14ac:dyDescent="0.2">
      <c r="A916" s="9"/>
    </row>
    <row r="917" spans="1:1" x14ac:dyDescent="0.2">
      <c r="A917" s="9"/>
    </row>
    <row r="918" spans="1:1" x14ac:dyDescent="0.2">
      <c r="A918" s="9"/>
    </row>
    <row r="919" spans="1:1" x14ac:dyDescent="0.2">
      <c r="A919" s="9"/>
    </row>
    <row r="920" spans="1:1" x14ac:dyDescent="0.2">
      <c r="A920" s="9"/>
    </row>
    <row r="921" spans="1:1" x14ac:dyDescent="0.2">
      <c r="A921" s="9"/>
    </row>
    <row r="922" spans="1:1" x14ac:dyDescent="0.2">
      <c r="A922" s="9"/>
    </row>
    <row r="923" spans="1:1" x14ac:dyDescent="0.2">
      <c r="A923" s="9"/>
    </row>
    <row r="924" spans="1:1" x14ac:dyDescent="0.2">
      <c r="A924" s="9"/>
    </row>
    <row r="925" spans="1:1" x14ac:dyDescent="0.2">
      <c r="A925" s="9"/>
    </row>
    <row r="926" spans="1:1" x14ac:dyDescent="0.2">
      <c r="A926" s="9"/>
    </row>
    <row r="927" spans="1:1" x14ac:dyDescent="0.2">
      <c r="A927" s="9"/>
    </row>
    <row r="928" spans="1:1" x14ac:dyDescent="0.2">
      <c r="A928" s="9"/>
    </row>
    <row r="929" spans="1:1" x14ac:dyDescent="0.2">
      <c r="A929" s="9"/>
    </row>
    <row r="930" spans="1:1" x14ac:dyDescent="0.2">
      <c r="A930" s="9"/>
    </row>
    <row r="931" spans="1:1" x14ac:dyDescent="0.2">
      <c r="A931" s="9"/>
    </row>
    <row r="932" spans="1:1" x14ac:dyDescent="0.2">
      <c r="A932" s="9"/>
    </row>
    <row r="933" spans="1:1" x14ac:dyDescent="0.2">
      <c r="A933" s="9"/>
    </row>
    <row r="934" spans="1:1" x14ac:dyDescent="0.2">
      <c r="A934" s="9"/>
    </row>
    <row r="935" spans="1:1" x14ac:dyDescent="0.2">
      <c r="A935" s="9"/>
    </row>
    <row r="936" spans="1:1" x14ac:dyDescent="0.2">
      <c r="A936" s="9"/>
    </row>
    <row r="937" spans="1:1" x14ac:dyDescent="0.2">
      <c r="A937" s="9"/>
    </row>
    <row r="938" spans="1:1" x14ac:dyDescent="0.2">
      <c r="A938" s="9"/>
    </row>
    <row r="939" spans="1:1" x14ac:dyDescent="0.2">
      <c r="A939" s="9"/>
    </row>
    <row r="940" spans="1:1" x14ac:dyDescent="0.2">
      <c r="A940" s="9"/>
    </row>
    <row r="941" spans="1:1" x14ac:dyDescent="0.2">
      <c r="A941" s="9"/>
    </row>
    <row r="942" spans="1:1" x14ac:dyDescent="0.2">
      <c r="A942" s="9"/>
    </row>
    <row r="943" spans="1:1" x14ac:dyDescent="0.2">
      <c r="A943" s="9"/>
    </row>
    <row r="944" spans="1:1" x14ac:dyDescent="0.2">
      <c r="A944" s="9"/>
    </row>
    <row r="945" spans="1:1" x14ac:dyDescent="0.2">
      <c r="A945" s="9"/>
    </row>
    <row r="946" spans="1:1" x14ac:dyDescent="0.2">
      <c r="A946" s="9"/>
    </row>
    <row r="947" spans="1:1" x14ac:dyDescent="0.2">
      <c r="A947" s="9"/>
    </row>
    <row r="948" spans="1:1" x14ac:dyDescent="0.2">
      <c r="A948" s="9"/>
    </row>
    <row r="949" spans="1:1" x14ac:dyDescent="0.2">
      <c r="A949" s="9"/>
    </row>
    <row r="950" spans="1:1" x14ac:dyDescent="0.2">
      <c r="A950" s="9"/>
    </row>
    <row r="951" spans="1:1" x14ac:dyDescent="0.2">
      <c r="A951" s="9"/>
    </row>
    <row r="952" spans="1:1" x14ac:dyDescent="0.2">
      <c r="A952" s="9"/>
    </row>
    <row r="953" spans="1:1" x14ac:dyDescent="0.2">
      <c r="A953" s="9"/>
    </row>
    <row r="954" spans="1:1" x14ac:dyDescent="0.2">
      <c r="A954" s="9"/>
    </row>
    <row r="955" spans="1:1" x14ac:dyDescent="0.2">
      <c r="A955" s="9"/>
    </row>
    <row r="956" spans="1:1" x14ac:dyDescent="0.2">
      <c r="A956" s="9"/>
    </row>
    <row r="957" spans="1:1" x14ac:dyDescent="0.2">
      <c r="A957" s="9"/>
    </row>
    <row r="958" spans="1:1" x14ac:dyDescent="0.2">
      <c r="A958" s="9"/>
    </row>
    <row r="959" spans="1:1" x14ac:dyDescent="0.2">
      <c r="A959" s="9"/>
    </row>
    <row r="960" spans="1:1" x14ac:dyDescent="0.2">
      <c r="A960" s="9"/>
    </row>
    <row r="961" spans="1:1" x14ac:dyDescent="0.2">
      <c r="A961" s="9"/>
    </row>
    <row r="962" spans="1:1" x14ac:dyDescent="0.2">
      <c r="A962" s="9"/>
    </row>
    <row r="963" spans="1:1" x14ac:dyDescent="0.2">
      <c r="A963" s="9"/>
    </row>
    <row r="964" spans="1:1" x14ac:dyDescent="0.2">
      <c r="A964" s="9"/>
    </row>
    <row r="965" spans="1:1" x14ac:dyDescent="0.2">
      <c r="A965" s="9"/>
    </row>
    <row r="966" spans="1:1" x14ac:dyDescent="0.2">
      <c r="A966" s="9"/>
    </row>
    <row r="967" spans="1:1" x14ac:dyDescent="0.2">
      <c r="A967" s="9"/>
    </row>
    <row r="968" spans="1:1" x14ac:dyDescent="0.2">
      <c r="A968" s="9"/>
    </row>
    <row r="969" spans="1:1" x14ac:dyDescent="0.2">
      <c r="A969" s="9"/>
    </row>
    <row r="970" spans="1:1" x14ac:dyDescent="0.2">
      <c r="A970" s="9"/>
    </row>
    <row r="971" spans="1:1" x14ac:dyDescent="0.2">
      <c r="A971" s="9"/>
    </row>
    <row r="972" spans="1:1" x14ac:dyDescent="0.2">
      <c r="A972" s="9"/>
    </row>
    <row r="973" spans="1:1" x14ac:dyDescent="0.2">
      <c r="A973" s="9"/>
    </row>
    <row r="974" spans="1:1" x14ac:dyDescent="0.2">
      <c r="A974" s="9"/>
    </row>
    <row r="975" spans="1:1" x14ac:dyDescent="0.2">
      <c r="A975" s="9"/>
    </row>
    <row r="976" spans="1:1" x14ac:dyDescent="0.2">
      <c r="A976" s="9"/>
    </row>
    <row r="977" spans="1:1" x14ac:dyDescent="0.2">
      <c r="A977" s="9"/>
    </row>
    <row r="978" spans="1:1" x14ac:dyDescent="0.2">
      <c r="A978" s="9"/>
    </row>
    <row r="979" spans="1:1" x14ac:dyDescent="0.2">
      <c r="A979" s="9"/>
    </row>
    <row r="980" spans="1:1" x14ac:dyDescent="0.2">
      <c r="A980" s="9"/>
    </row>
    <row r="981" spans="1:1" x14ac:dyDescent="0.2">
      <c r="A981" s="9"/>
    </row>
    <row r="982" spans="1:1" x14ac:dyDescent="0.2">
      <c r="A982" s="9"/>
    </row>
    <row r="983" spans="1:1" x14ac:dyDescent="0.2">
      <c r="A983" s="9"/>
    </row>
    <row r="984" spans="1:1" x14ac:dyDescent="0.2">
      <c r="A984" s="9"/>
    </row>
    <row r="985" spans="1:1" x14ac:dyDescent="0.2">
      <c r="A985" s="9"/>
    </row>
    <row r="986" spans="1:1" x14ac:dyDescent="0.2">
      <c r="A986" s="9"/>
    </row>
    <row r="987" spans="1:1" x14ac:dyDescent="0.2">
      <c r="A987" s="9"/>
    </row>
    <row r="988" spans="1:1" x14ac:dyDescent="0.2">
      <c r="A988" s="9"/>
    </row>
    <row r="989" spans="1:1" x14ac:dyDescent="0.2">
      <c r="A989" s="9"/>
    </row>
    <row r="990" spans="1:1" x14ac:dyDescent="0.2">
      <c r="A990" s="9"/>
    </row>
    <row r="991" spans="1:1" x14ac:dyDescent="0.2">
      <c r="A991" s="9"/>
    </row>
    <row r="992" spans="1:1" x14ac:dyDescent="0.2">
      <c r="A992" s="9"/>
    </row>
    <row r="993" spans="1:1" x14ac:dyDescent="0.2">
      <c r="A993" s="9"/>
    </row>
    <row r="994" spans="1:1" x14ac:dyDescent="0.2">
      <c r="A994" s="9"/>
    </row>
    <row r="995" spans="1:1" x14ac:dyDescent="0.2">
      <c r="A995" s="9"/>
    </row>
    <row r="996" spans="1:1" x14ac:dyDescent="0.2">
      <c r="A996" s="9"/>
    </row>
    <row r="997" spans="1:1" x14ac:dyDescent="0.2">
      <c r="A997" s="9"/>
    </row>
    <row r="998" spans="1:1" x14ac:dyDescent="0.2">
      <c r="A998" s="9"/>
    </row>
    <row r="999" spans="1:1" x14ac:dyDescent="0.2">
      <c r="A999" s="9"/>
    </row>
    <row r="1000" spans="1:1" x14ac:dyDescent="0.2">
      <c r="A1000" s="9"/>
    </row>
    <row r="1001" spans="1:1" x14ac:dyDescent="0.2">
      <c r="A1001" s="9"/>
    </row>
  </sheetData>
  <mergeCells count="2">
    <mergeCell ref="G1:H1"/>
    <mergeCell ref="C1:D1"/>
  </mergeCells>
  <conditionalFormatting sqref="A567:A1001">
    <cfRule type="beginsWith" dxfId="19" priority="13" operator="beginsWith" text="live">
      <formula>LEFT(A567,LEN("live"))="live"</formula>
    </cfRule>
    <cfRule type="containsText" dxfId="18" priority="14" operator="containsText" text="canceled">
      <formula>NOT(ISERROR(SEARCH("canceled",A567)))</formula>
    </cfRule>
    <cfRule type="containsText" dxfId="17" priority="15" operator="containsText" text="successful">
      <formula>NOT(ISERROR(SEARCH("successful",A567)))</formula>
    </cfRule>
    <cfRule type="containsText" dxfId="16" priority="16" operator="containsText" text="failed">
      <formula>NOT(ISERROR(SEARCH("failed",A567)))</formula>
    </cfRule>
  </conditionalFormatting>
  <conditionalFormatting sqref="A2:C566 D2">
    <cfRule type="beginsWith" dxfId="7" priority="9" operator="beginsWith" text="live">
      <formula>LEFT(A2,LEN("live"))="live"</formula>
    </cfRule>
    <cfRule type="containsText" dxfId="6" priority="10" operator="containsText" text="canceled">
      <formula>NOT(ISERROR(SEARCH("canceled",A2)))</formula>
    </cfRule>
    <cfRule type="containsText" dxfId="5" priority="11" operator="containsText" text="successful">
      <formula>NOT(ISERROR(SEARCH("successful",A2)))</formula>
    </cfRule>
    <cfRule type="containsText" dxfId="4" priority="12" operator="containsText" text="failed">
      <formula>NOT(ISERROR(SEARCH("failed",A2)))</formula>
    </cfRule>
  </conditionalFormatting>
  <conditionalFormatting sqref="E2:F365">
    <cfRule type="beginsWith" dxfId="11" priority="5" operator="beginsWith" text="live">
      <formula>LEFT(E2,LEN("live"))="live"</formula>
    </cfRule>
    <cfRule type="containsText" dxfId="10" priority="6" operator="containsText" text="canceled">
      <formula>NOT(ISERROR(SEARCH("canceled",E2)))</formula>
    </cfRule>
    <cfRule type="containsText" dxfId="9" priority="7" operator="containsText" text="successful">
      <formula>NOT(ISERROR(SEARCH("successful",E2)))</formula>
    </cfRule>
    <cfRule type="containsText" dxfId="8" priority="8" operator="containsText" text="failed">
      <formula>NOT(ISERROR(SEARCH("failed",E2)))</formula>
    </cfRule>
  </conditionalFormatting>
  <conditionalFormatting sqref="G2:G12">
    <cfRule type="beginsWith" dxfId="3" priority="1" operator="beginsWith" text="live">
      <formula>LEFT(G2,LEN("live"))="live"</formula>
    </cfRule>
    <cfRule type="containsText" dxfId="2" priority="2" operator="containsText" text="canceled">
      <formula>NOT(ISERROR(SEARCH("canceled",G2)))</formula>
    </cfRule>
    <cfRule type="containsText" dxfId="1" priority="3" operator="containsText" text="successful">
      <formula>NOT(ISERROR(SEARCH("successful",G2)))</formula>
    </cfRule>
    <cfRule type="containsText" dxfId="0" priority="4" operator="containsText" text="failed">
      <formula>NOT(ISERROR(SEARCH("failed",G2)))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Levi McLeod</cp:lastModifiedBy>
  <dcterms:created xsi:type="dcterms:W3CDTF">2021-09-29T18:52:28Z</dcterms:created>
  <dcterms:modified xsi:type="dcterms:W3CDTF">2022-10-22T23:43:25Z</dcterms:modified>
</cp:coreProperties>
</file>