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rmcknight/Desktop/GitLab Working Folder/Challenges/"/>
    </mc:Choice>
  </mc:AlternateContent>
  <xr:revisionPtr revIDLastSave="0" documentId="13_ncr:1_{8D120F1D-7E57-884B-8F26-28314A2FC0FA}" xr6:coauthVersionLast="47" xr6:coauthVersionMax="47" xr10:uidLastSave="{00000000-0000-0000-0000-000000000000}"/>
  <bookViews>
    <workbookView xWindow="25600" yWindow="-13460" windowWidth="38400" windowHeight="23500" xr2:uid="{00000000-000D-0000-FFFF-FFFF00000000}"/>
  </bookViews>
  <sheets>
    <sheet name="Crowdfunding" sheetId="1" r:id="rId1"/>
    <sheet name="Parent Category Pivot Table" sheetId="4" r:id="rId2"/>
    <sheet name="Sub-Category Pivot Table" sheetId="3" r:id="rId3"/>
    <sheet name="Date Created Pivot Table" sheetId="5" r:id="rId4"/>
    <sheet name="Crowdfunding Goal Analysis" sheetId="6" r:id="rId5"/>
    <sheet name="Statistical Analysis" sheetId="11" r:id="rId6"/>
  </sheets>
  <definedNames>
    <definedName name="_xlnm._FilterDatabase" localSheetId="0" hidden="1">Crowdfunding!$G$1:$G$1001</definedName>
    <definedName name="_xlnm._FilterDatabase" localSheetId="5" hidden="1">'Statistical Analysis'!$A$1:$A$1001</definedName>
    <definedName name="_xlchart.v1.0" hidden="1">'Crowdfunding Goal Analysis'!$A$2:$A$13</definedName>
    <definedName name="_xlchart.v1.1" hidden="1">'Crowdfunding Goal Analysis'!$F$1</definedName>
    <definedName name="_xlchart.v1.2" hidden="1">'Crowdfunding Goal Analysis'!$F$2:$F$13</definedName>
    <definedName name="_xlchart.v1.3" hidden="1">'Crowdfunding Goal Analysis'!$G$1</definedName>
    <definedName name="_xlchart.v1.4" hidden="1">'Crowdfunding Goal Analysis'!$G$2:$G$13</definedName>
    <definedName name="_xlchart.v1.5" hidden="1">'Crowdfunding Goal Analysis'!$H$1</definedName>
    <definedName name="_xlchart.v1.6" hidden="1">'Crowdfunding Goal Analysis'!$H$2:$H$13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1" l="1"/>
  <c r="L6" i="11"/>
  <c r="L5" i="11"/>
  <c r="L3" i="11"/>
  <c r="L2" i="11"/>
  <c r="L4" i="11"/>
  <c r="I2" i="11"/>
  <c r="I7" i="11"/>
  <c r="I6" i="11"/>
  <c r="I5" i="11"/>
  <c r="I4" i="11"/>
  <c r="I3" i="11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F6" i="1"/>
  <c r="I6" i="1" s="1"/>
  <c r="F7" i="1"/>
  <c r="F8" i="1"/>
  <c r="I8" i="1" s="1"/>
  <c r="F9" i="1"/>
  <c r="I9" i="1" s="1"/>
  <c r="F10" i="1"/>
  <c r="F11" i="1"/>
  <c r="I11" i="1" s="1"/>
  <c r="F12" i="1"/>
  <c r="I12" i="1" s="1"/>
  <c r="F13" i="1"/>
  <c r="I13" i="1" s="1"/>
  <c r="F14" i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F35" i="1"/>
  <c r="I35" i="1" s="1"/>
  <c r="F36" i="1"/>
  <c r="I36" i="1" s="1"/>
  <c r="F37" i="1"/>
  <c r="I37" i="1" s="1"/>
  <c r="F38" i="1"/>
  <c r="I38" i="1" s="1"/>
  <c r="F39" i="1"/>
  <c r="F40" i="1"/>
  <c r="I40" i="1" s="1"/>
  <c r="F41" i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F55" i="1"/>
  <c r="F56" i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F65" i="1"/>
  <c r="I65" i="1" s="1"/>
  <c r="F66" i="1"/>
  <c r="F67" i="1"/>
  <c r="I67" i="1" s="1"/>
  <c r="F68" i="1"/>
  <c r="I68" i="1" s="1"/>
  <c r="F69" i="1"/>
  <c r="I69" i="1" s="1"/>
  <c r="F70" i="1"/>
  <c r="I70" i="1" s="1"/>
  <c r="F71" i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F95" i="1"/>
  <c r="F96" i="1"/>
  <c r="I96" i="1" s="1"/>
  <c r="F97" i="1"/>
  <c r="I97" i="1" s="1"/>
  <c r="F98" i="1"/>
  <c r="I98" i="1" s="1"/>
  <c r="F99" i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F111" i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F386" i="1"/>
  <c r="I386" i="1" s="1"/>
  <c r="F387" i="1"/>
  <c r="I387" i="1" s="1"/>
  <c r="F388" i="1"/>
  <c r="I388" i="1" s="1"/>
  <c r="F389" i="1"/>
  <c r="F390" i="1"/>
  <c r="I390" i="1" s="1"/>
  <c r="F391" i="1"/>
  <c r="I391" i="1" s="1"/>
  <c r="F392" i="1"/>
  <c r="I392" i="1" s="1"/>
  <c r="F393" i="1"/>
  <c r="F394" i="1"/>
  <c r="I394" i="1" s="1"/>
  <c r="F395" i="1"/>
  <c r="I395" i="1" s="1"/>
  <c r="F396" i="1"/>
  <c r="I396" i="1" s="1"/>
  <c r="F397" i="1"/>
  <c r="F398" i="1"/>
  <c r="I398" i="1" s="1"/>
  <c r="F399" i="1"/>
  <c r="I399" i="1" s="1"/>
  <c r="F400" i="1"/>
  <c r="I400" i="1" s="1"/>
  <c r="F401" i="1"/>
  <c r="F402" i="1"/>
  <c r="I402" i="1" s="1"/>
  <c r="F403" i="1"/>
  <c r="I403" i="1" s="1"/>
  <c r="F404" i="1"/>
  <c r="I404" i="1" s="1"/>
  <c r="F405" i="1"/>
  <c r="F406" i="1"/>
  <c r="I406" i="1" s="1"/>
  <c r="F407" i="1"/>
  <c r="I407" i="1" s="1"/>
  <c r="F408" i="1"/>
  <c r="I408" i="1" s="1"/>
  <c r="F409" i="1"/>
  <c r="F410" i="1"/>
  <c r="I410" i="1" s="1"/>
  <c r="F411" i="1"/>
  <c r="F412" i="1"/>
  <c r="I412" i="1" s="1"/>
  <c r="F413" i="1"/>
  <c r="F414" i="1"/>
  <c r="I414" i="1" s="1"/>
  <c r="F415" i="1"/>
  <c r="I415" i="1" s="1"/>
  <c r="F416" i="1"/>
  <c r="I416" i="1" s="1"/>
  <c r="F417" i="1"/>
  <c r="F418" i="1"/>
  <c r="I418" i="1" s="1"/>
  <c r="F419" i="1"/>
  <c r="I419" i="1" s="1"/>
  <c r="F420" i="1"/>
  <c r="I420" i="1" s="1"/>
  <c r="F421" i="1"/>
  <c r="F422" i="1"/>
  <c r="I422" i="1" s="1"/>
  <c r="F423" i="1"/>
  <c r="I423" i="1" s="1"/>
  <c r="F424" i="1"/>
  <c r="I424" i="1" s="1"/>
  <c r="F425" i="1"/>
  <c r="F426" i="1"/>
  <c r="I426" i="1" s="1"/>
  <c r="F427" i="1"/>
  <c r="I427" i="1" s="1"/>
  <c r="F428" i="1"/>
  <c r="I428" i="1" s="1"/>
  <c r="F429" i="1"/>
  <c r="F430" i="1"/>
  <c r="I430" i="1" s="1"/>
  <c r="F431" i="1"/>
  <c r="I431" i="1" s="1"/>
  <c r="F432" i="1"/>
  <c r="I432" i="1" s="1"/>
  <c r="F433" i="1"/>
  <c r="F434" i="1"/>
  <c r="I434" i="1" s="1"/>
  <c r="F435" i="1"/>
  <c r="I435" i="1" s="1"/>
  <c r="F436" i="1"/>
  <c r="I436" i="1" s="1"/>
  <c r="F437" i="1"/>
  <c r="F438" i="1"/>
  <c r="I438" i="1" s="1"/>
  <c r="F439" i="1"/>
  <c r="I439" i="1" s="1"/>
  <c r="F440" i="1"/>
  <c r="I440" i="1" s="1"/>
  <c r="F441" i="1"/>
  <c r="F442" i="1"/>
  <c r="I442" i="1" s="1"/>
  <c r="F443" i="1"/>
  <c r="I443" i="1" s="1"/>
  <c r="F444" i="1"/>
  <c r="I444" i="1" s="1"/>
  <c r="F445" i="1"/>
  <c r="F446" i="1"/>
  <c r="I446" i="1" s="1"/>
  <c r="F447" i="1"/>
  <c r="I447" i="1" s="1"/>
  <c r="F448" i="1"/>
  <c r="I448" i="1" s="1"/>
  <c r="F449" i="1"/>
  <c r="F450" i="1"/>
  <c r="I450" i="1" s="1"/>
  <c r="F451" i="1"/>
  <c r="I451" i="1" s="1"/>
  <c r="F452" i="1"/>
  <c r="I452" i="1" s="1"/>
  <c r="F453" i="1"/>
  <c r="F454" i="1"/>
  <c r="I454" i="1" s="1"/>
  <c r="F455" i="1"/>
  <c r="I455" i="1" s="1"/>
  <c r="F456" i="1"/>
  <c r="I456" i="1" s="1"/>
  <c r="F457" i="1"/>
  <c r="F458" i="1"/>
  <c r="I458" i="1" s="1"/>
  <c r="F459" i="1"/>
  <c r="I459" i="1" s="1"/>
  <c r="F460" i="1"/>
  <c r="I460" i="1" s="1"/>
  <c r="F461" i="1"/>
  <c r="F462" i="1"/>
  <c r="I462" i="1" s="1"/>
  <c r="F463" i="1"/>
  <c r="I463" i="1" s="1"/>
  <c r="F464" i="1"/>
  <c r="I464" i="1" s="1"/>
  <c r="F465" i="1"/>
  <c r="F466" i="1"/>
  <c r="I466" i="1" s="1"/>
  <c r="F467" i="1"/>
  <c r="I467" i="1" s="1"/>
  <c r="F468" i="1"/>
  <c r="I468" i="1" s="1"/>
  <c r="F469" i="1"/>
  <c r="F470" i="1"/>
  <c r="I470" i="1" s="1"/>
  <c r="F471" i="1"/>
  <c r="I471" i="1" s="1"/>
  <c r="F472" i="1"/>
  <c r="I472" i="1" s="1"/>
  <c r="F473" i="1"/>
  <c r="F474" i="1"/>
  <c r="I474" i="1" s="1"/>
  <c r="F475" i="1"/>
  <c r="I475" i="1" s="1"/>
  <c r="F476" i="1"/>
  <c r="I476" i="1" s="1"/>
  <c r="F477" i="1"/>
  <c r="F478" i="1"/>
  <c r="I478" i="1" s="1"/>
  <c r="F479" i="1"/>
  <c r="I479" i="1" s="1"/>
  <c r="F480" i="1"/>
  <c r="I480" i="1" s="1"/>
  <c r="F481" i="1"/>
  <c r="F482" i="1"/>
  <c r="I482" i="1" s="1"/>
  <c r="F483" i="1"/>
  <c r="I483" i="1" s="1"/>
  <c r="F484" i="1"/>
  <c r="I484" i="1" s="1"/>
  <c r="F485" i="1"/>
  <c r="F486" i="1"/>
  <c r="I486" i="1" s="1"/>
  <c r="F487" i="1"/>
  <c r="I487" i="1" s="1"/>
  <c r="F488" i="1"/>
  <c r="I488" i="1" s="1"/>
  <c r="F489" i="1"/>
  <c r="F490" i="1"/>
  <c r="I490" i="1" s="1"/>
  <c r="F491" i="1"/>
  <c r="I491" i="1" s="1"/>
  <c r="F492" i="1"/>
  <c r="I492" i="1" s="1"/>
  <c r="F493" i="1"/>
  <c r="F494" i="1"/>
  <c r="I494" i="1" s="1"/>
  <c r="F495" i="1"/>
  <c r="I495" i="1" s="1"/>
  <c r="F496" i="1"/>
  <c r="I496" i="1" s="1"/>
  <c r="F497" i="1"/>
  <c r="F498" i="1"/>
  <c r="I498" i="1" s="1"/>
  <c r="F499" i="1"/>
  <c r="I499" i="1" s="1"/>
  <c r="F500" i="1"/>
  <c r="I500" i="1" s="1"/>
  <c r="F501" i="1"/>
  <c r="F502" i="1"/>
  <c r="F503" i="1"/>
  <c r="I503" i="1" s="1"/>
  <c r="F504" i="1"/>
  <c r="I504" i="1" s="1"/>
  <c r="F505" i="1"/>
  <c r="F506" i="1"/>
  <c r="F507" i="1"/>
  <c r="I507" i="1" s="1"/>
  <c r="F508" i="1"/>
  <c r="I508" i="1" s="1"/>
  <c r="F509" i="1"/>
  <c r="F510" i="1"/>
  <c r="I510" i="1" s="1"/>
  <c r="F511" i="1"/>
  <c r="I511" i="1" s="1"/>
  <c r="F512" i="1"/>
  <c r="I512" i="1" s="1"/>
  <c r="F513" i="1"/>
  <c r="F514" i="1"/>
  <c r="I514" i="1" s="1"/>
  <c r="F515" i="1"/>
  <c r="I515" i="1" s="1"/>
  <c r="F516" i="1"/>
  <c r="I516" i="1" s="1"/>
  <c r="F517" i="1"/>
  <c r="F518" i="1"/>
  <c r="I518" i="1" s="1"/>
  <c r="F519" i="1"/>
  <c r="I519" i="1" s="1"/>
  <c r="F520" i="1"/>
  <c r="I520" i="1" s="1"/>
  <c r="F521" i="1"/>
  <c r="F522" i="1"/>
  <c r="I522" i="1" s="1"/>
  <c r="F523" i="1"/>
  <c r="I523" i="1" s="1"/>
  <c r="F524" i="1"/>
  <c r="I524" i="1" s="1"/>
  <c r="F525" i="1"/>
  <c r="F526" i="1"/>
  <c r="F527" i="1"/>
  <c r="I527" i="1" s="1"/>
  <c r="F528" i="1"/>
  <c r="I528" i="1" s="1"/>
  <c r="F529" i="1"/>
  <c r="F530" i="1"/>
  <c r="I530" i="1" s="1"/>
  <c r="F531" i="1"/>
  <c r="I531" i="1" s="1"/>
  <c r="F532" i="1"/>
  <c r="I532" i="1" s="1"/>
  <c r="F533" i="1"/>
  <c r="F534" i="1"/>
  <c r="F535" i="1"/>
  <c r="I535" i="1" s="1"/>
  <c r="F536" i="1"/>
  <c r="I536" i="1" s="1"/>
  <c r="F537" i="1"/>
  <c r="F538" i="1"/>
  <c r="I538" i="1" s="1"/>
  <c r="F539" i="1"/>
  <c r="I539" i="1" s="1"/>
  <c r="F540" i="1"/>
  <c r="I540" i="1" s="1"/>
  <c r="F541" i="1"/>
  <c r="F542" i="1"/>
  <c r="I542" i="1" s="1"/>
  <c r="F543" i="1"/>
  <c r="I543" i="1" s="1"/>
  <c r="F544" i="1"/>
  <c r="I544" i="1" s="1"/>
  <c r="F545" i="1"/>
  <c r="F546" i="1"/>
  <c r="I546" i="1" s="1"/>
  <c r="F547" i="1"/>
  <c r="I547" i="1" s="1"/>
  <c r="F548" i="1"/>
  <c r="I548" i="1" s="1"/>
  <c r="F549" i="1"/>
  <c r="F550" i="1"/>
  <c r="I550" i="1" s="1"/>
  <c r="F551" i="1"/>
  <c r="I551" i="1" s="1"/>
  <c r="F552" i="1"/>
  <c r="I552" i="1" s="1"/>
  <c r="F553" i="1"/>
  <c r="F554" i="1"/>
  <c r="I554" i="1" s="1"/>
  <c r="F555" i="1"/>
  <c r="I555" i="1" s="1"/>
  <c r="F556" i="1"/>
  <c r="I556" i="1" s="1"/>
  <c r="F557" i="1"/>
  <c r="F558" i="1"/>
  <c r="I558" i="1" s="1"/>
  <c r="F559" i="1"/>
  <c r="I559" i="1" s="1"/>
  <c r="F560" i="1"/>
  <c r="I560" i="1" s="1"/>
  <c r="F561" i="1"/>
  <c r="F562" i="1"/>
  <c r="F563" i="1"/>
  <c r="I563" i="1" s="1"/>
  <c r="F564" i="1"/>
  <c r="I564" i="1" s="1"/>
  <c r="F565" i="1"/>
  <c r="F566" i="1"/>
  <c r="I566" i="1" s="1"/>
  <c r="F567" i="1"/>
  <c r="I567" i="1" s="1"/>
  <c r="F568" i="1"/>
  <c r="I568" i="1" s="1"/>
  <c r="F569" i="1"/>
  <c r="F570" i="1"/>
  <c r="F571" i="1"/>
  <c r="I571" i="1" s="1"/>
  <c r="F572" i="1"/>
  <c r="I572" i="1" s="1"/>
  <c r="F573" i="1"/>
  <c r="F574" i="1"/>
  <c r="I574" i="1" s="1"/>
  <c r="F575" i="1"/>
  <c r="I575" i="1" s="1"/>
  <c r="F576" i="1"/>
  <c r="I576" i="1" s="1"/>
  <c r="F577" i="1"/>
  <c r="F578" i="1"/>
  <c r="I578" i="1" s="1"/>
  <c r="F579" i="1"/>
  <c r="I579" i="1" s="1"/>
  <c r="F580" i="1"/>
  <c r="I580" i="1" s="1"/>
  <c r="F581" i="1"/>
  <c r="F582" i="1"/>
  <c r="I582" i="1" s="1"/>
  <c r="F583" i="1"/>
  <c r="I583" i="1" s="1"/>
  <c r="F584" i="1"/>
  <c r="I584" i="1" s="1"/>
  <c r="F585" i="1"/>
  <c r="F586" i="1"/>
  <c r="I586" i="1" s="1"/>
  <c r="F587" i="1"/>
  <c r="I587" i="1" s="1"/>
  <c r="F588" i="1"/>
  <c r="I588" i="1" s="1"/>
  <c r="F589" i="1"/>
  <c r="F590" i="1"/>
  <c r="I590" i="1" s="1"/>
  <c r="F591" i="1"/>
  <c r="I591" i="1" s="1"/>
  <c r="F592" i="1"/>
  <c r="I592" i="1" s="1"/>
  <c r="F593" i="1"/>
  <c r="F594" i="1"/>
  <c r="I594" i="1" s="1"/>
  <c r="F595" i="1"/>
  <c r="I595" i="1" s="1"/>
  <c r="F596" i="1"/>
  <c r="I596" i="1" s="1"/>
  <c r="F597" i="1"/>
  <c r="F598" i="1"/>
  <c r="F599" i="1"/>
  <c r="I599" i="1" s="1"/>
  <c r="F600" i="1"/>
  <c r="I600" i="1" s="1"/>
  <c r="F601" i="1"/>
  <c r="F602" i="1"/>
  <c r="I602" i="1" s="1"/>
  <c r="F603" i="1"/>
  <c r="I603" i="1" s="1"/>
  <c r="F604" i="1"/>
  <c r="I604" i="1" s="1"/>
  <c r="F605" i="1"/>
  <c r="F606" i="1"/>
  <c r="I606" i="1" s="1"/>
  <c r="F607" i="1"/>
  <c r="I607" i="1" s="1"/>
  <c r="F608" i="1"/>
  <c r="I608" i="1" s="1"/>
  <c r="F609" i="1"/>
  <c r="F610" i="1"/>
  <c r="I610" i="1" s="1"/>
  <c r="F611" i="1"/>
  <c r="I611" i="1" s="1"/>
  <c r="F612" i="1"/>
  <c r="I612" i="1" s="1"/>
  <c r="F613" i="1"/>
  <c r="F614" i="1"/>
  <c r="I614" i="1" s="1"/>
  <c r="F615" i="1"/>
  <c r="I615" i="1" s="1"/>
  <c r="F616" i="1"/>
  <c r="I616" i="1" s="1"/>
  <c r="F617" i="1"/>
  <c r="F618" i="1"/>
  <c r="I618" i="1" s="1"/>
  <c r="F619" i="1"/>
  <c r="I619" i="1" s="1"/>
  <c r="F620" i="1"/>
  <c r="I620" i="1" s="1"/>
  <c r="F621" i="1"/>
  <c r="F622" i="1"/>
  <c r="I622" i="1" s="1"/>
  <c r="F623" i="1"/>
  <c r="I623" i="1" s="1"/>
  <c r="F624" i="1"/>
  <c r="I624" i="1" s="1"/>
  <c r="F625" i="1"/>
  <c r="F626" i="1"/>
  <c r="F627" i="1"/>
  <c r="I627" i="1" s="1"/>
  <c r="F628" i="1"/>
  <c r="I628" i="1" s="1"/>
  <c r="F629" i="1"/>
  <c r="F630" i="1"/>
  <c r="I630" i="1" s="1"/>
  <c r="F631" i="1"/>
  <c r="I631" i="1" s="1"/>
  <c r="F632" i="1"/>
  <c r="I632" i="1" s="1"/>
  <c r="F633" i="1"/>
  <c r="F634" i="1"/>
  <c r="F635" i="1"/>
  <c r="I635" i="1" s="1"/>
  <c r="F636" i="1"/>
  <c r="I636" i="1" s="1"/>
  <c r="F637" i="1"/>
  <c r="F638" i="1"/>
  <c r="I638" i="1" s="1"/>
  <c r="F639" i="1"/>
  <c r="I639" i="1" s="1"/>
  <c r="F640" i="1"/>
  <c r="I640" i="1" s="1"/>
  <c r="F641" i="1"/>
  <c r="F642" i="1"/>
  <c r="I642" i="1" s="1"/>
  <c r="F643" i="1"/>
  <c r="I643" i="1" s="1"/>
  <c r="F644" i="1"/>
  <c r="I644" i="1" s="1"/>
  <c r="F645" i="1"/>
  <c r="F646" i="1"/>
  <c r="I646" i="1" s="1"/>
  <c r="F647" i="1"/>
  <c r="I647" i="1" s="1"/>
  <c r="F648" i="1"/>
  <c r="I648" i="1" s="1"/>
  <c r="F649" i="1"/>
  <c r="F650" i="1"/>
  <c r="I650" i="1" s="1"/>
  <c r="F651" i="1"/>
  <c r="I651" i="1" s="1"/>
  <c r="F652" i="1"/>
  <c r="I652" i="1" s="1"/>
  <c r="F653" i="1"/>
  <c r="F654" i="1"/>
  <c r="I654" i="1" s="1"/>
  <c r="F655" i="1"/>
  <c r="I655" i="1" s="1"/>
  <c r="F656" i="1"/>
  <c r="I656" i="1" s="1"/>
  <c r="F657" i="1"/>
  <c r="F658" i="1"/>
  <c r="I658" i="1" s="1"/>
  <c r="F659" i="1"/>
  <c r="I659" i="1" s="1"/>
  <c r="F660" i="1"/>
  <c r="I660" i="1" s="1"/>
  <c r="F661" i="1"/>
  <c r="F662" i="1"/>
  <c r="F663" i="1"/>
  <c r="I663" i="1" s="1"/>
  <c r="F664" i="1"/>
  <c r="I664" i="1" s="1"/>
  <c r="F665" i="1"/>
  <c r="F666" i="1"/>
  <c r="I666" i="1" s="1"/>
  <c r="F667" i="1"/>
  <c r="I667" i="1" s="1"/>
  <c r="F668" i="1"/>
  <c r="I668" i="1" s="1"/>
  <c r="F669" i="1"/>
  <c r="F670" i="1"/>
  <c r="I670" i="1" s="1"/>
  <c r="F671" i="1"/>
  <c r="I671" i="1" s="1"/>
  <c r="F672" i="1"/>
  <c r="I672" i="1" s="1"/>
  <c r="F673" i="1"/>
  <c r="F674" i="1"/>
  <c r="I674" i="1" s="1"/>
  <c r="F675" i="1"/>
  <c r="I675" i="1" s="1"/>
  <c r="F676" i="1"/>
  <c r="I676" i="1" s="1"/>
  <c r="F677" i="1"/>
  <c r="F678" i="1"/>
  <c r="I678" i="1" s="1"/>
  <c r="F679" i="1"/>
  <c r="I679" i="1" s="1"/>
  <c r="F680" i="1"/>
  <c r="I680" i="1" s="1"/>
  <c r="F681" i="1"/>
  <c r="F682" i="1"/>
  <c r="I682" i="1" s="1"/>
  <c r="F683" i="1"/>
  <c r="I683" i="1" s="1"/>
  <c r="F684" i="1"/>
  <c r="I684" i="1" s="1"/>
  <c r="F685" i="1"/>
  <c r="F686" i="1"/>
  <c r="I686" i="1" s="1"/>
  <c r="F687" i="1"/>
  <c r="I687" i="1" s="1"/>
  <c r="F688" i="1"/>
  <c r="I688" i="1" s="1"/>
  <c r="F689" i="1"/>
  <c r="F690" i="1"/>
  <c r="F691" i="1"/>
  <c r="I691" i="1" s="1"/>
  <c r="F692" i="1"/>
  <c r="I692" i="1" s="1"/>
  <c r="F693" i="1"/>
  <c r="F694" i="1"/>
  <c r="I694" i="1" s="1"/>
  <c r="F695" i="1"/>
  <c r="I695" i="1" s="1"/>
  <c r="F696" i="1"/>
  <c r="I696" i="1" s="1"/>
  <c r="F697" i="1"/>
  <c r="F698" i="1"/>
  <c r="F699" i="1"/>
  <c r="I699" i="1" s="1"/>
  <c r="F700" i="1"/>
  <c r="I700" i="1" s="1"/>
  <c r="F701" i="1"/>
  <c r="F702" i="1"/>
  <c r="I702" i="1" s="1"/>
  <c r="F703" i="1"/>
  <c r="I703" i="1" s="1"/>
  <c r="F704" i="1"/>
  <c r="I704" i="1" s="1"/>
  <c r="F705" i="1"/>
  <c r="F706" i="1"/>
  <c r="I706" i="1" s="1"/>
  <c r="F707" i="1"/>
  <c r="I707" i="1" s="1"/>
  <c r="F708" i="1"/>
  <c r="I708" i="1" s="1"/>
  <c r="F709" i="1"/>
  <c r="F710" i="1"/>
  <c r="I710" i="1" s="1"/>
  <c r="F711" i="1"/>
  <c r="I711" i="1" s="1"/>
  <c r="F712" i="1"/>
  <c r="I712" i="1" s="1"/>
  <c r="F713" i="1"/>
  <c r="F714" i="1"/>
  <c r="I714" i="1" s="1"/>
  <c r="F715" i="1"/>
  <c r="I715" i="1" s="1"/>
  <c r="F716" i="1"/>
  <c r="I716" i="1" s="1"/>
  <c r="F717" i="1"/>
  <c r="F718" i="1"/>
  <c r="I718" i="1" s="1"/>
  <c r="F719" i="1"/>
  <c r="I719" i="1" s="1"/>
  <c r="F720" i="1"/>
  <c r="I720" i="1" s="1"/>
  <c r="F721" i="1"/>
  <c r="F722" i="1"/>
  <c r="I722" i="1" s="1"/>
  <c r="F723" i="1"/>
  <c r="I723" i="1" s="1"/>
  <c r="F724" i="1"/>
  <c r="I724" i="1" s="1"/>
  <c r="F725" i="1"/>
  <c r="F726" i="1"/>
  <c r="F727" i="1"/>
  <c r="I727" i="1" s="1"/>
  <c r="F728" i="1"/>
  <c r="I728" i="1" s="1"/>
  <c r="F729" i="1"/>
  <c r="F730" i="1"/>
  <c r="I730" i="1" s="1"/>
  <c r="F731" i="1"/>
  <c r="I731" i="1" s="1"/>
  <c r="F732" i="1"/>
  <c r="I732" i="1" s="1"/>
  <c r="F733" i="1"/>
  <c r="F734" i="1"/>
  <c r="F735" i="1"/>
  <c r="I735" i="1" s="1"/>
  <c r="F736" i="1"/>
  <c r="I736" i="1" s="1"/>
  <c r="F737" i="1"/>
  <c r="F738" i="1"/>
  <c r="I738" i="1" s="1"/>
  <c r="F739" i="1"/>
  <c r="I739" i="1" s="1"/>
  <c r="F740" i="1"/>
  <c r="I740" i="1" s="1"/>
  <c r="F741" i="1"/>
  <c r="F742" i="1"/>
  <c r="I742" i="1" s="1"/>
  <c r="F743" i="1"/>
  <c r="I743" i="1" s="1"/>
  <c r="F744" i="1"/>
  <c r="I744" i="1" s="1"/>
  <c r="F745" i="1"/>
  <c r="F746" i="1"/>
  <c r="I746" i="1" s="1"/>
  <c r="F747" i="1"/>
  <c r="I747" i="1" s="1"/>
  <c r="F748" i="1"/>
  <c r="I748" i="1" s="1"/>
  <c r="F749" i="1"/>
  <c r="F750" i="1"/>
  <c r="F751" i="1"/>
  <c r="I751" i="1" s="1"/>
  <c r="F752" i="1"/>
  <c r="I752" i="1" s="1"/>
  <c r="F753" i="1"/>
  <c r="F754" i="1"/>
  <c r="I754" i="1" s="1"/>
  <c r="F755" i="1"/>
  <c r="I755" i="1" s="1"/>
  <c r="F756" i="1"/>
  <c r="I756" i="1" s="1"/>
  <c r="F757" i="1"/>
  <c r="F758" i="1"/>
  <c r="F759" i="1"/>
  <c r="I759" i="1" s="1"/>
  <c r="F760" i="1"/>
  <c r="I760" i="1" s="1"/>
  <c r="F761" i="1"/>
  <c r="F762" i="1"/>
  <c r="I762" i="1" s="1"/>
  <c r="F763" i="1"/>
  <c r="I763" i="1" s="1"/>
  <c r="F764" i="1"/>
  <c r="I764" i="1" s="1"/>
  <c r="F765" i="1"/>
  <c r="F766" i="1"/>
  <c r="F767" i="1"/>
  <c r="I767" i="1" s="1"/>
  <c r="F768" i="1"/>
  <c r="I768" i="1" s="1"/>
  <c r="F769" i="1"/>
  <c r="F770" i="1"/>
  <c r="I770" i="1" s="1"/>
  <c r="F771" i="1"/>
  <c r="I771" i="1" s="1"/>
  <c r="F772" i="1"/>
  <c r="I772" i="1" s="1"/>
  <c r="F773" i="1"/>
  <c r="F774" i="1"/>
  <c r="I774" i="1" s="1"/>
  <c r="F775" i="1"/>
  <c r="I775" i="1" s="1"/>
  <c r="F776" i="1"/>
  <c r="I776" i="1" s="1"/>
  <c r="F777" i="1"/>
  <c r="F778" i="1"/>
  <c r="I778" i="1" s="1"/>
  <c r="F779" i="1"/>
  <c r="I779" i="1" s="1"/>
  <c r="F780" i="1"/>
  <c r="I780" i="1" s="1"/>
  <c r="F781" i="1"/>
  <c r="F782" i="1"/>
  <c r="F783" i="1"/>
  <c r="I783" i="1" s="1"/>
  <c r="F784" i="1"/>
  <c r="I784" i="1" s="1"/>
  <c r="F785" i="1"/>
  <c r="F786" i="1"/>
  <c r="I786" i="1" s="1"/>
  <c r="F787" i="1"/>
  <c r="I787" i="1" s="1"/>
  <c r="F788" i="1"/>
  <c r="I788" i="1" s="1"/>
  <c r="F789" i="1"/>
  <c r="F790" i="1"/>
  <c r="F791" i="1"/>
  <c r="I791" i="1" s="1"/>
  <c r="F792" i="1"/>
  <c r="I792" i="1" s="1"/>
  <c r="F793" i="1"/>
  <c r="F794" i="1"/>
  <c r="I794" i="1" s="1"/>
  <c r="F795" i="1"/>
  <c r="I795" i="1" s="1"/>
  <c r="F796" i="1"/>
  <c r="I796" i="1" s="1"/>
  <c r="F797" i="1"/>
  <c r="F798" i="1"/>
  <c r="F799" i="1"/>
  <c r="I799" i="1" s="1"/>
  <c r="F800" i="1"/>
  <c r="I800" i="1" s="1"/>
  <c r="F801" i="1"/>
  <c r="F802" i="1"/>
  <c r="I802" i="1" s="1"/>
  <c r="F803" i="1"/>
  <c r="I803" i="1" s="1"/>
  <c r="F804" i="1"/>
  <c r="I804" i="1" s="1"/>
  <c r="F805" i="1"/>
  <c r="F806" i="1"/>
  <c r="I806" i="1" s="1"/>
  <c r="F807" i="1"/>
  <c r="I807" i="1" s="1"/>
  <c r="F808" i="1"/>
  <c r="I808" i="1" s="1"/>
  <c r="F809" i="1"/>
  <c r="F810" i="1"/>
  <c r="I810" i="1" s="1"/>
  <c r="F811" i="1"/>
  <c r="I811" i="1" s="1"/>
  <c r="F812" i="1"/>
  <c r="I812" i="1" s="1"/>
  <c r="F813" i="1"/>
  <c r="F814" i="1"/>
  <c r="F815" i="1"/>
  <c r="I815" i="1" s="1"/>
  <c r="F816" i="1"/>
  <c r="I816" i="1" s="1"/>
  <c r="F817" i="1"/>
  <c r="F818" i="1"/>
  <c r="I818" i="1" s="1"/>
  <c r="F819" i="1"/>
  <c r="I819" i="1" s="1"/>
  <c r="F820" i="1"/>
  <c r="I820" i="1" s="1"/>
  <c r="F821" i="1"/>
  <c r="F822" i="1"/>
  <c r="F823" i="1"/>
  <c r="I823" i="1" s="1"/>
  <c r="F824" i="1"/>
  <c r="I824" i="1" s="1"/>
  <c r="F825" i="1"/>
  <c r="F826" i="1"/>
  <c r="I826" i="1" s="1"/>
  <c r="F827" i="1"/>
  <c r="I827" i="1" s="1"/>
  <c r="F828" i="1"/>
  <c r="I828" i="1" s="1"/>
  <c r="F829" i="1"/>
  <c r="F830" i="1"/>
  <c r="F831" i="1"/>
  <c r="I831" i="1" s="1"/>
  <c r="F832" i="1"/>
  <c r="I832" i="1" s="1"/>
  <c r="F833" i="1"/>
  <c r="F834" i="1"/>
  <c r="I834" i="1" s="1"/>
  <c r="F835" i="1"/>
  <c r="I835" i="1" s="1"/>
  <c r="F836" i="1"/>
  <c r="I836" i="1" s="1"/>
  <c r="F837" i="1"/>
  <c r="F838" i="1"/>
  <c r="I838" i="1" s="1"/>
  <c r="F839" i="1"/>
  <c r="I839" i="1" s="1"/>
  <c r="F840" i="1"/>
  <c r="I840" i="1" s="1"/>
  <c r="F841" i="1"/>
  <c r="F842" i="1"/>
  <c r="I842" i="1" s="1"/>
  <c r="F843" i="1"/>
  <c r="I843" i="1" s="1"/>
  <c r="F844" i="1"/>
  <c r="I844" i="1" s="1"/>
  <c r="F845" i="1"/>
  <c r="F846" i="1"/>
  <c r="F847" i="1"/>
  <c r="I847" i="1" s="1"/>
  <c r="F848" i="1"/>
  <c r="I848" i="1" s="1"/>
  <c r="F849" i="1"/>
  <c r="F850" i="1"/>
  <c r="I850" i="1" s="1"/>
  <c r="F851" i="1"/>
  <c r="I851" i="1" s="1"/>
  <c r="F852" i="1"/>
  <c r="I852" i="1" s="1"/>
  <c r="F853" i="1"/>
  <c r="F854" i="1"/>
  <c r="F855" i="1"/>
  <c r="I855" i="1" s="1"/>
  <c r="F856" i="1"/>
  <c r="I856" i="1" s="1"/>
  <c r="F857" i="1"/>
  <c r="F858" i="1"/>
  <c r="I858" i="1" s="1"/>
  <c r="F859" i="1"/>
  <c r="I859" i="1" s="1"/>
  <c r="F860" i="1"/>
  <c r="I860" i="1" s="1"/>
  <c r="F861" i="1"/>
  <c r="F862" i="1"/>
  <c r="F863" i="1"/>
  <c r="I863" i="1" s="1"/>
  <c r="F864" i="1"/>
  <c r="I864" i="1" s="1"/>
  <c r="F865" i="1"/>
  <c r="F866" i="1"/>
  <c r="I866" i="1" s="1"/>
  <c r="F867" i="1"/>
  <c r="I867" i="1" s="1"/>
  <c r="F868" i="1"/>
  <c r="I868" i="1" s="1"/>
  <c r="F869" i="1"/>
  <c r="F870" i="1"/>
  <c r="I870" i="1" s="1"/>
  <c r="F871" i="1"/>
  <c r="I871" i="1" s="1"/>
  <c r="F872" i="1"/>
  <c r="I872" i="1" s="1"/>
  <c r="F873" i="1"/>
  <c r="F874" i="1"/>
  <c r="I874" i="1" s="1"/>
  <c r="F875" i="1"/>
  <c r="I875" i="1" s="1"/>
  <c r="F876" i="1"/>
  <c r="I876" i="1" s="1"/>
  <c r="F877" i="1"/>
  <c r="F878" i="1"/>
  <c r="F879" i="1"/>
  <c r="I879" i="1" s="1"/>
  <c r="F880" i="1"/>
  <c r="I880" i="1" s="1"/>
  <c r="F881" i="1"/>
  <c r="F882" i="1"/>
  <c r="I882" i="1" s="1"/>
  <c r="F883" i="1"/>
  <c r="I883" i="1" s="1"/>
  <c r="F884" i="1"/>
  <c r="I884" i="1" s="1"/>
  <c r="F885" i="1"/>
  <c r="F886" i="1"/>
  <c r="F887" i="1"/>
  <c r="I887" i="1" s="1"/>
  <c r="F888" i="1"/>
  <c r="I888" i="1" s="1"/>
  <c r="F889" i="1"/>
  <c r="F890" i="1"/>
  <c r="I890" i="1" s="1"/>
  <c r="F891" i="1"/>
  <c r="I891" i="1" s="1"/>
  <c r="F892" i="1"/>
  <c r="I892" i="1" s="1"/>
  <c r="F893" i="1"/>
  <c r="F894" i="1"/>
  <c r="F895" i="1"/>
  <c r="I895" i="1" s="1"/>
  <c r="F896" i="1"/>
  <c r="I896" i="1" s="1"/>
  <c r="F897" i="1"/>
  <c r="F898" i="1"/>
  <c r="I898" i="1" s="1"/>
  <c r="F899" i="1"/>
  <c r="I899" i="1" s="1"/>
  <c r="F900" i="1"/>
  <c r="I900" i="1" s="1"/>
  <c r="F901" i="1"/>
  <c r="F902" i="1"/>
  <c r="I902" i="1" s="1"/>
  <c r="F903" i="1"/>
  <c r="I903" i="1" s="1"/>
  <c r="F904" i="1"/>
  <c r="I904" i="1" s="1"/>
  <c r="F905" i="1"/>
  <c r="F906" i="1"/>
  <c r="I906" i="1" s="1"/>
  <c r="F907" i="1"/>
  <c r="I907" i="1" s="1"/>
  <c r="F908" i="1"/>
  <c r="I908" i="1" s="1"/>
  <c r="F909" i="1"/>
  <c r="F910" i="1"/>
  <c r="F911" i="1"/>
  <c r="I911" i="1" s="1"/>
  <c r="F912" i="1"/>
  <c r="I912" i="1" s="1"/>
  <c r="F913" i="1"/>
  <c r="F914" i="1"/>
  <c r="I914" i="1" s="1"/>
  <c r="F915" i="1"/>
  <c r="I915" i="1" s="1"/>
  <c r="F916" i="1"/>
  <c r="I916" i="1" s="1"/>
  <c r="F917" i="1"/>
  <c r="F918" i="1"/>
  <c r="F919" i="1"/>
  <c r="I919" i="1" s="1"/>
  <c r="F920" i="1"/>
  <c r="I920" i="1" s="1"/>
  <c r="F921" i="1"/>
  <c r="F922" i="1"/>
  <c r="I922" i="1" s="1"/>
  <c r="F923" i="1"/>
  <c r="I923" i="1" s="1"/>
  <c r="F924" i="1"/>
  <c r="I924" i="1" s="1"/>
  <c r="F925" i="1"/>
  <c r="F926" i="1"/>
  <c r="F927" i="1"/>
  <c r="I927" i="1" s="1"/>
  <c r="F928" i="1"/>
  <c r="I928" i="1" s="1"/>
  <c r="F929" i="1"/>
  <c r="F930" i="1"/>
  <c r="I930" i="1" s="1"/>
  <c r="F931" i="1"/>
  <c r="I931" i="1" s="1"/>
  <c r="F932" i="1"/>
  <c r="I932" i="1" s="1"/>
  <c r="F933" i="1"/>
  <c r="F934" i="1"/>
  <c r="I934" i="1" s="1"/>
  <c r="F935" i="1"/>
  <c r="I935" i="1" s="1"/>
  <c r="F936" i="1"/>
  <c r="I936" i="1" s="1"/>
  <c r="F937" i="1"/>
  <c r="F938" i="1"/>
  <c r="I938" i="1" s="1"/>
  <c r="F939" i="1"/>
  <c r="I939" i="1" s="1"/>
  <c r="F940" i="1"/>
  <c r="I940" i="1" s="1"/>
  <c r="F941" i="1"/>
  <c r="F942" i="1"/>
  <c r="F943" i="1"/>
  <c r="I943" i="1" s="1"/>
  <c r="F944" i="1"/>
  <c r="I944" i="1" s="1"/>
  <c r="F945" i="1"/>
  <c r="F946" i="1"/>
  <c r="I946" i="1" s="1"/>
  <c r="F947" i="1"/>
  <c r="I947" i="1" s="1"/>
  <c r="F948" i="1"/>
  <c r="I948" i="1" s="1"/>
  <c r="F949" i="1"/>
  <c r="F950" i="1"/>
  <c r="I950" i="1" s="1"/>
  <c r="F951" i="1"/>
  <c r="I951" i="1" s="1"/>
  <c r="F952" i="1"/>
  <c r="I952" i="1" s="1"/>
  <c r="F953" i="1"/>
  <c r="F954" i="1"/>
  <c r="I954" i="1" s="1"/>
  <c r="F955" i="1"/>
  <c r="I955" i="1" s="1"/>
  <c r="F956" i="1"/>
  <c r="I956" i="1" s="1"/>
  <c r="F957" i="1"/>
  <c r="F958" i="1"/>
  <c r="F959" i="1"/>
  <c r="I959" i="1" s="1"/>
  <c r="F960" i="1"/>
  <c r="I960" i="1" s="1"/>
  <c r="F961" i="1"/>
  <c r="F962" i="1"/>
  <c r="I962" i="1" s="1"/>
  <c r="F963" i="1"/>
  <c r="I963" i="1" s="1"/>
  <c r="F964" i="1"/>
  <c r="I964" i="1" s="1"/>
  <c r="F965" i="1"/>
  <c r="F966" i="1"/>
  <c r="I966" i="1" s="1"/>
  <c r="F967" i="1"/>
  <c r="I967" i="1" s="1"/>
  <c r="F968" i="1"/>
  <c r="I968" i="1" s="1"/>
  <c r="F969" i="1"/>
  <c r="F970" i="1"/>
  <c r="I970" i="1" s="1"/>
  <c r="F971" i="1"/>
  <c r="I971" i="1" s="1"/>
  <c r="F972" i="1"/>
  <c r="I972" i="1" s="1"/>
  <c r="F973" i="1"/>
  <c r="F974" i="1"/>
  <c r="I974" i="1" s="1"/>
  <c r="F975" i="1"/>
  <c r="I975" i="1" s="1"/>
  <c r="F976" i="1"/>
  <c r="I976" i="1" s="1"/>
  <c r="F977" i="1"/>
  <c r="F978" i="1"/>
  <c r="I978" i="1" s="1"/>
  <c r="F979" i="1"/>
  <c r="I979" i="1" s="1"/>
  <c r="F980" i="1"/>
  <c r="I980" i="1" s="1"/>
  <c r="F981" i="1"/>
  <c r="F982" i="1"/>
  <c r="I982" i="1" s="1"/>
  <c r="F983" i="1"/>
  <c r="I983" i="1" s="1"/>
  <c r="F984" i="1"/>
  <c r="I984" i="1" s="1"/>
  <c r="F985" i="1"/>
  <c r="F986" i="1"/>
  <c r="I986" i="1" s="1"/>
  <c r="F987" i="1"/>
  <c r="F988" i="1"/>
  <c r="I988" i="1" s="1"/>
  <c r="F989" i="1"/>
  <c r="F990" i="1"/>
  <c r="I990" i="1" s="1"/>
  <c r="F991" i="1"/>
  <c r="I991" i="1" s="1"/>
  <c r="F992" i="1"/>
  <c r="I992" i="1" s="1"/>
  <c r="F993" i="1"/>
  <c r="F994" i="1"/>
  <c r="F995" i="1"/>
  <c r="I995" i="1" s="1"/>
  <c r="F996" i="1"/>
  <c r="I996" i="1" s="1"/>
  <c r="F997" i="1"/>
  <c r="F998" i="1"/>
  <c r="I998" i="1" s="1"/>
  <c r="F999" i="1"/>
  <c r="I999" i="1" s="1"/>
  <c r="F1000" i="1"/>
  <c r="I1000" i="1" s="1"/>
  <c r="F1001" i="1"/>
  <c r="F3" i="1"/>
  <c r="I3" i="1" s="1"/>
  <c r="F4" i="1"/>
  <c r="I4" i="1" s="1"/>
  <c r="F5" i="1"/>
  <c r="I5" i="1" s="1"/>
  <c r="F2" i="1"/>
  <c r="I14" i="1"/>
  <c r="I10" i="1"/>
  <c r="I39" i="1"/>
  <c r="I7" i="1"/>
  <c r="I34" i="1"/>
  <c r="I41" i="1"/>
  <c r="I54" i="1"/>
  <c r="I55" i="1"/>
  <c r="I56" i="1"/>
  <c r="I64" i="1"/>
  <c r="I66" i="1"/>
  <c r="I71" i="1"/>
  <c r="I86" i="1"/>
  <c r="I94" i="1"/>
  <c r="I95" i="1"/>
  <c r="I99" i="1"/>
  <c r="I110" i="1"/>
  <c r="I111" i="1"/>
  <c r="I119" i="1"/>
  <c r="I131" i="1"/>
  <c r="I151" i="1"/>
  <c r="I166" i="1"/>
  <c r="I175" i="1"/>
  <c r="I230" i="1"/>
  <c r="I318" i="1"/>
  <c r="I385" i="1"/>
  <c r="I389" i="1"/>
  <c r="I393" i="1"/>
  <c r="I397" i="1"/>
  <c r="I401" i="1"/>
  <c r="I405" i="1"/>
  <c r="I409" i="1"/>
  <c r="I411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2" i="1"/>
  <c r="I505" i="1"/>
  <c r="I506" i="1"/>
  <c r="I509" i="1"/>
  <c r="I513" i="1"/>
  <c r="I517" i="1"/>
  <c r="I521" i="1"/>
  <c r="I525" i="1"/>
  <c r="I526" i="1"/>
  <c r="I529" i="1"/>
  <c r="I533" i="1"/>
  <c r="I534" i="1"/>
  <c r="I537" i="1"/>
  <c r="I541" i="1"/>
  <c r="I545" i="1"/>
  <c r="I549" i="1"/>
  <c r="I553" i="1"/>
  <c r="I557" i="1"/>
  <c r="I561" i="1"/>
  <c r="I562" i="1"/>
  <c r="I565" i="1"/>
  <c r="I569" i="1"/>
  <c r="I570" i="1"/>
  <c r="I573" i="1"/>
  <c r="I577" i="1"/>
  <c r="I581" i="1"/>
  <c r="I585" i="1"/>
  <c r="I589" i="1"/>
  <c r="I593" i="1"/>
  <c r="I597" i="1"/>
  <c r="I598" i="1"/>
  <c r="I601" i="1"/>
  <c r="I605" i="1"/>
  <c r="I609" i="1"/>
  <c r="I613" i="1"/>
  <c r="I617" i="1"/>
  <c r="I621" i="1"/>
  <c r="I625" i="1"/>
  <c r="I626" i="1"/>
  <c r="I629" i="1"/>
  <c r="I633" i="1"/>
  <c r="I634" i="1"/>
  <c r="I637" i="1"/>
  <c r="I641" i="1"/>
  <c r="I645" i="1"/>
  <c r="I649" i="1"/>
  <c r="I653" i="1"/>
  <c r="I657" i="1"/>
  <c r="I661" i="1"/>
  <c r="I662" i="1"/>
  <c r="I665" i="1"/>
  <c r="I669" i="1"/>
  <c r="I673" i="1"/>
  <c r="I677" i="1"/>
  <c r="I681" i="1"/>
  <c r="I685" i="1"/>
  <c r="I689" i="1"/>
  <c r="I690" i="1"/>
  <c r="I693" i="1"/>
  <c r="I697" i="1"/>
  <c r="I698" i="1"/>
  <c r="I701" i="1"/>
  <c r="I705" i="1"/>
  <c r="I709" i="1"/>
  <c r="I713" i="1"/>
  <c r="I717" i="1"/>
  <c r="I721" i="1"/>
  <c r="I725" i="1"/>
  <c r="I726" i="1"/>
  <c r="I729" i="1"/>
  <c r="I733" i="1"/>
  <c r="I734" i="1"/>
  <c r="I737" i="1"/>
  <c r="I741" i="1"/>
  <c r="I745" i="1"/>
  <c r="I749" i="1"/>
  <c r="I750" i="1"/>
  <c r="I753" i="1"/>
  <c r="I757" i="1"/>
  <c r="I758" i="1"/>
  <c r="I761" i="1"/>
  <c r="I765" i="1"/>
  <c r="I766" i="1"/>
  <c r="I769" i="1"/>
  <c r="I773" i="1"/>
  <c r="I777" i="1"/>
  <c r="I781" i="1"/>
  <c r="I782" i="1"/>
  <c r="I785" i="1"/>
  <c r="I789" i="1"/>
  <c r="I790" i="1"/>
  <c r="I793" i="1"/>
  <c r="I797" i="1"/>
  <c r="I798" i="1"/>
  <c r="I801" i="1"/>
  <c r="I805" i="1"/>
  <c r="I809" i="1"/>
  <c r="I813" i="1"/>
  <c r="I814" i="1"/>
  <c r="I817" i="1"/>
  <c r="I821" i="1"/>
  <c r="I822" i="1"/>
  <c r="I825" i="1"/>
  <c r="I829" i="1"/>
  <c r="I830" i="1"/>
  <c r="I833" i="1"/>
  <c r="I837" i="1"/>
  <c r="I841" i="1"/>
  <c r="I845" i="1"/>
  <c r="I846" i="1"/>
  <c r="I849" i="1"/>
  <c r="I853" i="1"/>
  <c r="I854" i="1"/>
  <c r="I857" i="1"/>
  <c r="I861" i="1"/>
  <c r="I862" i="1"/>
  <c r="I865" i="1"/>
  <c r="I869" i="1"/>
  <c r="I873" i="1"/>
  <c r="I877" i="1"/>
  <c r="I878" i="1"/>
  <c r="I881" i="1"/>
  <c r="I885" i="1"/>
  <c r="I886" i="1"/>
  <c r="I889" i="1"/>
  <c r="I893" i="1"/>
  <c r="I894" i="1"/>
  <c r="I897" i="1"/>
  <c r="I901" i="1"/>
  <c r="I905" i="1"/>
  <c r="I909" i="1"/>
  <c r="I910" i="1"/>
  <c r="I913" i="1"/>
  <c r="I917" i="1"/>
  <c r="I918" i="1"/>
  <c r="I921" i="1"/>
  <c r="I925" i="1"/>
  <c r="I926" i="1"/>
  <c r="I929" i="1"/>
  <c r="I933" i="1"/>
  <c r="I937" i="1"/>
  <c r="I941" i="1"/>
  <c r="I942" i="1"/>
  <c r="I945" i="1"/>
  <c r="I949" i="1"/>
  <c r="I953" i="1"/>
  <c r="I957" i="1"/>
  <c r="I958" i="1"/>
  <c r="I961" i="1"/>
  <c r="I965" i="1"/>
  <c r="I969" i="1"/>
  <c r="I973" i="1"/>
  <c r="I977" i="1"/>
  <c r="I981" i="1"/>
  <c r="I985" i="1"/>
  <c r="I987" i="1"/>
  <c r="I989" i="1"/>
  <c r="I993" i="1"/>
  <c r="I994" i="1"/>
  <c r="I997" i="1"/>
  <c r="I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I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E5" i="6" l="1"/>
  <c r="E11" i="6"/>
  <c r="H11" i="6" s="1"/>
  <c r="E9" i="6"/>
  <c r="H9" i="6" s="1"/>
  <c r="E6" i="6"/>
  <c r="F6" i="6" s="1"/>
  <c r="E2" i="6"/>
  <c r="H2" i="6" s="1"/>
  <c r="G5" i="6"/>
  <c r="F5" i="6"/>
  <c r="E8" i="6"/>
  <c r="H8" i="6" s="1"/>
  <c r="E3" i="6"/>
  <c r="H3" i="6" s="1"/>
  <c r="E13" i="6"/>
  <c r="G13" i="6" s="1"/>
  <c r="E12" i="6"/>
  <c r="H12" i="6" s="1"/>
  <c r="E10" i="6"/>
  <c r="F10" i="6" s="1"/>
  <c r="E4" i="6"/>
  <c r="G4" i="6" s="1"/>
  <c r="H5" i="6"/>
  <c r="E7" i="6"/>
  <c r="F7" i="6" s="1"/>
  <c r="F8" i="6" l="1"/>
  <c r="F11" i="6"/>
  <c r="G9" i="6"/>
  <c r="G8" i="6"/>
  <c r="H6" i="6"/>
  <c r="F2" i="6"/>
  <c r="G10" i="6"/>
  <c r="G6" i="6"/>
  <c r="F9" i="6"/>
  <c r="H7" i="6"/>
  <c r="H10" i="6"/>
  <c r="G11" i="6"/>
  <c r="G7" i="6"/>
  <c r="G2" i="6"/>
  <c r="F3" i="6"/>
  <c r="G3" i="6"/>
  <c r="G12" i="6"/>
  <c r="F12" i="6"/>
  <c r="F13" i="6"/>
  <c r="F4" i="6"/>
  <c r="H4" i="6"/>
  <c r="H13" i="6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<sst xmlns="http://schemas.openxmlformats.org/spreadsheetml/2006/main" count="7068" uniqueCount="2114">
  <si>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</si>
  <si>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</si>
  <si>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</si>
  <si>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</si>
  <si>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</si>
  <si>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</si>
  <si>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</si>
  <si>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</si>
  <si>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</si>
  <si>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</si>
  <si>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</si>
  <si>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</si>
  <si>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</si>
  <si>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</si>
  <si>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</si>
  <si>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</si>
  <si>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</si>
  <si>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</si>
  <si>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</si>
  <si>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</si>
  <si>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</si>
  <si>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</si>
  <si>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</si>
  <si>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</si>
  <si>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</si>
  <si>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</si>
  <si>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</si>
  <si>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</si>
  <si>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</si>
  <si>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</si>
  <si>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</si>
  <si>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</si>
  <si>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</si>
  <si>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</si>
  <si>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</si>
  <si>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</si>
  <si>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</si>
  <si>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</si>
  <si>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</si>
  <si>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</si>
  <si>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</si>
  <si>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</si>
  <si>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</si>
  <si>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</si>
  <si>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</si>
  <si>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</si>
  <si>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</si>
  <si>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</si>
  <si>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</si>
  <si>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</si>
  <si>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</si>
  <si>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</si>
  <si>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</si>
  <si>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</si>
  <si>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</si>
  <si>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</si>
  <si>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</si>
  <si>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</si>
  <si>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</si>
  <si>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</si>
  <si>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</si>
  <si>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</si>
  <si>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</si>
  <si>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</si>
  <si>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</si>
  <si>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</si>
  <si>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</si>
  <si>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</si>
  <si>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</si>
  <si>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</si>
  <si>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</si>
  <si>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</si>
  <si>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</si>
  <si>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</si>
  <si>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</si>
  <si>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</si>
  <si>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</si>
  <si>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</si>
  <si>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</si>
  <si>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</si>
  <si>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</si>
  <si>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</si>
  <si>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</si>
  <si>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</si>
  <si>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</si>
  <si>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</si>
  <si>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</si>
  <si>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</si>
  <si>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</si>
  <si>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</si>
  <si>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</si>
  <si>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</si>
  <si>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</si>
  <si>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</si>
  <si>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</si>
  <si>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</si>
  <si>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</si>
  <si>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</si>
  <si>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</si>
  <si>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</si>
  <si>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</si>
  <si>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</si>
  <si>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</si>
  <si>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</si>
  <si>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</si>
  <si>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</si>
  <si>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</si>
  <si>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</si>
  <si>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</si>
  <si>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</si>
  <si>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</si>
  <si>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</si>
  <si>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</si>
  <si>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</si>
  <si>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</si>
  <si>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</si>
  <si>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</si>
  <si>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</si>
  <si>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</si>
  <si>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</si>
  <si>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</si>
  <si>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</si>
  <si>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</si>
  <si>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</si>
  <si>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</si>
  <si>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</si>
  <si>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</si>
  <si>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</si>
  <si>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</si>
  <si>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</si>
  <si>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</si>
  <si>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</si>
  <si>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</si>
  <si>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</si>
  <si>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</si>
  <si>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</si>
  <si>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</si>
  <si>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</si>
  <si>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</si>
  <si>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</si>
  <si>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</si>
  <si>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</si>
  <si>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</si>
  <si>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</si>
  <si>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</si>
  <si>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</si>
  <si>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</si>
  <si>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</si>
  <si>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</si>
  <si>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</si>
  <si>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</si>
  <si>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</si>
  <si>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</si>
  <si>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</si>
  <si>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</si>
  <si>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</si>
  <si>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</si>
  <si>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</si>
  <si>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</si>
  <si>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</si>
  <si>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</si>
  <si>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</si>
  <si>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</si>
  <si>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</si>
  <si>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</si>
  <si>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</si>
  <si>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</si>
  <si>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</si>
  <si>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</si>
  <si>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</si>
  <si>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</si>
  <si>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</si>
  <si>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</si>
  <si>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</si>
  <si>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</si>
  <si>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</si>
  <si>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</si>
  <si>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</si>
  <si>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</si>
  <si>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</si>
  <si>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</si>
  <si>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</si>
  <si>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</si>
  <si>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</si>
  <si>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</si>
  <si>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</si>
  <si>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</si>
  <si>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</si>
  <si>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</si>
  <si>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</si>
  <si>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</si>
  <si>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</si>
  <si>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</si>
  <si>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</si>
  <si>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</si>
  <si>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</si>
  <si>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</si>
  <si>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</si>
  <si>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</si>
  <si>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</si>
  <si>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</si>
  <si>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</si>
  <si>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</si>
  <si>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</si>
  <si>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</si>
  <si>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</si>
  <si>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</si>
  <si>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</si>
  <si>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</si>
  <si>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</si>
  <si>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</si>
  <si>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</si>
  <si>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</si>
  <si>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</si>
  <si>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</si>
  <si>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</si>
  <si>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</si>
  <si>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</si>
  <si>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</si>
  <si>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</si>
  <si>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</si>
  <si>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</si>
  <si>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</si>
  <si>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</si>
  <si>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</si>
  <si>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</si>
  <si>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</si>
  <si>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</si>
  <si>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</si>
  <si>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</si>
  <si>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</si>
  <si>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</si>
  <si>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</si>
  <si>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</si>
  <si>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</si>
  <si>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</si>
  <si>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</si>
  <si>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</si>
  <si>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</si>
  <si>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</si>
  <si>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</si>
  <si>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</si>
  <si>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</si>
  <si>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</si>
  <si>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</si>
  <si>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</si>
  <si>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</si>
  <si>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</si>
  <si>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</si>
  <si>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</si>
  <si>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</si>
  <si>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</si>
  <si>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</si>
  <si>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</si>
  <si>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</si>
  <si>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</si>
  <si>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</si>
  <si>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</si>
  <si>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</si>
  <si>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</si>
  <si>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</si>
  <si>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</si>
  <si>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</si>
  <si>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</si>
  <si>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</si>
  <si>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</si>
  <si>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</si>
  <si>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</si>
  <si>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</si>
  <si>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</si>
  <si>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</si>
  <si>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</si>
  <si>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</si>
  <si>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</si>
  <si>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</si>
  <si>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</si>
  <si>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</si>
  <si>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</si>
  <si>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</si>
  <si>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</si>
  <si>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</si>
  <si>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</si>
  <si>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</si>
  <si>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</si>
  <si>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</si>
  <si>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</si>
  <si>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</si>
  <si>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</si>
  <si>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</si>
  <si>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</si>
  <si>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</si>
  <si>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</si>
  <si>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</si>
  <si>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</si>
  <si>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</si>
  <si>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</si>
  <si>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</si>
  <si>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</si>
  <si>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</si>
  <si>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</si>
  <si>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</si>
  <si>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</si>
  <si>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</si>
  <si>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</si>
  <si>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</si>
  <si>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</si>
  <si>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</si>
  <si>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</si>
  <si>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</si>
  <si>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</si>
  <si>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</si>
  <si>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</si>
  <si>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</si>
  <si>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</si>
  <si>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</si>
  <si>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</si>
  <si>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</si>
  <si>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</si>
  <si>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</si>
  <si>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</si>
  <si>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</si>
  <si>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</si>
  <si>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</si>
  <si>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</si>
  <si>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</si>
  <si>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</si>
  <si>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</si>
  <si>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</si>
  <si>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</si>
  <si>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</si>
  <si>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</si>
  <si>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</si>
  <si>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</si>
  <si>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</si>
  <si>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</si>
  <si>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</si>
  <si>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</si>
  <si>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</si>
  <si>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</si>
  <si>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</si>
  <si>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</si>
  <si>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</si>
  <si>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</si>
  <si>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</si>
  <si>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</si>
  <si>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</si>
  <si>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</si>
  <si>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</si>
  <si>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</si>
  <si>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</si>
  <si>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</si>
  <si>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</si>
  <si>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</si>
  <si>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</si>
  <si>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</si>
  <si>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</si>
  <si>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</si>
  <si>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</si>
  <si>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</si>
  <si>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</si>
  <si>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</si>
  <si>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</si>
  <si>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</si>
  <si>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</si>
  <si>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</si>
  <si>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</si>
  <si>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</si>
  <si>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</si>
  <si>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</si>
  <si>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</si>
  <si>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</si>
  <si>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</si>
  <si>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</si>
  <si>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</si>
  <si>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</si>
  <si>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</si>
  <si>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</si>
  <si>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</si>
  <si>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</si>
  <si>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</si>
  <si>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</si>
  <si>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</si>
  <si>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</si>
  <si>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</si>
  <si>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</si>
  <si>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</si>
  <si>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</si>
  <si>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</si>
  <si>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</si>
  <si>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</si>
  <si>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</si>
  <si>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</si>
  <si>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</si>
  <si>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</si>
  <si>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</si>
  <si>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</si>
  <si>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</si>
  <si>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</si>
  <si>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</si>
  <si>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</si>
  <si>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</si>
  <si>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</si>
  <si>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</si>
  <si>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</si>
  <si>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</si>
  <si>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</si>
  <si>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</si>
  <si>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</si>
  <si>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</si>
  <si>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</si>
  <si>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</si>
  <si>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</si>
  <si>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</si>
  <si>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</si>
  <si>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</si>
  <si>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</si>
  <si>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</si>
  <si>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</si>
  <si>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</si>
  <si>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</si>
  <si>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</si>
  <si>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</si>
  <si>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</si>
  <si>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</si>
  <si>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</si>
  <si>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</si>
  <si>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</si>
  <si>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</si>
  <si>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</si>
  <si>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</si>
  <si>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</si>
  <si>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</si>
  <si>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</si>
  <si>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</si>
  <si>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</si>
  <si>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</si>
  <si>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</si>
  <si>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</si>
  <si>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</si>
  <si>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</si>
  <si>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</si>
  <si>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</si>
  <si>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</si>
  <si>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</si>
  <si>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</si>
  <si>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</si>
  <si>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</si>
  <si>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</si>
  <si>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</si>
  <si>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</si>
  <si>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</si>
  <si>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</si>
  <si>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</si>
  <si>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</si>
  <si>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</si>
  <si>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</si>
  <si>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</si>
  <si>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</si>
  <si>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</si>
  <si>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</si>
  <si>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</si>
  <si>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</si>
  <si>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</si>
  <si>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</si>
  <si>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</si>
  <si>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</si>
  <si>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</si>
  <si>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</si>
  <si>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</si>
  <si>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</si>
  <si>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</si>
  <si>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</si>
  <si>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</si>
  <si>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</si>
  <si>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</si>
  <si>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</si>
  <si>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</si>
  <si>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</si>
  <si>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</si>
  <si>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</si>
  <si>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</si>
  <si>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</si>
  <si>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</si>
  <si>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</si>
  <si>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</si>
  <si>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</si>
  <si>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</si>
  <si>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</si>
  <si>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</si>
  <si>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</si>
  <si>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</si>
  <si>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</si>
  <si>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</si>
  <si>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</si>
  <si>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</si>
  <si>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</si>
  <si>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</si>
  <si>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</si>
  <si>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</si>
  <si>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</si>
  <si>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</si>
  <si>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</si>
  <si>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</si>
  <si>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</si>
  <si>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</si>
  <si>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</si>
  <si>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</si>
  <si>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</si>
  <si>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</si>
  <si>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</si>
  <si>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</si>
  <si>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</si>
  <si>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</si>
  <si>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</si>
  <si>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</si>
  <si>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</si>
  <si>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</si>
  <si>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</si>
  <si>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</si>
  <si>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</si>
  <si>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</si>
  <si>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</si>
  <si>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</si>
  <si>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</si>
  <si>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</si>
  <si>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</si>
  <si>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</si>
  <si>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</si>
  <si>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</si>
  <si>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</si>
  <si>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</si>
  <si>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</si>
  <si>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</si>
  <si>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</si>
  <si>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</si>
  <si>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</si>
  <si>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</si>
  <si>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</si>
  <si>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</si>
  <si>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</si>
  <si>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</si>
  <si>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</si>
  <si>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</si>
  <si>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</si>
  <si>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</si>
  <si>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</si>
  <si>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</si>
  <si>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</si>
  <si>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</si>
  <si>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</si>
  <si>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</si>
  <si>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</si>
  <si>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</si>
  <si>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</si>
  <si>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</si>
  <si>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</si>
  <si>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</si>
  <si>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</si>
  <si>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</si>
  <si>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</si>
  <si>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</si>
  <si>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</si>
  <si>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</si>
  <si>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</si>
  <si>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</si>
  <si>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</si>
  <si>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</si>
  <si>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</si>
  <si>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</si>
  <si>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</si>
  <si>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</si>
  <si>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</si>
  <si>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</si>
  <si>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</si>
  <si>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</si>
  <si>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</si>
  <si>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</si>
  <si>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</si>
  <si>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</si>
  <si>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</si>
  <si>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</si>
  <si>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</si>
  <si>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</si>
  <si>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</si>
  <si>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</si>
  <si>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</si>
  <si>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</si>
  <si>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</si>
  <si>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</si>
  <si>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</si>
  <si>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</si>
  <si>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</si>
  <si>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</si>
  <si>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</si>
  <si>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</si>
  <si>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</si>
  <si>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</si>
  <si>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</si>
  <si>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</si>
  <si>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</si>
  <si>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</si>
  <si>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</si>
  <si>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</si>
  <si>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</si>
  <si>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</si>
  <si>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</si>
  <si>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</si>
  <si>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</si>
  <si>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</si>
  <si>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</si>
  <si>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</si>
  <si>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</si>
  <si>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</si>
  <si>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</si>
  <si>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</si>
  <si>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</si>
  <si>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</si>
  <si>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</si>
  <si>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</si>
  <si>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</si>
  <si>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</si>
  <si>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</si>
  <si>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</si>
  <si>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</si>
  <si>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</si>
  <si>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</si>
  <si>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</si>
  <si>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</si>
  <si>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</si>
  <si>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</si>
  <si>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</si>
  <si>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</si>
  <si>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</si>
  <si>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</si>
  <si>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</si>
  <si>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</si>
  <si>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</si>
  <si>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</si>
  <si>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</si>
  <si>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</si>
  <si>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</si>
  <si>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</si>
  <si>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</si>
  <si>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</si>
  <si>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</si>
  <si>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</si>
  <si>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</si>
  <si>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</si>
  <si>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</si>
  <si>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</si>
  <si>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</si>
  <si>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</si>
  <si>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</si>
  <si>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</si>
  <si>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</si>
  <si>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</si>
  <si>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</si>
  <si>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</si>
  <si>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</si>
  <si>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</si>
  <si>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</si>
  <si>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</si>
  <si>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</si>
  <si>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</si>
  <si>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</si>
  <si>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</si>
  <si>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</si>
  <si>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</si>
  <si>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</si>
  <si>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</si>
  <si>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</si>
  <si>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</si>
  <si>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</si>
  <si>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</si>
  <si>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</si>
  <si>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</si>
  <si>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</si>
  <si>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</si>
  <si>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</si>
  <si>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</si>
  <si>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</si>
  <si>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</si>
  <si>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</si>
  <si>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</si>
  <si>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</si>
  <si>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</si>
  <si>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</si>
  <si>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</si>
  <si>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</si>
  <si>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</si>
  <si>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</si>
  <si>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</si>
  <si>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</si>
  <si>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</si>
  <si>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</si>
  <si>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</si>
  <si>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</si>
  <si>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</si>
  <si>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</si>
  <si>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</si>
  <si>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</si>
  <si>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</si>
  <si>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</si>
  <si>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</si>
  <si>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</si>
  <si>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</si>
  <si>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</si>
  <si>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</si>
  <si>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</si>
  <si>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</si>
  <si>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</si>
  <si>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</si>
  <si>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</si>
  <si>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</si>
  <si>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</si>
  <si>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</si>
  <si>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</si>
  <si>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</si>
  <si>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</si>
  <si>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</si>
  <si>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</si>
  <si>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</si>
  <si>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</si>
  <si>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</si>
  <si>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</si>
  <si>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</si>
  <si>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</si>
  <si>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</si>
  <si>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</si>
  <si>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</si>
  <si>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</si>
  <si>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</si>
  <si>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</si>
  <si>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</si>
  <si>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</si>
  <si>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</si>
  <si>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</si>
  <si>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</si>
  <si>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</si>
  <si>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</si>
  <si>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</si>
  <si>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</si>
  <si>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</si>
  <si>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</si>
  <si>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</si>
  <si>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</si>
  <si>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</si>
  <si>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</si>
  <si>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</si>
  <si>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</si>
  <si>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</si>
  <si>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</si>
  <si>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</si>
  <si>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</si>
  <si>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</si>
  <si>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</si>
  <si>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</si>
  <si>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</si>
  <si>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</si>
  <si>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</si>
  <si>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</si>
  <si>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</si>
  <si>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</si>
  <si>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</si>
  <si>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</si>
  <si>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</si>
  <si>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</si>
  <si>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</si>
  <si>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</si>
  <si>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</si>
  <si>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</si>
  <si>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</si>
  <si>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</si>
  <si>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</si>
  <si>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</si>
  <si>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</si>
  <si>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</si>
  <si>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</si>
  <si>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</si>
  <si>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</si>
  <si>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</si>
  <si>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</si>
  <si>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</si>
  <si>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</si>
  <si>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</si>
  <si>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</si>
  <si>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</si>
  <si>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</si>
  <si>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</si>
  <si>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</si>
  <si>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</si>
  <si>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</si>
  <si>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</si>
  <si>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</si>
  <si>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</si>
  <si>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</si>
  <si>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</si>
  <si>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</si>
  <si>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</si>
  <si>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</si>
  <si>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</si>
  <si>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</si>
  <si>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</si>
  <si>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</si>
  <si>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</si>
  <si>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</si>
  <si>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</si>
  <si>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</si>
  <si>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</si>
  <si>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</si>
  <si>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</si>
  <si>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</si>
  <si>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</si>
  <si>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</si>
  <si>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</si>
  <si>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</si>
  <si>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</si>
  <si>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</si>
  <si>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</si>
  <si>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</si>
  <si>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</si>
  <si>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</si>
  <si>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</si>
  <si>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</si>
  <si>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</si>
  <si>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</si>
  <si>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</si>
  <si>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</si>
  <si>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</si>
  <si>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</si>
  <si>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</si>
  <si>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</si>
  <si>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</si>
  <si>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</si>
  <si>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</si>
  <si>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</si>
  <si>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</si>
  <si>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</si>
  <si>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</si>
  <si>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</si>
  <si>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</si>
  <si>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</si>
  <si>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</si>
  <si>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</si>
  <si>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</si>
  <si>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</si>
  <si>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</si>
  <si>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</si>
  <si>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</si>
  <si>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</si>
  <si>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</si>
  <si>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</si>
  <si>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</si>
  <si>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</si>
  <si>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</si>
  <si>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</si>
  <si>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</si>
  <si>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</si>
  <si>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</si>
  <si>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</si>
  <si>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</si>
  <si>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</si>
  <si>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</si>
  <si>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</si>
  <si>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</si>
  <si>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</si>
  <si>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</si>
  <si>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</si>
  <si>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</si>
  <si>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</si>
  <si>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</si>
  <si>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</si>
  <si>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</si>
  <si>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</si>
  <si>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</si>
  <si>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</si>
  <si>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</si>
  <si>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</si>
  <si>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</si>
  <si>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</si>
  <si>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</si>
  <si>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</si>
  <si>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</si>
  <si>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</si>
  <si>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</si>
  <si>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</si>
  <si>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</si>
  <si>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</si>
  <si>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</si>
  <si>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</si>
  <si>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</si>
  <si>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</si>
  <si>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</si>
  <si>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</si>
  <si>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</si>
  <si>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</si>
  <si>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</si>
  <si>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</si>
  <si>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</si>
  <si>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</si>
  <si>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</si>
  <si>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</si>
  <si>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</si>
  <si>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</si>
  <si>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</si>
  <si>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</si>
  <si>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</si>
  <si>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</si>
  <si>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</si>
  <si>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</si>
  <si>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</si>
  <si>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</si>
  <si>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</si>
  <si>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</si>
  <si>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</si>
  <si>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</si>
  <si>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</si>
  <si>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</si>
  <si>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</si>
  <si>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</si>
  <si>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</si>
  <si>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</si>
  <si>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</si>
  <si>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</si>
  <si>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</si>
  <si>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</si>
  <si>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</si>
  <si>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</si>
  <si>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</si>
  <si>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</si>
  <si>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</si>
  <si>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</si>
  <si>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</si>
  <si>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</si>
  <si>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</si>
  <si>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</si>
  <si>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</si>
  <si>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</si>
  <si>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</si>
  <si>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</si>
  <si>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</si>
  <si>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</si>
  <si>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</si>
  <si>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</si>
  <si>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</si>
  <si>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</si>
  <si>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</si>
  <si>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</si>
  <si>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</si>
  <si>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</si>
  <si>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</si>
  <si>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</si>
  <si>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</si>
  <si>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</si>
  <si>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</si>
  <si>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</si>
  <si>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</si>
  <si>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</si>
  <si>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</si>
  <si>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</si>
  <si>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</si>
  <si>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</si>
  <si>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</si>
  <si>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</si>
  <si>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</si>
  <si>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</si>
  <si>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</si>
  <si>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</si>
  <si>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</si>
  <si>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</si>
  <si>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</si>
  <si>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</si>
  <si>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</si>
  <si>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</si>
  <si>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</si>
  <si>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</si>
  <si>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</si>
  <si>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</si>
  <si>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</si>
  <si>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</si>
  <si>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</si>
  <si>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</si>
  <si>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</si>
  <si>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</si>
  <si>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</si>
  <si>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</si>
  <si>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</si>
  <si>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</si>
  <si>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</si>
  <si>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</si>
  <si>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</si>
  <si>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</si>
  <si>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</si>
  <si>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</si>
  <si>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</si>
  <si>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</si>
  <si>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</si>
  <si>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</si>
  <si>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</si>
  <si>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</si>
  <si>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</si>
  <si>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</si>
  <si>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</si>
  <si>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</si>
  <si>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</si>
  <si>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</si>
  <si>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</si>
  <si>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</si>
  <si>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</si>
  <si>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</si>
  <si>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</si>
  <si>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</si>
  <si>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</si>
  <si>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</si>
  <si>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</si>
  <si>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</si>
  <si>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</si>
  <si>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</si>
  <si>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</si>
  <si>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</si>
  <si>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</si>
  <si>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</si>
  <si>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</si>
  <si>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</si>
  <si>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</si>
  <si>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</si>
  <si>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</si>
  <si>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</si>
  <si>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</si>
  <si>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</si>
  <si>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</si>
  <si>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</si>
  <si>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</si>
  <si>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</si>
  <si>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</si>
  <si>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</si>
  <si>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</si>
  <si>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</si>
  <si>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</si>
  <si>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</si>
  <si>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</si>
  <si>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</si>
  <si>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</si>
  <si>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</si>
  <si>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</si>
  <si>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</si>
  <si>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</si>
  <si>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</si>
  <si>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</si>
  <si>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</si>
  <si>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</si>
  <si>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</si>
  <si>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</si>
  <si>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</si>
  <si>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</si>
  <si>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</si>
  <si>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</si>
  <si>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</si>
  <si>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</si>
  <si>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</si>
  <si>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</si>
  <si>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</si>
  <si>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</si>
  <si>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</si>
  <si>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</si>
  <si>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</si>
  <si>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</si>
  <si>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</si>
  <si>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</si>
  <si>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</si>
  <si>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</si>
  <si>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</si>
  <si>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</si>
  <si>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</si>
  <si>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</si>
  <si>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</si>
  <si>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</si>
  <si>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</si>
  <si>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</si>
  <si>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</si>
  <si>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</si>
  <si>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</si>
  <si>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</si>
  <si>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</si>
  <si>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</si>
  <si>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</si>
  <si>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</si>
  <si>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</si>
  <si>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</si>
  <si>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</si>
  <si>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</si>
  <si>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</si>
  <si>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</si>
  <si>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</si>
  <si>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</si>
  <si>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</si>
  <si>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</si>
  <si>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</si>
  <si>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</si>
  <si>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</si>
  <si>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</si>
  <si>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</si>
  <si>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</si>
  <si>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</si>
  <si>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</si>
  <si>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</si>
  <si>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</si>
  <si>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</si>
  <si>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</si>
  <si>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</si>
  <si>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</si>
  <si>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</si>
  <si>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</si>
  <si>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</si>
  <si>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</si>
  <si>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</si>
  <si>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</si>
  <si>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</si>
  <si>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</si>
  <si>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</si>
  <si>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</si>
  <si>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</si>
  <si>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</si>
  <si>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</si>
  <si>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</si>
  <si>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</si>
  <si>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</si>
  <si>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</si>
  <si>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</si>
  <si>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</si>
  <si>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</si>
  <si>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</si>
  <si>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</si>
  <si>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</si>
  <si>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</si>
  <si>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</si>
  <si>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</si>
  <si>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</si>
  <si>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</si>
  <si>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</si>
  <si>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</si>
  <si>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</si>
  <si>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</si>
  <si>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</si>
  <si>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</si>
  <si>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</si>
  <si>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</si>
  <si>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</si>
  <si>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</si>
  <si>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</si>
  <si>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</si>
  <si>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</si>
  <si>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</si>
  <si>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</si>
  <si>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</si>
  <si>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</si>
  <si>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</si>
  <si>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</si>
  <si>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</si>
  <si>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</si>
  <si>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</si>
  <si>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</si>
  <si>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</si>
  <si>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</si>
  <si>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</si>
  <si>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</si>
  <si>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</si>
  <si>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</si>
  <si>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</si>
  <si>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</si>
  <si>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</si>
  <si>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</si>
  <si>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</si>
  <si>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</si>
  <si>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</si>
  <si>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</si>
  <si>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</si>
  <si>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</si>
  <si>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</si>
  <si>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</si>
  <si>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</si>
  <si>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</si>
  <si>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</si>
  <si>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</si>
  <si>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</si>
  <si>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</si>
  <si>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</si>
  <si>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</si>
  <si>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</si>
  <si>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</si>
  <si>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</si>
  <si>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</si>
  <si>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</si>
  <si>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</si>
  <si>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</si>
  <si>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</si>
  <si>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</si>
  <si>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</si>
  <si>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</si>
  <si>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</si>
  <si>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</si>
  <si>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</si>
  <si>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</si>
  <si>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</si>
  <si>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</si>
  <si>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</si>
  <si>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</si>
  <si>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</si>
  <si>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</si>
  <si>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</si>
  <si>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</si>
  <si>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</si>
  <si>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</si>
  <si>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</si>
  <si>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</si>
  <si>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</si>
  <si>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</si>
  <si>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</si>
  <si>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</si>
  <si>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</si>
  <si>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</si>
  <si>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</si>
  <si>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</si>
  <si>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</si>
  <si>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</si>
  <si>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</si>
  <si>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</si>
  <si>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</si>
  <si>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</si>
  <si>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</si>
  <si>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</si>
  <si>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</si>
  <si>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</si>
  <si>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</si>
  <si>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</si>
  <si>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</si>
  <si>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</si>
  <si>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</si>
  <si>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</si>
  <si>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</si>
  <si>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</si>
  <si>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</si>
  <si>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</si>
  <si>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</si>
  <si>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</si>
  <si>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</si>
  <si>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</si>
  <si>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</si>
  <si>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</si>
  <si>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</si>
  <si>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</si>
  <si>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</si>
  <si>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</si>
  <si>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</si>
  <si>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</si>
  <si>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</si>
  <si>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</si>
  <si>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</si>
  <si>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</si>
  <si>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</si>
  <si>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</si>
  <si>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</si>
  <si>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</si>
  <si>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</si>
  <si>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</si>
  <si>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</si>
  <si>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</si>
  <si>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</si>
  <si>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</si>
  <si>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</si>
  <si>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</si>
  <si>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</si>
  <si>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</si>
  <si>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</si>
  <si>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</si>
  <si>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</si>
  <si>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</si>
  <si>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</si>
  <si>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</si>
  <si>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</si>
  <si>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</si>
  <si>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</si>
  <si>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</si>
  <si>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</si>
  <si>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</si>
  <si>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</si>
  <si>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</si>
  <si>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</si>
  <si>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</si>
  <si>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</si>
  <si>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</si>
  <si>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</si>
  <si>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</si>
  <si>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</si>
  <si>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</si>
  <si>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</si>
  <si>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</si>
  <si>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</si>
  <si>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</si>
  <si>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</si>
  <si>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</si>
  <si>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</si>
  <si>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</si>
  <si>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</si>
  <si>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</si>
  <si>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</si>
  <si>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</si>
  <si>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</si>
  <si>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</si>
  <si>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</si>
  <si>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</si>
  <si>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</si>
  <si>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</si>
  <si>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</si>
  <si>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</si>
  <si>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</si>
  <si>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</si>
  <si>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</si>
  <si>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</si>
  <si>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</si>
  <si>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</si>
  <si>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</si>
  <si>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</si>
  <si>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</si>
  <si>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</si>
  <si>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</si>
  <si>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</si>
  <si>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</si>
  <si>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</si>
  <si>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</si>
  <si>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</si>
  <si>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</si>
  <si>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</si>
  <si>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</si>
  <si>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</si>
  <si>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</si>
  <si>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</si>
  <si>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</si>
  <si>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</si>
  <si>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</si>
  <si>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</si>
  <si>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</si>
  <si>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</si>
  <si>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</si>
  <si>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</si>
  <si>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</si>
  <si>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</si>
  <si>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</si>
  <si>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</si>
  <si>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</si>
  <si>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</si>
  <si>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</si>
  <si>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</si>
  <si>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</si>
  <si>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</si>
  <si>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</si>
  <si>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</si>
  <si>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</si>
  <si>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</si>
  <si>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</si>
  <si>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</si>
  <si>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</si>
  <si>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</si>
  <si>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</si>
  <si>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</si>
  <si>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</si>
  <si>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</si>
  <si>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</si>
  <si>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</si>
  <si>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</si>
  <si>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</si>
  <si>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</si>
  <si>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</si>
  <si>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</si>
  <si>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</si>
  <si>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</si>
  <si>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</si>
  <si>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</si>
  <si>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</si>
  <si>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</si>
  <si>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</si>
  <si>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</si>
  <si>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</si>
  <si>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</si>
  <si>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</si>
  <si>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</si>
  <si>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</si>
  <si>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</si>
  <si>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</si>
  <si>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</si>
  <si>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</si>
  <si>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</si>
  <si>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</si>
  <si>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</si>
  <si>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</si>
  <si>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</si>
  <si>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</si>
  <si>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</si>
  <si>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</si>
  <si>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</si>
  <si>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</si>
  <si>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</si>
  <si>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</si>
  <si>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</si>
  <si>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</si>
  <si>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</si>
  <si>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</si>
  <si>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</si>
  <si>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</si>
  <si>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</si>
  <si>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</si>
  <si>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</si>
  <si>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</si>
  <si>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</si>
  <si>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</si>
  <si>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</si>
  <si>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</si>
  <si>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</si>
  <si>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</si>
  <si>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</si>
  <si>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</si>
  <si>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</si>
  <si>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</si>
  <si>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</si>
  <si>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</si>
  <si>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</si>
  <si>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</si>
  <si>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</si>
  <si>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</si>
  <si>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</si>
  <si>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</si>
  <si>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</si>
  <si>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</si>
  <si>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</si>
  <si>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</si>
  <si>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</si>
  <si>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</si>
  <si>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</si>
  <si>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</si>
  <si>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</si>
  <si>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</si>
  <si>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</si>
  <si>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</si>
  <si>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</si>
  <si>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</si>
  <si>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</si>
  <si>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</si>
  <si>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</si>
  <si>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</si>
  <si>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</si>
  <si>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</si>
  <si>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</si>
  <si>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</si>
  <si>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</si>
  <si>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</si>
  <si>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</si>
  <si>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</si>
  <si>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</si>
  <si>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</si>
  <si>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</si>
  <si>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</si>
  <si>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</si>
  <si>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</si>
  <si>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</si>
  <si>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</si>
  <si>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</si>
  <si>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</si>
  <si>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</si>
  <si>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</si>
  <si>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</si>
  <si>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</si>
  <si>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</si>
  <si>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</si>
  <si>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</si>
  <si>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</si>
  <si>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</si>
  <si>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</si>
  <si>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</si>
  <si>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</si>
  <si>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</si>
  <si>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</si>
  <si>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</si>
  <si>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</si>
  <si>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</si>
  <si>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</si>
  <si>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</si>
  <si>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</si>
  <si>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</si>
  <si>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</si>
  <si>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</si>
  <si>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</si>
  <si>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</si>
  <si>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</si>
  <si>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</si>
  <si>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</si>
  <si>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</si>
  <si>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</si>
  <si>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</si>
  <si>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</si>
  <si>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</si>
  <si>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</si>
  <si>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</si>
  <si>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</si>
  <si>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</si>
  <si>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</si>
  <si>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</si>
  <si>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</si>
  <si>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</si>
  <si>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</si>
  <si>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</si>
  <si>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</si>
  <si>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</si>
  <si>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</si>
  <si>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</si>
  <si>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</si>
  <si>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</si>
  <si>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</si>
  <si>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</si>
  <si>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</si>
  <si>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</si>
  <si>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</si>
  <si>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</si>
  <si>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</si>
  <si>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</si>
  <si>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</si>
  <si>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</si>
  <si>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</si>
  <si>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</si>
  <si>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</si>
  <si>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</si>
  <si>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</si>
  <si>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</si>
  <si>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</si>
  <si>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</si>
  <si>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</si>
  <si>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</si>
  <si>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</si>
  <si>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</si>
  <si>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</si>
  <si>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</si>
  <si>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</si>
  <si>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</si>
  <si>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</si>
  <si>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</si>
  <si>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</si>
  <si>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</si>
  <si>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</si>
  <si>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</si>
  <si>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</si>
  <si>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</si>
  <si>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</si>
  <si>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</si>
  <si>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</si>
  <si>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</si>
  <si>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</si>
  <si>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</si>
  <si>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</si>
  <si>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</si>
  <si>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</si>
  <si>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</si>
  <si>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</si>
  <si>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</si>
  <si>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</si>
  <si>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</si>
  <si>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</si>
  <si>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</si>
  <si>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</si>
  <si>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</si>
  <si>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</si>
  <si>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</si>
  <si>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</si>
  <si>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</si>
  <si>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</si>
  <si>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</si>
  <si>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</si>
  <si>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</si>
  <si>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</si>
  <si>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</si>
  <si>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</si>
  <si>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</si>
  <si>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</si>
  <si>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</si>
  <si>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</si>
  <si>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</si>
  <si>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</si>
  <si>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</si>
  <si>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</si>
  <si>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</si>
  <si>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</si>
  <si>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</si>
  <si>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</si>
  <si>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</si>
  <si>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</si>
  <si>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</si>
  <si>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</si>
  <si>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</si>
  <si>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</si>
  <si>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</si>
  <si>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</si>
  <si>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</si>
  <si>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</si>
  <si>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</si>
  <si>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</si>
  <si>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</si>
  <si>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</si>
  <si>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</si>
  <si>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</si>
  <si>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</si>
  <si>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</si>
  <si>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</si>
  <si>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</si>
  <si>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</si>
  <si>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</si>
  <si>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</si>
  <si>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</si>
  <si>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</si>
  <si>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</si>
  <si>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</si>
  <si>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</si>
  <si>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</si>
  <si>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</si>
  <si>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</si>
  <si>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</si>
  <si>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</si>
  <si>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</si>
  <si>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</si>
  <si>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</si>
  <si>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</si>
  <si>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</si>
  <si>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</si>
  <si>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</si>
  <si>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</si>
  <si>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</si>
  <si>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</si>
  <si>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</si>
  <si>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</si>
  <si>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</si>
  <si>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</si>
  <si>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</si>
  <si>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</si>
  <si>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</si>
  <si>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</si>
  <si>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</si>
  <si>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</si>
  <si>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</si>
  <si>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</si>
  <si>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</si>
  <si>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</si>
  <si>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</si>
  <si>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</si>
  <si>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</si>
  <si>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</si>
  <si>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</si>
  <si>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</si>
  <si>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</si>
  <si>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</si>
  <si>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</si>
  <si>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</si>
  <si>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</si>
  <si>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</si>
  <si>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</si>
  <si>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</si>
  <si>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</si>
  <si>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</si>
  <si>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</si>
  <si>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</si>
  <si>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</si>
  <si>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</si>
  <si>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</si>
  <si>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</si>
  <si>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</si>
  <si>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</si>
  <si>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</si>
  <si>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</si>
  <si>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</si>
  <si>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</si>
  <si>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</si>
  <si>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</si>
  <si>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</si>
  <si>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</si>
  <si>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</si>
  <si>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</si>
  <si>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</si>
  <si>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</si>
  <si>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</si>
  <si>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</si>
  <si>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</si>
  <si>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</si>
  <si>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</si>
  <si>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</si>
  <si>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</si>
  <si>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</si>
  <si>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</si>
  <si>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</si>
  <si>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</si>
  <si>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</si>
  <si>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</si>
  <si>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</si>
  <si>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</si>
  <si>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</si>
  <si>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</si>
  <si>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</si>
  <si>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</si>
  <si>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</si>
  <si>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</si>
  <si>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</si>
  <si>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</si>
  <si>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</si>
  <si>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</si>
  <si>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</si>
  <si>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</si>
  <si>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</si>
  <si>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</si>
  <si>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</si>
  <si>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</si>
  <si>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</si>
  <si>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</si>
  <si>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</si>
  <si>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</si>
  <si>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</si>
  <si>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</si>
  <si>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</si>
  <si>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</si>
  <si>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</si>
  <si>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</si>
  <si>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</si>
  <si>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</si>
  <si>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</si>
  <si>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</si>
  <si>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</si>
  <si>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</si>
  <si>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</si>
  <si>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</si>
  <si>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</si>
  <si>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</si>
  <si>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</si>
  <si>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</si>
  <si>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</si>
  <si>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</si>
  <si>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</si>
  <si>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</si>
  <si>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</si>
  <si>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</si>
  <si>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</si>
  <si>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</si>
  <si>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</si>
  <si>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</si>
  <si>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</si>
  <si>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</si>
  <si>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</si>
  <si>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</si>
  <si>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</si>
  <si>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</si>
  <si>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</si>
  <si>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</si>
  <si>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</si>
  <si>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</si>
  <si>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</si>
  <si>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</si>
  <si>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</si>
  <si>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</si>
  <si>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</si>
  <si>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</si>
  <si>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</si>
  <si>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</si>
  <si>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</si>
  <si>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</si>
  <si>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</si>
  <si>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</si>
  <si>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</si>
  <si>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</si>
  <si>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</si>
  <si>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</si>
  <si>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</si>
  <si>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</si>
  <si>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</si>
  <si>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</si>
  <si>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</si>
  <si>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</si>
  <si>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</si>
  <si>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</si>
  <si>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</si>
  <si>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</si>
  <si>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</si>
  <si>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</si>
  <si>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</si>
  <si>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</si>
  <si>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</si>
  <si>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</si>
  <si>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</si>
  <si>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</si>
  <si>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</si>
  <si>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</si>
  <si>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</si>
  <si>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</si>
  <si>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</si>
  <si>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</si>
  <si>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</si>
  <si>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</si>
  <si>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</si>
  <si>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</si>
  <si>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</si>
  <si>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</si>
  <si>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</si>
  <si>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</si>
  <si>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</si>
  <si>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</si>
  <si>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</si>
  <si>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</si>
  <si>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</si>
  <si>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</si>
  <si>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</si>
  <si>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</si>
  <si>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</si>
  <si>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</si>
  <si>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</si>
  <si>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</si>
  <si>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</si>
  <si>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</si>
  <si>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</si>
  <si>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</si>
  <si>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</si>
  <si>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</si>
  <si>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</si>
  <si>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</si>
  <si>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</si>
  <si>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</si>
  <si>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</si>
  <si>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</si>
  <si>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</si>
  <si>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</si>
  <si>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</si>
  <si>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</si>
  <si>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</si>
  <si>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</si>
  <si>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</si>
  <si>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</si>
  <si>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</si>
  <si>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</si>
  <si>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</si>
  <si>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</si>
  <si>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</si>
  <si>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</si>
  <si>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</si>
  <si>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</si>
  <si>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</si>
  <si>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</si>
  <si>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</si>
  <si>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</si>
  <si>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</si>
  <si>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</si>
  <si>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</si>
  <si>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</si>
  <si>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</si>
  <si>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</si>
  <si>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</si>
  <si>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</si>
  <si>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</si>
  <si>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</si>
  <si>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</si>
  <si>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</si>
  <si>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</si>
  <si>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</si>
  <si>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</si>
  <si>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</si>
  <si>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</si>
  <si>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</si>
  <si>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</si>
  <si>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</si>
  <si>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</si>
  <si>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</si>
  <si>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</si>
  <si>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</si>
  <si>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</si>
  <si>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</si>
  <si>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</si>
  <si>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</si>
  <si>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</si>
  <si>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</si>
  <si>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</si>
  <si>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</si>
  <si>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</si>
  <si>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</si>
  <si>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</si>
  <si>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</si>
  <si>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</si>
  <si>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</si>
  <si>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</si>
  <si>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</si>
  <si>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</si>
  <si>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</si>
  <si>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</si>
  <si>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</si>
  <si>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</si>
  <si>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</si>
  <si>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</si>
  <si>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</si>
  <si>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</si>
  <si>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</si>
  <si>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</si>
  <si>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</si>
  <si>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</si>
  <si>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</si>
  <si>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</si>
  <si>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</si>
  <si>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</si>
  <si>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</si>
  <si>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</si>
  <si>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</si>
  <si>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</si>
  <si>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</si>
  <si>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</si>
  <si>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</si>
  <si>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</si>
  <si>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</si>
  <si>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</si>
  <si>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</si>
  <si>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</si>
  <si>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</si>
  <si>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</si>
  <si>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</si>
  <si>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</si>
  <si>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</si>
  <si>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</si>
  <si>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</si>
  <si>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</si>
  <si>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</si>
  <si>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</si>
  <si>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</si>
  <si>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</si>
  <si>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</si>
  <si>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</si>
  <si>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</si>
  <si>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</si>
  <si>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</si>
  <si>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</si>
  <si>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</si>
  <si>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</si>
  <si>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</si>
  <si>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</si>
  <si>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</si>
  <si>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</si>
  <si>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</si>
  <si>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</si>
  <si>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</si>
  <si>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</si>
  <si>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</si>
  <si>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</si>
  <si>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</si>
  <si>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</si>
  <si>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</si>
  <si>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</si>
  <si>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</si>
  <si>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</si>
  <si>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</si>
  <si>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</si>
  <si>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</si>
  <si>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</si>
  <si>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</si>
  <si>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</si>
  <si>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</si>
  <si>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</si>
  <si>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</si>
  <si>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</si>
  <si>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</si>
  <si>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</si>
  <si>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</si>
  <si>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</si>
  <si>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</si>
  <si>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</si>
  <si>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</si>
  <si>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</si>
  <si>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</si>
  <si>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</si>
  <si>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</si>
  <si>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</si>
  <si>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</si>
  <si>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</si>
  <si>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</si>
  <si>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</si>
  <si>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</si>
  <si>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</si>
  <si>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</si>
  <si>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</si>
  <si>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</si>
  <si>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</si>
  <si>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</si>
  <si>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</si>
  <si>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</si>
  <si>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</si>
  <si>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</si>
  <si>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</si>
  <si>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</si>
  <si>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</si>
  <si>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</si>
  <si>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</si>
  <si>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</si>
  <si>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</si>
  <si>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</si>
  <si>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</si>
  <si>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</si>
  <si>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</si>
  <si>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</si>
  <si>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</si>
  <si>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</si>
  <si>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</si>
  <si>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</si>
  <si>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</si>
  <si>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</si>
  <si>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</si>
  <si>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</si>
  <si>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</si>
  <si>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</si>
  <si>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</si>
  <si>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</si>
  <si>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</si>
  <si>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</si>
  <si>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</si>
  <si>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</si>
  <si>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</si>
  <si>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</si>
  <si>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</si>
  <si>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</si>
  <si>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</si>
  <si>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</si>
  <si>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</si>
  <si>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</si>
  <si>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</si>
  <si>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</si>
  <si>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</si>
  <si>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</si>
  <si>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</si>
  <si>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</si>
  <si>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(All)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</si>
  <si>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</si>
  <si>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</si>
  <si>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</si>
  <si>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</si>
  <si>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</si>
  <si>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</si>
  <si>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</si>
  <si>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</si>
  <si>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</si>
  <si>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</si>
  <si>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</si>
  <si>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</si>
  <si>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</si>
  <si>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</si>
  <si>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</si>
  <si>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</si>
  <si>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</si>
  <si>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</si>
  <si>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</si>
  <si>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</si>
  <si>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</si>
  <si>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</si>
  <si>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</si>
  <si>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</si>
  <si>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</si>
  <si>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</si>
  <si>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</si>
  <si>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</si>
  <si>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</si>
  <si>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</si>
  <si>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</si>
  <si>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</si>
  <si>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</si>
  <si>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</si>
  <si>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</si>
  <si>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</si>
  <si>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</si>
  <si>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</si>
  <si>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</si>
  <si>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</si>
  <si>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</si>
  <si>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</si>
  <si>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</si>
  <si>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</si>
  <si>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</si>
  <si>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</si>
  <si>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</si>
  <si>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</si>
  <si>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</si>
  <si>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</si>
  <si>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</si>
  <si>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</si>
  <si>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</si>
  <si>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</si>
  <si>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</si>
  <si>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</si>
  <si>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</si>
  <si>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</si>
  <si>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</si>
  <si>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</si>
  <si>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</si>
  <si>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</si>
  <si>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</si>
  <si>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</si>
  <si>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</si>
  <si>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</si>
  <si>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</si>
  <si>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</si>
  <si>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</si>
  <si>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</si>
  <si>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</si>
  <si>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50000+</t>
  </si>
  <si>
    <t>Mean:</t>
  </si>
  <si>
    <t>Median:</t>
  </si>
  <si>
    <t>Minimum:</t>
  </si>
  <si>
    <t>Maximum:</t>
  </si>
  <si>
    <t>Variance:</t>
  </si>
  <si>
    <t>Standard Deviation: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</si>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</sst>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1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9" fillId="0" borderId="0" xfId="0" applyNumberFormat="1" applyFont="1"/>
    <xf numFmtId="164" fontId="0" fillId="0" borderId="0" xfId="0" applyNumberFormat="1" applyAlignment="1">
      <alignment horizontal="left"/>
    </xf>
    <xf numFmtId="9" fontId="0" fillId="0" borderId="0" xfId="42" applyFon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FF00"/>
        </patternFill>
      </fill>
    </dxf>
    <dxf>
      <fill>
        <patternFill>
          <bgColor rgb="FFFF8AD8"/>
        </patternFill>
      </fill>
    </dxf>
    <dxf>
      <fill>
        <patternFill>
          <bgColor rgb="FF9437FF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8AD8"/>
        </patternFill>
      </fill>
    </dxf>
    <dxf>
      <fill>
        <patternFill>
          <bgColor rgb="FF9437FF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437FF"/>
        </patternFill>
      </fill>
    </dxf>
    <dxf>
      <fill>
        <patternFill>
          <bgColor rgb="FFFF8AD8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8AD8"/>
      <color rgb="FF9437FF"/>
      <color rgb="FFD883FF"/>
      <color rgb="FF0432FF"/>
      <color rgb="FF00FA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Table!PivotTable2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A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9-4442-AAB0-1CB8543DB625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9-4442-AAB0-1CB8543DB625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9-4442-AAB0-1CB8543DB625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9-4442-AAB0-1CB8543D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57264"/>
        <c:axId val="1177043312"/>
      </c:barChart>
      <c:catAx>
        <c:axId val="11770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43312"/>
        <c:crosses val="autoZero"/>
        <c:auto val="1"/>
        <c:lblAlgn val="ctr"/>
        <c:lblOffset val="100"/>
        <c:noMultiLvlLbl val="0"/>
      </c:catAx>
      <c:valAx>
        <c:axId val="11770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A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8-8641-9513-B13990C83A57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8-8641-9513-B13990C83A57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8-8641-9513-B13990C83A57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8-8641-9513-B13990C8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908304"/>
        <c:axId val="1080910032"/>
      </c:barChart>
      <c:catAx>
        <c:axId val="1080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0032"/>
        <c:crosses val="autoZero"/>
        <c:auto val="1"/>
        <c:lblAlgn val="ctr"/>
        <c:lblOffset val="100"/>
        <c:noMultiLvlLbl val="0"/>
      </c:catAx>
      <c:valAx>
        <c:axId val="10809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 Table!PivotTable3</c:name>
    <c:fmtId val="3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8AD8"/>
            </a:solidFill>
            <a:round/>
          </a:ln>
          <a:effectLst/>
        </c:spPr>
        <c:marker>
          <c:symbol val="circle"/>
          <c:size val="5"/>
          <c:spPr>
            <a:solidFill>
              <a:srgbClr val="FF8AD8"/>
            </a:solidFill>
            <a:ln w="9525">
              <a:solidFill>
                <a:srgbClr val="FF8AD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3-FA46-B773-D0128D26C2FE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8AD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AD8"/>
              </a:solidFill>
              <a:ln w="9525">
                <a:solidFill>
                  <a:srgbClr val="FF8AD8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3-FA46-B773-D0128D26C2FE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3-FA46-B773-D0128D26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158016"/>
        <c:axId val="1175601248"/>
      </c:lineChart>
      <c:catAx>
        <c:axId val="11801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01248"/>
        <c:crosses val="autoZero"/>
        <c:auto val="1"/>
        <c:lblAlgn val="ctr"/>
        <c:lblOffset val="100"/>
        <c:noMultiLvlLbl val="0"/>
      </c:catAx>
      <c:valAx>
        <c:axId val="1175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50000+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29-A44A-A7F2-8A33923D723A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8AD8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50000+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29-A44A-A7F2-8A33923D723A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50000+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29-A44A-A7F2-8A33923D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564208"/>
        <c:axId val="1221279296"/>
      </c:lineChart>
      <c:catAx>
        <c:axId val="12205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79296"/>
        <c:crosses val="autoZero"/>
        <c:auto val="1"/>
        <c:lblAlgn val="ctr"/>
        <c:lblOffset val="100"/>
        <c:noMultiLvlLbl val="0"/>
      </c:catAx>
      <c:valAx>
        <c:axId val="1221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</xdr:row>
      <xdr:rowOff>152400</xdr:rowOff>
    </xdr:from>
    <xdr:to>
      <xdr:col>16</xdr:col>
      <xdr:colOff>558800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D8655-3A31-1F67-2B57-E6BE1614E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127000</xdr:rowOff>
    </xdr:from>
    <xdr:to>
      <xdr:col>22</xdr:col>
      <xdr:colOff>736600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D0895-8F4F-CC13-5022-5D6345BD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139700</xdr:rowOff>
    </xdr:from>
    <xdr:to>
      <xdr:col>14</xdr:col>
      <xdr:colOff>723900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14F668-311E-8051-9961-849F6582C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</xdr:row>
      <xdr:rowOff>139700</xdr:rowOff>
    </xdr:from>
    <xdr:to>
      <xdr:col>11</xdr:col>
      <xdr:colOff>76200</xdr:colOff>
      <xdr:row>36</xdr:row>
      <xdr:rowOff>50800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5BCFF0-04A1-0EA1-57D4-68BAFDD2E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0.111293518516" createdVersion="8" refreshedVersion="8" minRefreshableVersion="3" recordCount="1000" xr:uid="{99B9E754-1DC0-FB46-8B15-52B2F64046A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1" maxValue="1991.321428571428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14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x v="2"/>
    <n v="1087.9618320610687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x v="3"/>
    <n v="41.983050847457626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x v="4"/>
    <n v="76.3043478260869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x v="6"/>
    <n v="51.904761904761905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x v="7"/>
    <n v="44.94207317073171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x v="8"/>
    <n v="1097.3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x v="9"/>
    <n v="61.692307692307693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x v="10"/>
    <n v="52.022556390977442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x v="11"/>
    <n v="63.125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x v="12"/>
    <n v="63.2471910112359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x v="13"/>
    <n v="42.020408163265309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x v="14"/>
    <n v="281.0298507462686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x v="15"/>
    <n v="817.3191489361702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x v="16"/>
    <n v="17.012326656394453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x v="17"/>
    <n v="848.0817610062893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x v="18"/>
    <n v="90.88059701492537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x v="19"/>
    <n v="619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x v="20"/>
    <n v="1320.8571428571429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x v="21"/>
    <n v="939.8292682926829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x v="22"/>
    <n v="591.328125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x v="23"/>
    <n v="45.006024096385545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x v="24"/>
    <n v="922.6283185840708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x v="25"/>
    <n v="55.111111111111114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x v="26"/>
    <n v="1079.4583333333333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x v="27"/>
    <n v="19.987500000000001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x v="28"/>
    <n v="1310.8095238095239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x v="29"/>
    <n v="458.86018237082067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x v="30"/>
    <n v="89.782608695652172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35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x v="32"/>
    <n v="1007.770114942528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x v="33"/>
    <n v="501.76190476190476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x v="34"/>
    <n v="92.880794701986758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x v="35"/>
    <n v="1257.52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x v="36"/>
    <n v="7.0127388535031852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x v="37"/>
    <n v="80.99285714285714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x v="38"/>
    <n v="31.030769230769231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x v="39"/>
    <n v="98.568627450980387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x v="40"/>
    <n v="88.035502958579883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x v="41"/>
    <n v="55.98122065727699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x v="42"/>
    <n v="17.997747747747749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x v="43"/>
    <n v="901.7043010752688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x v="13"/>
    <n v="15.99544764795144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x v="45"/>
    <n v="36.930434782608693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x v="46"/>
    <n v="15.00842105263157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x v="47"/>
    <n v="332.97674418604652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x v="48"/>
    <n v="71.857894736842098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x v="50"/>
    <n v="1578.7282608695652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x v="51"/>
    <n v="72.32352941176471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x v="52"/>
    <n v="88.257142857142853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x v="53"/>
    <n v="59.911111111111111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x v="54"/>
    <n v="65.98876404494382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x v="55"/>
    <n v="79.8125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x v="56"/>
    <n v="29.037209302325582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x v="57"/>
    <n v="27.01321585903083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x v="58"/>
    <n v="14.003636363636364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x v="59"/>
    <n v="944.42361111111109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x v="60"/>
    <n v="1986.559139784946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x v="61"/>
    <n v="19.988934993084371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x v="62"/>
    <n v="46.41666666666666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x v="63"/>
    <n v="27.89795918367346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x v="65"/>
    <n v="29.044444444444444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x v="66"/>
    <n v="727.7283950617284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x v="67"/>
    <n v="56.8941176470588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x v="68"/>
    <n v="79.208333333333329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x v="69"/>
    <n v="1277.3306451612902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x v="70"/>
    <n v="60.037037037037038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x v="71"/>
    <n v="6.00298507462686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x v="39"/>
    <n v="13.998487140695916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x v="72"/>
    <n v="39.147540983606561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x v="73"/>
    <n v="96.728476821192046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x v="74"/>
    <n v="1230.6794871794871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x v="75"/>
    <n v="94.893617021276597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x v="76"/>
    <n v="44.97009966777408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x v="77"/>
    <n v="574.68571428571431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x v="78"/>
    <n v="11.007849293563579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x v="79"/>
    <n v="168.25333333333333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x v="80"/>
    <n v="10.002004008016032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x v="81"/>
    <n v="1052.5263157894738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x v="82"/>
    <n v="314.87878787878788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x v="83"/>
    <n v="49.0839694656488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x v="84"/>
    <n v="73.839285714285708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x v="85"/>
    <n v="1984.516129032258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x v="86"/>
    <n v="47.954022988505749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x v="87"/>
    <n v="33.944664031620555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x v="88"/>
    <n v="77.62025316455695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x v="89"/>
    <n v="1556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x v="90"/>
    <n v="199.90347490347492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x v="91"/>
    <n v="1079.95081967213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x v="80"/>
    <n v="28.970394736842106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x v="11"/>
    <n v="9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x v="92"/>
    <n v="698.21658986175112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x v="86"/>
    <n v="12.995685005393744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x v="93"/>
    <n v="969.14705882352939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x v="55"/>
    <n v="75.89340101522842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x v="55"/>
    <n v="9.003917727717922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x v="94"/>
    <n v="36.957446808510639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x v="95"/>
    <n v="98.44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x v="96"/>
    <n v="1193.167832167832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x v="97"/>
    <n v="67.786206896551718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x v="98"/>
    <n v="39.01392757660167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x v="99"/>
    <n v="35.09139784946236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x v="100"/>
    <n v="15.0067226890756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x v="101"/>
    <n v="52.186440677966104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x v="102"/>
    <n v="1420.4666666666667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x v="103"/>
    <n v="613.77499999999998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x v="104"/>
    <n v="46.970260223048328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x v="54"/>
    <n v="32.98938992042440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x v="105"/>
    <n v="19.004126547455297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x v="106"/>
    <n v="1671.0574712643679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72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x v="108"/>
    <n v="48.982758620689658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x v="109"/>
    <n v="53.82203389830508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x v="110"/>
    <n v="49.990697674418605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x v="111"/>
    <n v="753.50335570469804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x v="112"/>
    <n v="453.70319634703196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x v="113"/>
    <n v="1375.859375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x v="114"/>
    <n v="1741.6842105263158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x v="115"/>
    <n v="25.98369565217391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x v="80"/>
    <n v="52.96875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x v="116"/>
    <n v="1785.051282051282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x v="117"/>
    <n v="1040.5294117647059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x v="118"/>
    <n v="709.93333333333328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x v="12"/>
    <n v="1585.3333333333333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x v="119"/>
    <n v="96.290322580645167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x v="120"/>
    <n v="1644.712871287128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x v="121"/>
    <n v="33.051724137931032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x v="122"/>
    <n v="44.967845659163984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x v="123"/>
    <n v="992.08888888888885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x v="124"/>
    <n v="77.295774647887328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x v="125"/>
    <n v="907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x v="126"/>
    <n v="17.984732824427482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96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x v="128"/>
    <n v="916.47619047619048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x v="129"/>
    <n v="55.040358744394617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x v="130"/>
    <n v="640.42156862745094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x v="124"/>
    <n v="50.008695652173913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x v="131"/>
    <n v="53.838235294117645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x v="18"/>
    <n v="90.0697674418604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x v="132"/>
    <n v="249.48523206751054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x v="133"/>
    <n v="89.29411764705882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x v="134"/>
    <n v="83.366071428571431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x v="37"/>
    <n v="93.016528925619838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x v="135"/>
    <n v="61.96363636363636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x v="50"/>
    <n v="1375.578125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x v="136"/>
    <n v="415.06619385342788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x v="137"/>
    <n v="1893.6774193548388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x v="138"/>
    <n v="1705.93220338983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x v="139"/>
    <n v="1395.4769230769232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x v="140"/>
    <n v="363.70270270270271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x v="141"/>
    <n v="41.735849056603776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x v="142"/>
    <n v="20.995475113122172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x v="143"/>
    <n v="1912.22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x v="55"/>
    <n v="80.154320987654316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x v="51"/>
    <n v="55.128205128205131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x v="144"/>
    <n v="60.893333333333331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x v="67"/>
    <n v="35.03557312252964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x v="20"/>
    <n v="1507.55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x v="145"/>
    <n v="903.92622950819668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x v="146"/>
    <n v="98.094890510948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x v="147"/>
    <n v="25.971153846153847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x v="148"/>
    <n v="1293.7741935483871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x v="149"/>
    <n v="233.04481132075472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x v="109"/>
    <n v="1842.66666666666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x v="62"/>
    <n v="47.363636363636367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x v="150"/>
    <n v="7.987951807228915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x v="151"/>
    <n v="967.08588957055213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x v="44"/>
    <n v="5.997765363128492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x v="152"/>
    <n v="1825.3461538461538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x v="153"/>
    <n v="1147.46666666666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x v="154"/>
    <n v="388.44471153846155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x v="155"/>
    <n v="72.15625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x v="156"/>
    <n v="444.65083798882682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x v="157"/>
    <n v="560.83116883116884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x v="158"/>
    <n v="85.725806451612897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x v="159"/>
    <n v="271.1218836565096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x v="99"/>
    <n v="51.086956521739133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x v="160"/>
    <n v="36.00682593856655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x v="161"/>
    <n v="9.9722222222222214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x v="162"/>
    <n v="886.1875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x v="163"/>
    <n v="601.6695652173913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x v="164"/>
    <n v="82.0312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x v="165"/>
    <n v="1875.1666666666667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x v="3"/>
    <n v="36.782608695652172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x v="99"/>
    <n v="83.8947368421052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x v="166"/>
    <n v="425.85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x v="167"/>
    <n v="65.478260869565219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x v="105"/>
    <n v="70.86178861788617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x v="168"/>
    <n v="157.8922651933701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x v="16"/>
    <n v="82.19047619047619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x v="169"/>
    <n v="547.37583892617454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x v="170"/>
    <n v="604.1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x v="171"/>
    <n v="17.92592592592592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x v="144"/>
    <n v="21.00587371512481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x v="172"/>
    <n v="82.822784810126578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x v="173"/>
    <n v="1443.380597014925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x v="174"/>
    <n v="84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x v="175"/>
    <n v="12.9953703703703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x v="176"/>
    <n v="89.641025641025635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x v="177"/>
    <n v="9.992957746478873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x v="178"/>
    <n v="1971.3861386138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x v="179"/>
    <n v="1962.4761904761904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x v="31"/>
    <n v="94.597014925373131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x v="180"/>
    <n v="1043.157894736842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x v="170"/>
    <n v="80.921052631578945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x v="181"/>
    <n v="879.7384615384615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x v="34"/>
    <n v="14.001955034213099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x v="182"/>
    <n v="1506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x v="183"/>
    <n v="1217.5548387096774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x v="184"/>
    <n v="1286.911111111111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x v="185"/>
    <n v="56.986111111111114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x v="186"/>
    <n v="417.15963855421688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x v="68"/>
    <n v="83.375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x v="187"/>
    <n v="1210.4040404040404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x v="189"/>
    <n v="871.2446808510637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x v="190"/>
    <n v="462.5866336633663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x v="191"/>
    <n v="678.45384615384614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x v="192"/>
    <n v="29.97002724795640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x v="193"/>
    <n v="607.9940828402367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x v="194"/>
    <n v="1377.9333333333334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x v="195"/>
    <n v="854.62886597938143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x v="196"/>
    <n v="24.009523809523809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x v="109"/>
    <n v="71.727272727272734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x v="45"/>
    <n v="34.05263157894737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x v="197"/>
    <n v="37.974683544303801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x v="46"/>
    <n v="75.055045871559628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x v="45"/>
    <n v="85.452380952380949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x v="176"/>
    <n v="393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x v="198"/>
    <n v="93.220125786163521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x v="199"/>
    <n v="24.023696682464454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x v="142"/>
    <n v="31.908163265306122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x v="200"/>
    <n v="293.8520286396181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x v="74"/>
    <n v="1683.617647058823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x v="201"/>
    <n v="83.8203125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x v="202"/>
    <n v="23.011235955056179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x v="4"/>
    <n v="6.9964912280701759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x v="203"/>
    <n v="29.019646365422396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x v="42"/>
    <n v="44.935582822085891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x v="204"/>
    <n v="197.9185423365487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x v="205"/>
    <n v="62.099526066350712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x v="206"/>
    <n v="615.7326007326007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x v="196"/>
    <n v="71.111111111111114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x v="207"/>
    <n v="10.004792332268371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x v="208"/>
    <n v="1215.2921348314608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x v="39"/>
    <n v="45.97297297297297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x v="209"/>
    <n v="806.125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x v="27"/>
    <n v="41.695652173913047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5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x v="129"/>
    <n v="50.089552238805972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x v="188"/>
    <n v="17.984949832775921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x v="210"/>
    <n v="62.87974683544303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x v="211"/>
    <n v="848.48387096774195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x v="37"/>
    <n v="17.022364217252395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x v="134"/>
    <n v="28.99191374663072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x v="212"/>
    <n v="455.5785123966942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x v="99"/>
    <n v="49.032520325203251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x v="213"/>
    <n v="1115.6103896103896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x v="214"/>
    <n v="61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x v="44"/>
    <n v="14.961325966850829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x v="215"/>
    <n v="34.948616600790515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x v="216"/>
    <n v="1750.3703703703704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x v="217"/>
    <n v="195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x v="218"/>
    <n v="511.0164473684210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x v="219"/>
    <n v="78.131386861313871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x v="27"/>
    <n v="24.1562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x v="220"/>
    <n v="38.921487603305785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x v="221"/>
    <n v="54.886597938144327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x v="100"/>
    <n v="7.002814258911819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x v="222"/>
    <n v="26.99079754601227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x v="223"/>
    <n v="79.859649122807014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x v="224"/>
    <n v="25.018932874354562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x v="225"/>
    <n v="1636.4347826086957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x v="221"/>
    <n v="84.037037037037038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x v="226"/>
    <n v="79.8421052631578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x v="227"/>
    <n v="98.22891566265060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x v="228"/>
    <n v="9.0042492917847028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x v="229"/>
    <n v="1150.411764705882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x v="230"/>
    <n v="62.919047619047618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x v="231"/>
    <n v="55.877551020408163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x v="232"/>
    <n v="8.001187648456056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x v="233"/>
    <n v="1698.5555555555557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x v="37"/>
    <n v="17.984682713347922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x v="235"/>
    <n v="66.56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x v="236"/>
    <n v="5.998507462686567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x v="237"/>
    <n v="1910.2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x v="63"/>
    <n v="60.945454545454545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x v="238"/>
    <n v="72.180851063829792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x v="239"/>
    <n v="34.97916666666666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x v="240"/>
    <n v="38.313725490196077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x v="241"/>
    <n v="8.997769516728624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x v="242"/>
    <n v="757.312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x v="235"/>
    <n v="33.843373493975903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x v="23"/>
    <n v="21.00549450549450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x v="72"/>
    <n v="28.02097902097902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x v="243"/>
    <n v="64.25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x v="244"/>
    <n v="329.3409090909090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x v="245"/>
    <n v="1183.243243243243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x v="36"/>
    <n v="79.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x v="246"/>
    <n v="63.11330049261084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x v="247"/>
    <n v="591.4354838709676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x v="248"/>
    <n v="22.01772151898734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x v="221"/>
    <n v="13.986440677966101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x v="249"/>
    <n v="94.705882352941174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x v="250"/>
    <n v="95.537313432835816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x v="141"/>
    <n v="66.78947368421052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x v="68"/>
    <n v="56.4375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x v="251"/>
    <n v="83.35897435897436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x v="175"/>
    <n v="809.2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x v="194"/>
    <n v="1706.617021276595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x v="252"/>
    <n v="1175.9101796407185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x v="150"/>
    <n v="89.5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x v="253"/>
    <n v="71.024390243902445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x v="107"/>
    <n v="64.802197802197796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x v="58"/>
    <n v="72.304347826086953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x v="254"/>
    <n v="25.69230769230769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x v="255"/>
    <n v="983.77611940298505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x v="57"/>
    <n v="933.78260869565213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x v="256"/>
    <n v="336.91891891891891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x v="257"/>
    <n v="32.979729729729726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x v="258"/>
    <n v="206.9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x v="259"/>
    <n v="95.967741935483872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x v="260"/>
    <n v="660.63101604278074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x v="261"/>
    <n v="1742.3508771929824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x v="262"/>
    <n v="707.2371134020618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x v="263"/>
    <n v="943.609756097560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x v="264"/>
    <n v="698.5586592178771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x v="265"/>
    <n v="1362.175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x v="224"/>
    <n v="371.95744680851061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x v="266"/>
    <n v="1138.552941176470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x v="267"/>
    <n v="475.58208955223881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x v="98"/>
    <n v="89.87037037037036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x v="268"/>
    <n v="1975.2142857142858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x v="269"/>
    <n v="1543.9333333333334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x v="270"/>
    <n v="81.117647058823536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x v="271"/>
    <n v="8.9985724482512488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x v="272"/>
    <n v="1983.6527777777778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x v="273"/>
    <n v="1810.5283018867924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x v="274"/>
    <n v="739.3046875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x v="254"/>
    <n v="27.914285714285715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x v="275"/>
    <n v="335.67153284671531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x v="175"/>
    <n v="60.87096774193548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x v="99"/>
    <n v="37.98305084745762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x v="174"/>
    <n v="92.72972972972972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x v="142"/>
    <n v="22.98918918918919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x v="276"/>
    <n v="95.5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x v="277"/>
    <n v="39.959866220735783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x v="278"/>
    <n v="597.92920353982299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x v="39"/>
    <n v="54.86206896551723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x v="271"/>
    <n v="36.975806451612904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x v="279"/>
    <n v="52.0625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x v="129"/>
    <n v="9.00185643564356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x v="192"/>
    <n v="16.009549795361529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x v="196"/>
    <n v="18.003378378378379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x v="51"/>
    <n v="98.42105263157894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x v="280"/>
    <n v="51.963898916967509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x v="110"/>
    <n v="54.003663003663007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x v="281"/>
    <n v="1125.566037735849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x v="282"/>
    <n v="1888.382352941176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x v="283"/>
    <n v="8.9974874371859297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x v="284"/>
    <n v="225.0561643835616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x v="165"/>
    <n v="1697.9230769230769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x v="270"/>
    <n v="26.890909090909091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x v="54"/>
    <n v="34.00277008310249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x v="78"/>
    <n v="509.8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x v="285"/>
    <n v="1777.285714285714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x v="9"/>
    <n v="72.8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x v="286"/>
    <n v="25.0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x v="287"/>
    <n v="52.983695652173914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x v="109"/>
    <n v="90.671875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x v="288"/>
    <n v="63.10666666666666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x v="289"/>
    <n v="1144.063953488372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x v="290"/>
    <n v="389.44520547945206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x v="291"/>
    <n v="1362.55263157894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x v="292"/>
    <n v="1097.30769230769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x v="293"/>
    <n v="1176.1818181818182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x v="294"/>
    <n v="830.75409836065569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x v="126"/>
    <n v="23.941176470588236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x v="295"/>
    <n v="627.57142857142856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x v="296"/>
    <n v="1023.4242424242424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x v="297"/>
    <n v="627.89519650655018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x v="298"/>
    <n v="8.006396588486140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x v="10"/>
    <n v="71.061538461538461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x v="299"/>
    <n v="461.1497005988023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x v="211"/>
    <n v="80.936781609195407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x v="300"/>
    <n v="16.9944289693593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x v="301"/>
    <n v="970.73437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x v="302"/>
    <n v="9.0013071895424837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x v="303"/>
    <n v="1963.023255813953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x v="304"/>
    <n v="488.35759493670884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x v="305"/>
    <n v="294.74444444444447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x v="306"/>
    <n v="393.313186813186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x v="307"/>
    <n v="33.988764044943821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x v="110"/>
    <n v="91.8863636363636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x v="308"/>
    <n v="1365.304347826087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x v="309"/>
    <n v="1542.6666666666667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x v="172"/>
    <n v="77.723809523809521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x v="38"/>
    <n v="20.995515695067265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x v="310"/>
    <n v="1897.225806451612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x v="311"/>
    <n v="1875.3529411764705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x v="312"/>
    <n v="1141.090909090909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x v="313"/>
    <n v="1341.0681818181818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x v="27"/>
    <n v="17.14545454545454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x v="314"/>
    <n v="1648.4736842105262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x v="315"/>
    <n v="1142.024390243902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x v="115"/>
    <n v="50.1796875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x v="316"/>
    <n v="93.984375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x v="317"/>
    <n v="87.20472440944881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x v="318"/>
    <n v="1429.3636363636363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x v="100"/>
    <n v="51.6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x v="45"/>
    <n v="26.9687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x v="319"/>
    <n v="17.998254799301918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x v="320"/>
    <n v="1743.5221238938052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x v="321"/>
    <n v="1022.5434782608696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x v="322"/>
    <n v="1903.197802197802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x v="286"/>
    <n v="80.691176470588232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x v="115"/>
    <n v="51.13020833333333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x v="222"/>
    <n v="76.734939759036138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x v="323"/>
    <n v="1217.685185185185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x v="234"/>
    <n v="53.117647058823529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x v="324"/>
    <n v="1522.3931623931624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x v="61"/>
    <n v="13.00190114068441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x v="325"/>
    <n v="81.048780487804876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x v="326"/>
    <n v="82.832402234636874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x v="327"/>
    <n v="284.2253521126760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x v="328"/>
    <n v="1024.4074074074074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x v="235"/>
    <n v="69.76000000000000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x v="182"/>
    <n v="53.924623115577887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x v="329"/>
    <n v="92.342857142857142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x v="102"/>
    <n v="62.14772727272727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x v="73"/>
    <n v="21.015655577299412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x v="129"/>
    <n v="68.036585365853654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x v="330"/>
    <n v="1573.0833333333333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x v="331"/>
    <n v="907.68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9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x v="332"/>
    <n v="1482.1300813008131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x v="249"/>
    <n v="48.333333333333336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x v="333"/>
    <n v="1834.8035714285713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x v="334"/>
    <n v="40.06818181818182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x v="335"/>
    <n v="1168.6779661016949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x v="336"/>
    <n v="1465.7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x v="337"/>
    <n v="49.33333333333333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x v="338"/>
    <n v="338.19373219373222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x v="339"/>
    <n v="63.04444444444444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x v="126"/>
    <n v="23.947674418604652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x v="340"/>
    <n v="988.3262411347517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x v="341"/>
    <n v="1862.3870967741937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x v="342"/>
    <n v="1345.046296296296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x v="343"/>
    <n v="714.43609022556393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x v="175"/>
    <n v="46.96276595744680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1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x v="279"/>
    <n v="14.005217391304347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x v="36"/>
    <n v="39.512195121951223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x v="122"/>
    <n v="56.130434782608695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x v="345"/>
    <n v="35.975524475524473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3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x v="347"/>
    <n v="1547.2307692307693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x v="88"/>
    <n v="50.039325842696627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x v="23"/>
    <n v="40.0164383561643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x v="57"/>
    <n v="73.964912280701753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x v="348"/>
    <n v="1904.0666666666666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x v="86"/>
    <n v="85.425925925925924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x v="349"/>
    <n v="688.9957627118643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x v="350"/>
    <n v="23.996101364522417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x v="215"/>
    <n v="85.702970297029708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x v="351"/>
    <n v="1974.456790123456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x v="352"/>
    <n v="43.0625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x v="353"/>
    <n v="910.11320754716985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x v="354"/>
    <n v="296.23461538461538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x v="355"/>
    <n v="898.1935483870968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x v="356"/>
    <n v="50.142857142857146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x v="357"/>
    <n v="1100.6927374301677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x v="127"/>
    <n v="53.01363636363636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x v="72"/>
    <n v="91.558823529411768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x v="358"/>
    <n v="23.9375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x v="120"/>
    <n v="568.64590163934429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x v="359"/>
    <n v="1909.62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x v="251"/>
    <n v="8.997237569060773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x v="360"/>
    <n v="25.01645338208409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x v="135"/>
    <n v="31.961445783132529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x v="71"/>
    <n v="166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x v="53"/>
    <n v="98.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x v="361"/>
    <n v="1929.87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x v="362"/>
    <n v="1640.4791666666667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x v="363"/>
    <n v="1539.1857142857143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x v="129"/>
    <n v="12.998113207547171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x v="364"/>
    <n v="255.46111111111111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x v="197"/>
    <n v="75.260869565217391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x v="365"/>
    <n v="892.6428571428571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x v="366"/>
    <n v="180.01510248112189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x v="161"/>
    <n v="20.925000000000001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x v="367"/>
    <n v="1730.5357142857142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x v="368"/>
    <n v="1683.2394366197184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x v="54"/>
    <n v="78.058823529411768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x v="369"/>
    <n v="1479.0833333333333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x v="370"/>
    <n v="91.20863309352517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x v="164"/>
    <n v="83.589743589743591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x v="371"/>
    <n v="1414.6818181818182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x v="221"/>
    <n v="85.660714285714292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x v="372"/>
    <n v="1240.0930232558139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x v="373"/>
    <n v="59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x v="234"/>
    <n v="88.857142857142861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x v="374"/>
    <n v="1772.568627450980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x v="235"/>
    <n v="7.995305164319249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x v="375"/>
    <n v="75.760273972602747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x v="271"/>
    <n v="512.15625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x v="121"/>
    <n v="9.0042857142857144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x v="376"/>
    <n v="965.90476190476193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x v="377"/>
    <n v="21.047619047619047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x v="98"/>
    <n v="82.974358974358978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x v="378"/>
    <n v="1884.8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x v="352"/>
    <n v="52.1818181818181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x v="200"/>
    <n v="1047.0434782608695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x v="379"/>
    <n v="1857.6875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x v="105"/>
    <n v="15.99602385685884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x v="380"/>
    <n v="1157.773584905660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x v="166"/>
    <n v="892.3333333333333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x v="381"/>
    <n v="26.00207468879668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x v="382"/>
    <n v="97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x v="383"/>
    <n v="845.59829059829065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x v="384"/>
    <n v="1500.8947368421052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x v="385"/>
    <n v="97.53424657534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x v="326"/>
    <n v="52.99624060150375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x v="386"/>
    <n v="1795.2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x v="240"/>
    <n v="643.33333333333337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x v="80"/>
    <n v="866.5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x v="286"/>
    <n v="27.949458483754512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x v="387"/>
    <n v="1843.9213483146068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x v="39"/>
    <n v="41.890243902439025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13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x v="389"/>
    <n v="660.78966789667902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x v="390"/>
    <n v="295.2218309859155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x v="391"/>
    <n v="1789.7966101694915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x v="45"/>
    <n v="89.55555555555555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x v="392"/>
    <n v="1705.0454545454545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x v="353"/>
    <n v="94.78947368421052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x v="18"/>
    <n v="62.897321428571431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x v="393"/>
    <n v="51.945833333333333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x v="394"/>
    <n v="60.1005025125628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x v="105"/>
    <n v="58.145985401459853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x v="395"/>
    <n v="1052.6831683168316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x v="396"/>
    <n v="200.04030226700252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x v="40"/>
    <n v="29.975675675675674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x v="150"/>
    <n v="97.615384615384613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x v="72"/>
    <n v="37.00724637681159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x v="397"/>
    <n v="1683.2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x v="398"/>
    <n v="947.1512195121951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x v="95"/>
    <n v="93.727272727272734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x v="146"/>
    <n v="67.876712328767127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x v="399"/>
    <n v="724.12903225806451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x v="400"/>
    <n v="201.28691983122363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x v="401"/>
    <n v="311.64705882352939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x v="164"/>
    <n v="35.053191489361701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x v="115"/>
    <n v="90.666666666666671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x v="402"/>
    <n v="66.928571428571431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x v="358"/>
    <n v="27.01084010840108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x v="21"/>
    <n v="832.07936507936506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x v="251"/>
    <n v="96.892307692307696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x v="95"/>
    <n v="81.368421052631575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x v="242"/>
    <n v="951.05882352941171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x v="215"/>
    <n v="62.06930693069306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x v="403"/>
    <n v="437.36257309941521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x v="83"/>
    <n v="60.015625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x v="344"/>
    <n v="87.134615384615387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x v="404"/>
    <n v="189.2360248447205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x v="405"/>
    <n v="860.45833333333337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x v="158"/>
    <n v="88.877551020408163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x v="406"/>
    <n v="6.9968454258675079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x v="388"/>
    <n v="93.863013698630141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x v="407"/>
    <n v="1576.164556962025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x v="408"/>
    <n v="78.661538461538456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x v="99"/>
    <n v="71.024390243902445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x v="408"/>
    <n v="5.9980732177263967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x v="259"/>
    <n v="1557.1538461538462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x v="409"/>
    <n v="1214.76129032258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x v="144"/>
    <n v="1595.2857142857142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x v="410"/>
    <n v="701.41148325358847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x v="236"/>
    <n v="78.7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x v="411"/>
    <n v="736.5297029702970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x v="412"/>
    <n v="1085.604938271604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x v="172"/>
    <n v="127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x v="346"/>
    <n v="62.888888888888886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x v="413"/>
    <n v="712.3125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x v="408"/>
    <n v="52.85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x v="414"/>
    <n v="885.60233918128654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x v="37"/>
    <n v="33.037433155080215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x v="415"/>
    <n v="34.06914893617021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x v="416"/>
    <n v="1379.1374045801526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x v="417"/>
    <n v="38.99647887323944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x v="124"/>
    <n v="100.35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x v="418"/>
    <n v="428.05727923627683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x v="27"/>
    <n v="81.142857142857139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x v="325"/>
    <n v="62.194244604316545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11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x v="419"/>
    <n v="265.8387096774193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x v="202"/>
    <n v="63.836842105263159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x v="12"/>
    <n v="13.984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x v="420"/>
    <n v="1980.346938775510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x v="355"/>
    <n v="1991.3214285714287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x v="58"/>
    <n v="43.003731343283583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x v="421"/>
    <n v="255.9177419354838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x v="251"/>
    <n v="1972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x v="422"/>
    <n v="942.53750000000002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x v="423"/>
    <n v="51.071684587813621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x v="197"/>
    <n v="75.3636363636363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x v="288"/>
    <n v="64.10194174757280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x v="110"/>
    <n v="16.005763688760808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x v="87"/>
    <n v="18.973684210526315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x v="424"/>
    <n v="853.4769230769230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x v="215"/>
    <n v="94.8095238095238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x v="425"/>
    <n v="592.76129032258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x v="426"/>
    <n v="718.65116279069764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x v="339"/>
    <n v="67.096385542168676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x v="427"/>
    <n v="1174.987341772151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x v="428"/>
    <n v="1391.140350877193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x v="429"/>
    <n v="1962.9384615384615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x v="167"/>
    <n v="85.443037974683548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x v="115"/>
    <n v="847.09090909090912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x v="430"/>
    <n v="86.285714285714292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x v="431"/>
    <n v="1162.8823529411766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x v="346"/>
    <n v="93.9749999999999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x v="30"/>
    <n v="92.289655172413788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x v="432"/>
    <n v="149.25791855203619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x v="433"/>
    <n v="170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x v="434"/>
    <n v="1919.172043010752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x v="435"/>
    <n v="982.56179775280896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x v="6"/>
    <n v="45.439024390243901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x v="419"/>
    <n v="986.88888888888891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x v="436"/>
    <n v="1229.2291666666667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x v="437"/>
    <n v="1977.71590909090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x v="438"/>
    <n v="99.87401574803149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x v="439"/>
    <n v="5.9995724668661818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x v="440"/>
    <n v="350.26771653543307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x v="441"/>
    <n v="69.17277486910994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x v="442"/>
    <n v="1187.5952380952381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x v="443"/>
    <n v="103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x v="444"/>
    <n v="526.56666666666672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x v="424"/>
    <n v="1212.9787234042553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x v="385"/>
    <n v="90.707317073170728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x v="445"/>
    <n v="1071.7037037037037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x v="54"/>
    <n v="90.877551020408163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x v="215"/>
    <n v="100.31168831168831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x v="446"/>
    <n v="805.1818181818181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x v="447"/>
    <n v="50.912500000000001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x v="270"/>
    <n v="31.0156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x v="448"/>
    <n v="69.062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x v="70"/>
    <n v="279.64999999999998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x v="449"/>
    <n v="487.52089136490252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x v="450"/>
    <n v="161.9509594882729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x v="451"/>
    <n v="976.45081967213116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x v="452"/>
    <n v="1976.589285714285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x v="125"/>
    <n v="55.56818181818182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x v="453"/>
    <n v="1683.8235294117646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x v="269"/>
    <n v="96.983739837398375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x v="454"/>
    <n v="622.17894736842106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x v="41"/>
    <n v="52.761904761904759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x v="455"/>
    <n v="993.27777777777783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x v="456"/>
    <n v="13.993249758919962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x v="457"/>
    <n v="1462.0824742268042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x v="458"/>
    <n v="1849.2674418604652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x v="459"/>
    <n v="54.06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x v="98"/>
    <n v="23.027932960893853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x v="460"/>
    <n v="13.996316758747698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x v="461"/>
    <n v="1389.7205882352941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x v="38"/>
    <n v="74.901041666666671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15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x v="463"/>
    <n v="29.018648018648019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x v="464"/>
    <n v="72.752475247524757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x v="257"/>
    <n v="35.93832599118943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x v="465"/>
    <n v="50.133802816901408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x v="385"/>
    <n v="59.75824175824175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x v="466"/>
    <n v="1803.062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x v="467"/>
    <n v="91.14285714285713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x v="468"/>
    <n v="91.955223880597018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x v="469"/>
    <n v="1642.1694915254238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x v="470"/>
    <n v="1287.3202614379086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x v="471"/>
    <n v="420.7091722595078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x v="75"/>
    <n v="74.34523809523810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x v="472"/>
    <n v="520.08000000000004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x v="100"/>
    <n v="87.222222222222229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x v="473"/>
    <n v="633.7435897435897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x v="220"/>
    <n v="86.845528455284551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x v="474"/>
    <n v="1697.454545454545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x v="475"/>
    <n v="1082.70312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x v="170"/>
    <n v="72.823899371069189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x v="231"/>
    <n v="17.001414427157002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x v="129"/>
    <n v="98.26760563380281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x v="476"/>
    <n v="42.9594594594594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x v="443"/>
    <n v="63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x v="381"/>
    <n v="7.998370450841934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x v="459"/>
    <n v="68.9753086419753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x v="477"/>
    <n v="384.854122621564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x v="478"/>
    <n v="1202.9166666666667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x v="144"/>
    <n v="19.986486486486488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x v="479"/>
    <n v="55.91935483870968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x v="480"/>
    <n v="83.1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69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x v="63"/>
    <n v="87.21621621621621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x v="101"/>
    <n v="1357.25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x v="481"/>
    <n v="483.47770700636943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x v="358"/>
    <n v="49.07407407407407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x v="246"/>
    <n v="84.037313432835816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x v="482"/>
    <n v="1947.38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x v="168"/>
    <n v="541.87640449438197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9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x v="234"/>
    <n v="40.833333333333336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x v="393"/>
    <n v="55.89784946236559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x v="130"/>
    <n v="287.76513317191285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x v="319"/>
    <n v="80.22222222222222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x v="484"/>
    <n v="1169.804347826087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x v="485"/>
    <n v="158.00189753320683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x v="486"/>
    <n v="42.01880877742947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x v="487"/>
    <n v="371.19774011299432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x v="226"/>
    <n v="76.757575757575751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x v="80"/>
    <n v="36.970588235294116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x v="27"/>
    <n v="778.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100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x v="36"/>
    <n v="53.06666666666667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x v="406"/>
    <n v="12.001696352841391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x v="393"/>
    <n v="12.00088809946714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x v="68"/>
    <n v="38.769230769230766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2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x v="298"/>
    <n v="69.7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x v="488"/>
    <n v="556.7136150234741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x v="489"/>
    <n v="48.969432314410483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x v="490"/>
    <n v="1946.7714285714285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x v="491"/>
    <n v="86.159235668789805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x v="492"/>
    <n v="36.04741379310344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x v="493"/>
    <n v="58.282608695652172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x v="231"/>
    <n v="46.945525291828794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x v="494"/>
    <n v="705.97023809523807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x v="495"/>
    <n v="44.886227544910177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x v="496"/>
    <n v="13.001295336787564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x v="493"/>
    <n v="13.995085995085995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x v="497"/>
    <n v="296.108156028368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x v="498"/>
    <n v="1685.5147058823529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x v="155"/>
    <n v="488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x v="499"/>
    <n v="22.015267175572518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x v="16"/>
    <n v="35.050847457627121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x v="500"/>
    <n v="56.088495575221238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x v="496"/>
    <n v="11.002747252747254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x v="40"/>
    <n v="39.0625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x v="501"/>
    <n v="440.41935483870969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x v="502"/>
    <n v="971.43859649122805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48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x v="504"/>
    <n v="1254.0919540229886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x v="505"/>
    <n v="42.959409594095938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x v="150"/>
    <n v="56.510204081632651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x v="506"/>
    <n v="1500.7610619469026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x v="507"/>
    <n v="529.76439790575921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x v="373"/>
    <n v="49.816176470588232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x v="508"/>
    <n v="1100.348484848484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x v="103"/>
    <n v="938.51020408163265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x v="5"/>
    <n v="12.99873096446700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x v="509"/>
    <n v="1091.1624999999999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x v="55"/>
    <n v="51.141509433962263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x v="75"/>
    <n v="86.549019607843135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x v="510"/>
    <n v="51.074418604651164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x v="188"/>
    <n v="74.12056737588652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x v="511"/>
    <n v="891.6086956521738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x v="78"/>
    <n v="67.04145077720207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x v="512"/>
    <n v="14.994520547945205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x v="513"/>
    <n v="609.94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x v="249"/>
    <n v="36.06818181818182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x v="430"/>
    <n v="90.56756756756756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x v="260"/>
    <n v="1831.4193548387098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x v="514"/>
    <n v="20.76923076923077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20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x v="483"/>
    <n v="10.999156829679595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x v="460"/>
    <n v="66.207999999999998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x v="249"/>
    <n v="73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x v="373"/>
    <n v="77.727272727272734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x v="515"/>
    <n v="75.7454545454545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x v="246"/>
    <n v="34.085106382978722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x v="516"/>
    <n v="845.08045977011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x v="88"/>
    <n v="22.990147783251231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x v="23"/>
    <n v="62.01015228426396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6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x v="205"/>
    <n v="25.973977695167285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x v="109"/>
    <n v="96.705882352941174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x v="70"/>
    <n v="7.0016949152542374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7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x v="161"/>
    <n v="52.766666666666666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x v="518"/>
    <n v="1405.3333333333333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x v="394"/>
    <n v="64.04145077720207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x v="89"/>
    <n v="926.23376623376623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x v="519"/>
    <n v="595.75221238938047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x v="520"/>
    <n v="32.054393305439334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x v="521"/>
    <n v="32.065217391304351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x v="236"/>
    <n v="90.161538461538456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x v="221"/>
    <n v="23.00813008130081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x v="522"/>
    <n v="512.71544715447158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x v="464"/>
    <n v="6.9990867579908675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x v="523"/>
    <n v="88.41176470588234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x v="524"/>
    <n v="14.992509363295881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x v="155"/>
    <n v="49.04810996563573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x v="525"/>
    <n v="539.94857142857143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x v="526"/>
    <n v="41.00840336134454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x v="527"/>
    <n v="853.30158730158735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x v="144"/>
    <n v="35.953608247422679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x v="346"/>
    <n v="28.002188183807441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x v="172"/>
    <n v="22.9737827715355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71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x v="110"/>
    <n v="96.6470588235294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x v="528"/>
    <n v="142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x v="529"/>
    <n v="970.7981651376146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x v="265"/>
    <n v="432.24126984126985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x v="34"/>
    <n v="67.867088607594937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x v="530"/>
    <n v="72.909090909090907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x v="531"/>
    <n v="859.5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x v="115"/>
    <n v="81.146666666666661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x v="532"/>
    <n v="176.97538100820634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x v="210"/>
    <n v="63.956834532374103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x v="144"/>
    <n v="77.073684210526309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x v="533"/>
    <n v="1165.8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x v="287"/>
    <n v="90.84615384615384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x v="227"/>
    <n v="15.00355239786856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x v="254"/>
    <n v="87.193548387096769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x v="115"/>
    <n v="88.353535353535349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x v="534"/>
    <n v="697.4090909090908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x v="44"/>
    <n v="9.9901768172888019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x v="460"/>
    <n v="46.949579831932773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x v="535"/>
    <n v="32.044378698224854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x v="253"/>
    <n v="67.045112781954884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x v="415"/>
    <n v="59.942307692307693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x v="249"/>
    <n v="49.117647058823529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x v="50"/>
    <n v="171.0153374233128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x v="536"/>
    <n v="1704.4649122807018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x v="15"/>
    <n v="234.8627450980392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x v="1"/>
    <n v="23.971988795518207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x v="537"/>
    <n v="52.9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x v="164"/>
    <n v="40.260869565217391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x v="377"/>
    <n v="72.05555555555555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x v="167"/>
    <n v="19.972222222222221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x v="25"/>
    <n v="87.89622641509433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x v="72"/>
    <n v="35.080213903743314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x v="538"/>
    <n v="13.992248062015504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x v="503"/>
    <n v="42.008645533141213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x v="539"/>
    <n v="809.2204301075269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x v="540"/>
    <n v="1838.255813953488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x v="402"/>
    <n v="48.129629629629626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x v="105"/>
    <n v="69.94054054054053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x v="541"/>
    <n v="1599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x v="246"/>
    <n v="76.888888888888886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x v="542"/>
    <n v="713.96336996336993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x v="543"/>
    <n v="47.011764705882356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x v="544"/>
    <n v="421.63829787234044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x v="545"/>
    <n v="401.92507204610951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x v="109"/>
    <n v="79.20289855072464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x v="176"/>
    <n v="84.4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x v="546"/>
    <n v="1644.5194805194806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x v="65"/>
    <n v="27.351351351351351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x v="4"/>
    <n v="9.9963235294117645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x v="547"/>
    <n v="843.23580786026196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x v="15"/>
    <n v="811.92307692307691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8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x v="548"/>
    <n v="33.987394957983192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x v="549"/>
    <n v="1708.96875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x v="550"/>
    <n v="18.042372881355931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x v="551"/>
    <n v="1502.882352941176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x v="249"/>
    <n v="78.93103448275861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x v="552"/>
    <n v="57.97142857142856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x v="393"/>
    <n v="55.929411764705883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x v="553"/>
    <n v="1343.525862068965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x v="34"/>
    <n v="29.953667953667953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x v="554"/>
    <n v="59.891774891774894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x v="134"/>
    <n v="84.14062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x v="75"/>
    <n v="16.97354497354497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x v="37"/>
    <n v="1586.8571428571429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x v="555"/>
    <n v="198.11111111111111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x v="11"/>
    <n v="87.03571428571429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x v="556"/>
    <n v="1807.5192307692307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x v="300"/>
    <n v="31.00737100737100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x v="122"/>
    <n v="56.064102564102562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x v="460"/>
    <n v="14.023809523809524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x v="443"/>
    <n v="354.5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x v="36"/>
    <n v="66.2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x v="64"/>
    <n v="78.99390243902439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x v="271"/>
    <n v="54.993865030674847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x v="142"/>
    <n v="92.1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x v="557"/>
    <n v="382.28840125391849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x v="175"/>
    <n v="17.997912317327767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x v="102"/>
    <n v="1510.75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x v="558"/>
    <n v="57.984924623115575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18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x v="560"/>
    <n v="696.7843137254901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x v="561"/>
    <n v="64.491228070175438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x v="562"/>
    <n v="125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x v="550"/>
    <n v="37.30555555555555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x v="11"/>
    <n v="36.155172413793103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x v="388"/>
    <n v="38.063291139240505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x v="537"/>
    <n v="354.49152542372883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x v="563"/>
    <n v="52.874316939890711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x v="63"/>
    <n v="1210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x v="564"/>
    <n v="513.86363636363637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x v="174"/>
    <n v="16.991596638655462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x v="565"/>
    <n v="394.0409836065574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x v="167"/>
    <n v="30.008928571428573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x v="27"/>
    <n v="87.61111111111111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x v="95"/>
    <n v="71.76086956521739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x v="566"/>
    <n v="1678.5128205128206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x v="229"/>
    <n v="55.078341013824883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x v="72"/>
    <n v="35.08928571428571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x v="192"/>
    <n v="78.479452054794521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x v="358"/>
    <n v="23.033018867924529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x v="567"/>
    <n v="729.22916666666663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x v="339"/>
    <n v="61.978021978021978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x v="227"/>
    <n v="61.048780487804876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x v="356"/>
    <n v="845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x v="568"/>
    <n v="1697.82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x v="87"/>
    <n v="91.75454545454545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x v="109"/>
    <n v="78.34693877551021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x v="569"/>
    <n v="99.370967741935488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x v="373"/>
    <n v="431.92307692307691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x v="109"/>
    <n v="95.4615384615384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x v="493"/>
    <n v="74.806250000000006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x v="570"/>
    <n v="100.51851851851852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x v="571"/>
    <n v="1743.9062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x v="483"/>
    <n v="1523.8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x v="171"/>
    <n v="35.592592592592595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x v="415"/>
    <n v="93.93650793650793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x v="84"/>
    <n v="59.130434782608695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x v="572"/>
    <n v="144.99179580674567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x v="428"/>
    <n v="1456.9571428571428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33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x v="573"/>
    <n v="426.11444141689373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7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x v="268"/>
    <n v="1878.8421052631579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x v="54"/>
    <n v="97.905511811023615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x v="192"/>
    <n v="10.99455782312925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x v="406"/>
    <n v="1326.2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x v="12"/>
    <n v="55.035294117647062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x v="287"/>
    <n v="57.142857142857146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x v="574"/>
    <n v="36.003378378378379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x v="493"/>
    <n v="58.788235294117648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x v="287"/>
    <n v="36.977528089887642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x v="512"/>
    <n v="22.02331606217616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x v="242"/>
    <n v="17.00505050505050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x v="575"/>
    <n v="884.21897810218979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x v="493"/>
    <n v="24.014792899408285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x v="576"/>
    <n v="79.166666666666671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x v="577"/>
    <n v="945.22950819672133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x v="3"/>
    <n v="50.5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x v="578"/>
    <n v="427.73684210526318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x v="526"/>
    <n v="1189.8181818181818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x v="235"/>
    <n v="7.9973262032085559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x v="18"/>
    <n v="53.974193548387099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x v="382"/>
    <n v="40.018633540372669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x v="109"/>
    <n v="69.959459459459453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x v="45"/>
    <n v="10.001157407407407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x v="579"/>
    <n v="603.104895104895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x v="580"/>
    <n v="1965.75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x v="581"/>
    <n v="67.084269662921344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x v="51"/>
    <n v="71.941176470588232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x v="582"/>
    <n v="1290.43835616438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x v="345"/>
    <n v="65.1973684210526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x v="583"/>
    <n v="1709.298507462686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x v="45"/>
    <n v="78.599999999999994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x v="584"/>
    <n v="61.940092165898619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x v="251"/>
    <n v="94.211538461538467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x v="31"/>
    <n v="23.98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x v="251"/>
    <n v="77.715909090909093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x v="585"/>
    <n v="98.15044247787611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x v="227"/>
    <n v="30.967213114754099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x v="51"/>
    <n v="97.538461538461533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x v="586"/>
    <n v="1424.4807692307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x v="587"/>
    <n v="975.89808917197456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x v="192"/>
    <n v="65.945205479452056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x v="279"/>
    <n v="75.45901639344262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x v="82"/>
    <n v="663.56140350877195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x v="588"/>
    <n v="1102.0877192982457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F5C9B-8FE0-AA4E-A806-174611FA8BC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4E823-EC58-1940-953F-FC0C71B6F0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9CE58-A5DA-CC4E-8F41-8E448676EB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7" max="7" width="13.33203125" bestFit="1" customWidth="1"/>
    <col min="8" max="8" width="13" bestFit="1" customWidth="1"/>
    <col min="9" max="9" width="15.5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6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 t="str">
        <f>IF(H2=0,"0",E2/F2)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- 1)</f>
        <v>food</v>
      </c>
      <c r="T2" s="4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IF(H3=0,"0",E3/F3)</f>
        <v>14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 - 1)</f>
        <v>music</v>
      </c>
      <c r="T3" s="4" t="str">
        <f t="shared" ref="T3:T66" si="5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1087.9618320610687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s="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41.983050847457626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s="4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76.304347826086953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s="4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s="4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51.904761904761905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s="4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44.94207317073171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s="4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1097.3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s="4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61.692307692307693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s="4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52.022556390977442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s="4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63.125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s="4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63.247191011235955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s="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42.020408163265309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s="4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281.02985074626866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s="4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817.31914893617022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s="4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17.012326656394453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s="4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848.0817610062893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s="4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90.880597014925371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s="4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619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s="4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1320.8571428571429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s="4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939.82926829268297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s="4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591.328125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s="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45.006024096385545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s="4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922.62831858407083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s="4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55.111111111111114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s="4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1079.4583333333333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s="4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19.987500000000001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s="4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1310.8095238095239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s="4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458.86018237082067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s="4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89.782608695652172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s="4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35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s="4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1007.7701149425287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s="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501.76190476190476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s="4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92.880794701986758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s="4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1257.52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s="4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7.0127388535031852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s="4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80.992857142857147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s="4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31.030769230769231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s="4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98.568627450980387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s="4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88.035502958579883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s="4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55.981220657276992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s="4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17.997747747747749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s="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901.70430107526886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s="4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15.995447647951442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s="4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s="4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36.930434782608693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s="4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15.008421052631579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s="4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332.97674418604652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s="4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71.857894736842098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s="4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1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s="4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1578.7282608695652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s="4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72.32352941176471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s="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88.257142857142853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s="4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59.911111111111111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s="4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65.988764044943821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s="4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79.8125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s="4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29.037209302325582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s="4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27.013215859030836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s="4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14.003636363636364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s="4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944.42361111111109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s="4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1986.5591397849462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s="4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19.988934993084371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s="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46.416666666666664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s="4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27.897959183673468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s="4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IF(H67=0,"0",E67/F67)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7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 - 1)</f>
        <v>theater</v>
      </c>
      <c r="T67" s="4" t="str">
        <f t="shared" ref="T67:T130" si="11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29.044444444444444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s="4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727.72839506172841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s="4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56.89411764705882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s="4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79.208333333333329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s="4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1277.3306451612902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s="4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60.037037037037038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s="4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6.0029850746268654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s="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13.998487140695916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s="4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39.147540983606561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s="4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96.728476821192046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s="4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1230.6794871794871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s="4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94.893617021276597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s="4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44.970099667774086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s="4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574.68571428571431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s="4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11.007849293563579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s="4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168.25333333333333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s="4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10.002004008016032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s="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1052.5263157894738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s="4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314.87878787878788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s="4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49.083969465648856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s="4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73.839285714285708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s="4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1984.516129032258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s="4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47.954022988505749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s="4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33.944664031620555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s="4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77.620253164556956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s="4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1556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s="4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199.90347490347492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s="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1079.950819672131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s="4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28.970394736842106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s="4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9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s="4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698.21658986175112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s="4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12.995685005393744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s="4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969.14705882352939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s="4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75.89340101522842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s="4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s="4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9.0039177277179228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s="4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36.957446808510639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s="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98.44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s="4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1193.1678321678321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s="4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67.786206896551718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s="4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39.013927576601674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s="4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35.091397849462368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s="4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15.00672268907563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s="4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52.186440677966104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s="4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1420.4666666666667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s="4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613.77499999999998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s="4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46.970260223048328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s="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32.989389920424401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s="4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19.004126547455297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s="4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1671.0574712643679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s="4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72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s="4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48.982758620689658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s="4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53.822033898305087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s="4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49.990697674418605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s="4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753.50335570469804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s="4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453.70319634703196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s="4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1375.859375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s="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1741.6842105263158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s="4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25.983695652173914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s="4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52.96875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s="4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1785.051282051282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s="4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1040.5294117647059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s="4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709.93333333333328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s="4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IF(H131=0,"0",E131/F131)</f>
        <v>1585.3333333333333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7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 - 1)</f>
        <v>food</v>
      </c>
      <c r="T131" s="4" t="str">
        <f t="shared" ref="T131:T194" si="17"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96.290322580645167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s="4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1644.7128712871288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s="4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33.051724137931032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s="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44.967845659163984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s="4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992.08888888888885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s="4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77.295774647887328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s="4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907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s="4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17.984732824427482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s="4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96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s="4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916.47619047619048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s="4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55.040358744394617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s="4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640.42156862745094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s="4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50.008695652173913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s="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53.838235294117645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s="4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90.069767441860463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s="4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249.48523206751054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s="4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89.294117647058826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s="4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83.366071428571431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s="4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93.016528925619838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s="4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61.963636363636361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s="4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s="4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1375.578125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s="4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415.06619385342788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s="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1893.6774193548388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s="4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1705.9322033898304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s="4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1395.4769230769232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s="4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363.70270270270271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s="4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41.735849056603776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s="4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20.995475113122172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s="4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1912.22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s="4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80.154320987654316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s="4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55.128205128205131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s="4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60.893333333333331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s="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35.035573122529641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s="4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1507.55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s="4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903.92622950819668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s="4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98.0948905109489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s="4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25.971153846153847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s="4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1293.7741935483871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s="4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233.04481132075472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s="4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1842.6666666666667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s="4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47.363636363636367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s="4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7.9879518072289155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s="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967.08588957055213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s="4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5.997765363128492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s="4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1825.3461538461538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s="4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1147.4666666666667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s="4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388.44471153846155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s="4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72.15625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s="4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444.65083798882682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s="4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560.83116883116884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s="4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85.725806451612897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s="4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271.12188365650968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s="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51.086956521739133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s="4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36.00682593856655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s="4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9.9722222222222214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s="4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886.1875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s="4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601.66956521739132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s="4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82.03125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s="4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1875.1666666666667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s="4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36.782608695652172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s="4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83.89473684210526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s="4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425.85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s="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IF(H195=0,"0",E195/F195)</f>
        <v>65.478260869565219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7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 - 1)</f>
        <v>music</v>
      </c>
      <c r="T195" s="4" t="str">
        <f t="shared" ref="T195:T258" si="23"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70.861788617886177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s="4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157.89226519337018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s="4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82.19047619047619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s="4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547.37583892617454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s="4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604.1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s="4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17.925925925925927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s="4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1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s="4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21.005873715124817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s="4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82.822784810126578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s="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1443.3805970149253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s="4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843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s="4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12.99537037037037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s="4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89.641025641025635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s="4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9.9929577464788739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s="4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1971.3861386138615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s="4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1962.4761904761904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s="4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94.597014925373131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s="4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1043.1578947368421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s="4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80.921052631578945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s="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879.73846153846159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s="4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14.001955034213099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s="4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1506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s="4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1217.5548387096774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s="4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1286.911111111111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s="4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56.986111111111114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s="4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417.15963855421688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s="4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83.375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s="4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1210.4040404040404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s="4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s="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871.24468085106378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s="4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462.58663366336634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s="4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678.45384615384614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s="4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29.970027247956402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s="4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607.99408284023673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s="4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1377.9333333333334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s="4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854.62886597938143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s="4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24.009523809523809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s="4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71.727272727272734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s="4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34.05263157894737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s="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37.974683544303801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s="4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75.055045871559628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s="4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85.452380952380949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s="4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393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s="4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93.220125786163521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s="4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24.023696682464454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s="4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31.908163265306122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s="4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293.85202863961814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s="4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1683.6176470588234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s="4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83.8203125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s="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23.011235955056179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s="4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6.9964912280701759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s="4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29.019646365422396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s="4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44.935582822085891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s="4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197.91854233654877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s="4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62.099526066350712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s="4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615.73260073260076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s="4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1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s="4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71.111111111111114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s="4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10.004792332268371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s="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1215.2921348314608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s="4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45.972972972972975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s="4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806.125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s="4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41.695652173913047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s="4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IF(H259=0,"0",E259/F259)</f>
        <v>57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7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 - 1)</f>
        <v>theater</v>
      </c>
      <c r="T259" s="4" t="str">
        <f t="shared" ref="T259:T322" si="29"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50.089552238805972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s="4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17.984949832775921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s="4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62.879746835443036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s="4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848.48387096774195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s="4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17.022364217252395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s="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28.991913746630729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s="4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455.57851239669424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s="4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49.032520325203251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s="4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1115.6103896103896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s="4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615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s="4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14.961325966850829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s="4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34.948616600790515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s="4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1750.3703703703704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s="4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1953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s="4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511.01644736842104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s="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78.131386861313871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s="4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24.15625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s="4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38.921487603305785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s="4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54.886597938144327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s="4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7.0028142589118199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s="4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26.990797546012271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s="4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79.859649122807014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s="4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25.018932874354562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s="4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1636.4347826086957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s="4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84.037037037037038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s="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79.84210526315789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s="4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98.228915662650607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s="4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9.0042492917847028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s="4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1150.4117647058824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s="4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62.919047619047618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s="4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55.877551020408163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s="4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8.0011876484560567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s="4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1698.5555555555557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s="4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17.984682713347922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s="4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s="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66.5625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s="4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5.9985074626865673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s="4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1910.25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s="4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60.945454545454545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s="4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72.180851063829792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s="4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34.979166666666664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s="4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38.313725490196077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s="4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1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s="4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8.9977695167286242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s="4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757.3125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s="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33.843373493975903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s="4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21.005494505494507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s="4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28.02097902097902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s="4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64.25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s="4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329.34090909090907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s="4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1183.2432432432433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s="4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s="4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79.3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s="4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63.11330049261084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s="4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591.43548387096769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s="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22.01772151898734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s="4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13.986440677966101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s="4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94.705882352941174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s="4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95.537313432835816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s="4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66.78947368421052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s="4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56.4375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s="4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83.358974358974365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s="4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809.2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s="4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IF(H323=0,"0",E323/F323)</f>
        <v>1706.6170212765958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7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 - 1)</f>
        <v>film &amp; video</v>
      </c>
      <c r="T323" s="4" t="str">
        <f t="shared" ref="T323:T386" si="35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1175.9101796407185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s="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89.5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s="4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71.024390243902445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s="4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64.802197802197796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s="4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72.304347826086953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s="4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25.692307692307693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s="4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983.77611940298505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s="4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933.78260869565213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s="4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336.91891891891891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s="4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32.979729729729726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s="4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206.98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s="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95.967741935483872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s="4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660.63101604278074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s="4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1742.3508771929824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s="4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707.23711340206182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s="4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943.60975609756099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s="4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698.55865921787711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s="4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1362.175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s="4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371.95744680851061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s="4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1138.5529411764705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s="4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475.58208955223881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s="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89.870370370370367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s="4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1975.2142857142858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s="4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1543.9333333333334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s="4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81.117647058823536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s="4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8.9985724482512488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s="4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1983.6527777777778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s="4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1810.5283018867924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s="4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1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s="4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739.3046875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s="4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27.914285714285715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s="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335.67153284671531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s="4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60.87096774193548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s="4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37.983050847457626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s="4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92.729729729729726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s="4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22.98918918918919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s="4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95.5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s="4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39.959866220735783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s="4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597.92920353982299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s="4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54.862068965517238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s="4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36.975806451612904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s="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52.0625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s="4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9.001856435643564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s="4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16.009549795361529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s="4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18.003378378378379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s="4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98.421052631578945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s="4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51.963898916967509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s="4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54.003663003663007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s="4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1125.566037735849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s="4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1888.3823529411766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s="4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8.9974874371859297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s="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225.05616438356165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s="4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1697.9230769230769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s="4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26.890909090909091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s="4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34.00277008310249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s="4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509.8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s="4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1777.2857142857142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s="4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72.8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s="4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25.05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s="4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52.983695652173914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s="4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90.671875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s="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63.106666666666669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s="4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1144.0639534883721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s="4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IF(H387=0,"0",E387/F387)</f>
        <v>389.44520547945206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7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 - 1)</f>
        <v>publishing</v>
      </c>
      <c r="T387" s="4" t="str">
        <f t="shared" ref="T387:T450" si="41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1362.5526315789473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s="4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1097.3076923076924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s="4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1176.1818181818182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s="4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830.75409836065569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s="4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23.941176470588236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s="4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627.57142857142856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s="4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1023.4242424242424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s="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627.89519650655018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s="4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8.0063965884861403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s="4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71.061538461538461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s="4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461.14970059880238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s="4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80.936781609195407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s="4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16.99442896935933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s="4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970.734375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s="4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1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s="4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9.0013071895424837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s="4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s="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1963.0232558139535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s="4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488.35759493670884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s="4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294.74444444444447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s="4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393.3131868131868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s="4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33.988764044943821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s="4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91.88636363636364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s="4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1365.304347826087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s="4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1542.6666666666667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s="4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77.723809523809521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s="4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20.995515695067265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s="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1897.2258064516129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s="4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1875.3529411764705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s="4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1141.090909090909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s="4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1341.0681818181818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s="4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17.145454545454545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s="4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1648.4736842105262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s="4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1142.0243902439024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s="4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50.1796875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s="4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93.984375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s="4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87.204724409448815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s="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1429.3636363636363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s="4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51.6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s="4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26.96875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s="4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17.998254799301918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s="4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1743.5221238938052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s="4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1022.5434782608696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s="4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1903.1978021978023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s="4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80.691176470588232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s="4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51.130208333333336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s="4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76.734939759036138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s="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1217.6851851851852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s="4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53.117647058823529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s="4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1522.3931623931624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s="4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13.00190114068441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s="4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81.048780487804876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s="4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82.832402234636874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s="4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284.22535211267603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s="4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1024.4074074074074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s="4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69.760000000000005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s="4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53.924623115577887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s="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92.342857142857142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s="4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62.147727272727273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s="4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21.015655577299412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s="4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68.036585365853654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s="4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1573.0833333333333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s="4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907.68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s="4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IF(H451=0,"0",E451/F451)</f>
        <v>9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7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 - 1)</f>
        <v>games</v>
      </c>
      <c r="T451" s="4" t="str">
        <f t="shared" ref="T451:T514" si="47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1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s="4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1482.1300813008131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s="4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48.333333333333336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s="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1834.8035714285713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s="4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40.06818181818182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s="4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1168.6779661016949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s="4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1465.75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s="4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49.333333333333336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s="4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338.19373219373222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s="4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63.044444444444444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s="4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23.947674418604652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s="4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988.32624113475174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s="4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1862.3870967741937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s="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1345.0462962962963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s="4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714.43609022556393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s="4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46.962765957446805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s="4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12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s="4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14.005217391304347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s="4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39.512195121951223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s="4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56.130434782608695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s="4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35.975524475524473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s="4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31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s="4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1547.2307692307693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s="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50.039325842696627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s="4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40.016438356164386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s="4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73.964912280701753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s="4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1904.0666666666666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s="4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85.425925925925924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s="4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688.99576271186436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s="4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23.996101364522417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s="4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85.702970297029708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s="4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1974.4567901234568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s="4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43.0625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s="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910.11320754716985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s="4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296.23461538461538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s="4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898.19354838709683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s="4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50.142857142857146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s="4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1100.6927374301677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s="4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53.013636363636365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s="4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91.558823529411768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s="4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23.9375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s="4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568.64590163934429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s="4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1909.625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s="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8.9972375690607738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s="4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25.016453382084094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s="4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31.961445783132529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s="4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1667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s="4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98.5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s="4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1929.875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s="4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1640.4791666666667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s="4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s="4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1539.1857142857143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s="4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12.998113207547171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s="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255.46111111111111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s="4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75.260869565217391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s="4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892.64285714285711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s="4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180.01510248112189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s="4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20.925000000000001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s="4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1730.5357142857142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s="4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1683.2394366197184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s="4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78.058823529411768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s="4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1479.0833333333333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s="4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91.208633093525179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s="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IF(H515=0,"0",E515/F515)</f>
        <v>83.589743589743591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7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 - 1)</f>
        <v>film &amp; video</v>
      </c>
      <c r="T515" s="4" t="str">
        <f t="shared" ref="T515:T578" si="53"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1414.6818181818182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s="4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85.660714285714292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s="4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1240.0930232558139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s="4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59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s="4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88.857142857142861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s="4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1772.5686274509803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s="4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7.995305164319249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s="4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75.760273972602747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s="4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512.15625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s="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9.0042857142857144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s="4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965.90476190476193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s="4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21.047619047619047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s="4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82.974358974358978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s="4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1884.8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s="4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s="4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52.18181818181818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s="4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1047.0434782608695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s="4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1857.6875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s="4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15.996023856858846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s="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1157.7735849056603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s="4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892.33333333333337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s="4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26.002074688796682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s="4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97.98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s="4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845.59829059829065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s="4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1500.8947368421052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s="4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97.534246575342465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s="4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52.996240601503757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s="4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1795.25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s="4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643.33333333333337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s="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866.5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s="4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27.949458483754512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s="4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1843.9213483146068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s="4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41.890243902439025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s="4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13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s="4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660.78966789667902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s="4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295.22183098591552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s="4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1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s="4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1789.7966101694915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s="4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89.555555555555557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s="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1705.0454545454545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s="4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94.78947368421052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s="4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62.897321428571431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s="4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51.945833333333333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s="4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60.100502512562812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s="4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58.145985401459853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s="4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1052.6831683168316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s="4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200.04030226700252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s="4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29.975675675675674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s="4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97.615384615384613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s="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37.007246376811594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s="4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1683.25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s="4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947.1512195121951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s="4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93.727272727272734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s="4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67.876712328767127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s="4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724.12903225806451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s="4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201.28691983122363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s="4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311.64705882352939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s="4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35.053191489361701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s="4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90.666666666666671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s="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66.928571428571431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s="4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27.010840108401084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s="4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832.07936507936506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s="4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96.892307692307696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s="4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IF(H579=0,"0",E579/F579)</f>
        <v>81.368421052631575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7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 - 1)</f>
        <v>music</v>
      </c>
      <c r="T579" s="4" t="str">
        <f t="shared" ref="T579:T642" si="59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951.05882352941171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s="4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62.069306930693067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s="4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437.36257309941521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s="4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60.015625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s="4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87.134615384615387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s="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189.2360248447205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s="4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860.45833333333337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s="4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88.877551020408163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s="4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6.9968454258675079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s="4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93.863013698630141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s="4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1576.1645569620252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s="4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78.661538461538456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s="4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71.024390243902445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s="4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5.9980732177263967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s="4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1557.1538461538462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s="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1214.7612903225806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s="4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1595.2857142857142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s="4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701.41148325358847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s="4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78.75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s="4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736.52970297029708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s="4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1085.6049382716049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s="4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1278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s="4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1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s="4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62.888888888888886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s="4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712.3125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s="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52.85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s="4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885.60233918128654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s="4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33.037433155080215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s="4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34.069148936170215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s="4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1379.1374045801526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s="4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38.99647887323944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s="4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100.35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s="4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428.05727923627683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s="4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81.142857142857139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s="4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62.194244604316545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s="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11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s="4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265.83870967741933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s="4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s="4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63.836842105263159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s="4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13.984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s="4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1980.3469387755101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s="4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1991.3214285714287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s="4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43.003731343283583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s="4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255.91774193548386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s="4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1972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s="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942.53750000000002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s="4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51.071684587813621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s="4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75.36363636363636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s="4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64.101941747572809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s="4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16.005763688760808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s="4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18.973684210526315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s="4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853.47692307692307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s="4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94.80952380952381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s="4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592.76129032258063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s="4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718.65116279069764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s="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67.096385542168676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s="4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1174.9873417721519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s="4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1391.140350877193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s="4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1962.9384615384615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s="4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85.443037974683548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s="4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847.09090909090912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s="4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86.285714285714292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s="4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1162.8823529411766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s="4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IF(H643=0,"0",E643/F643)</f>
        <v>93.974999999999994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7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 - 1)</f>
        <v>theater</v>
      </c>
      <c r="T643" s="4" t="str">
        <f t="shared" ref="T643:T706" si="65"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92.289655172413788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s="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149.25791855203619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s="4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1708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s="4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1919.1720430107528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s="4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982.56179775280896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s="4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45.439024390243901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s="4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986.88888888888891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s="4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1229.2291666666667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s="4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1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s="4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1977.715909090909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s="4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99.874015748031496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s="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5.9995724668661818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s="4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350.26771653543307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s="4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69.172774869109944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s="4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1187.5952380952381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s="4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103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s="4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526.56666666666672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s="4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1212.9787234042553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s="4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90.707317073170728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s="4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1071.7037037037037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s="4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90.877551020408163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s="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100.31168831168831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s="4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805.18181818181813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s="4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50.912500000000001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s="4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31.015625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s="4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69.0625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s="4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279.64999999999998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s="4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487.52089136490252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s="4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161.95095948827293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s="4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976.45081967213116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s="4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1976.5892857142858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s="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55.56818181818182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s="4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1683.8235294117646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s="4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96.983739837398375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s="4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622.17894736842106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s="4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52.761904761904759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s="4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993.27777777777783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s="4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13.993249758919962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s="4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1462.0824742268042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s="4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1849.2674418604652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s="4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54.06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s="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23.027932960893853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s="4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13.996316758747698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s="4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1389.7205882352941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s="4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74.901041666666671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s="4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15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s="4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29.018648018648019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s="4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72.752475247524757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s="4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35.93832599118943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s="4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50.133802816901408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s="4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59.758241758241759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s="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1803.0625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s="4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91.142857142857139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s="4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91.955223880597018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s="4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1642.1694915254238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s="4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1287.3202614379086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s="4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420.70917225950785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s="4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74.345238095238102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s="4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1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s="4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520.08000000000004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s="4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87.222222222222229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s="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633.74358974358972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s="4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86.845528455284551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s="4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IF(H707=0,"0",E707/F707)</f>
        <v>1697.4545454545455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7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 - 1)</f>
        <v>publishing</v>
      </c>
      <c r="T707" s="4" t="str">
        <f t="shared" ref="T707:T770" si="71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1082.703125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s="4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72.823899371069189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s="4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17.001414427157002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s="4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98.267605633802816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s="4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42.95945945945946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s="4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63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s="4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7.998370450841934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s="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68.975308641975303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s="4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384.8541226215645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s="4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1202.9166666666667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s="4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19.986486486486488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s="4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55.91935483870968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s="4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83.17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s="4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69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s="4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87.21621621621621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s="4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1357.25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s="4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483.47770700636943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s="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49.074074074074076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s="4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84.037313432835816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s="4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1947.38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s="4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541.87640449438197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s="4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89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s="4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40.833333333333336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s="4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55.897849462365592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s="4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287.76513317191285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s="4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80.222222222222229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s="4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1169.804347826087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s="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158.00189753320683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s="4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42.01880877742947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s="4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371.19774011299432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s="4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76.757575757575751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s="4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36.970588235294116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s="4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778.5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s="4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100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s="4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53.06666666666667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s="4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12.001696352841391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s="4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12.00088809946714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s="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38.769230769230766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s="4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20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s="4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69.7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s="4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556.71361502347418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s="4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48.969432314410483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s="4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1946.7714285714285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s="4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86.159235668789805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s="4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s="4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36.047413793103445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s="4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58.282608695652172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s="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46.945525291828794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s="4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705.97023809523807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s="4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44.886227544910177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s="4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13.001295336787564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s="4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13.995085995085995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s="4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296.1081560283688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s="4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1685.5147058823529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s="4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488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s="4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22.015267175572518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s="4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35.050847457627121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s="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56.088495575221238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s="4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11.002747252747254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s="4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39.0625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s="4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440.41935483870969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s="4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971.43859649122805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s="4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48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s="4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IF(H771=0,"0",E771/F771)</f>
        <v>1254.0919540229886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7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 - 1)</f>
        <v>games</v>
      </c>
      <c r="T771" s="4" t="str">
        <f t="shared" ref="T771:T834" si="77"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42.959409594095938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s="4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56.510204081632651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s="4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1500.7610619469026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s="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529.76439790575921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s="4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49.816176470588232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s="4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s="4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1100.3484848484848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s="4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938.51020408163265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s="4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12.998730964467006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s="4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1091.1624999999999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s="4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51.141509433962263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s="4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86.549019607843135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s="4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51.074418604651164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s="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74.120567375886523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s="4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891.60869565217388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s="4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67.041450777202073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s="4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14.994520547945205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s="4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609.94000000000005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s="4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36.06818181818182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s="4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90.567567567567565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s="4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1831.4193548387098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s="4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20.76923076923077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s="4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20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s="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10.999156829679595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s="4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66.207999999999998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s="4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73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s="4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77.727272727272734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s="4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75.74545454545455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s="4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34.085106382978722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s="4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845.080459770115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s="4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s="4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22.990147783251231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s="4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62.01015228426396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s="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61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s="4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25.973977695167285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s="4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96.705882352941174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s="4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7.0016949152542374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s="4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7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s="4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52.766666666666666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s="4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1405.3333333333333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s="4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64.041450777202073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s="4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926.23376623376623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s="4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595.75221238938047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s="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32.054393305439334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s="4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32.065217391304351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s="4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90.161538461538456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s="4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23.008130081300813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s="4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512.71544715447158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s="4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6.9990867579908675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s="4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88.411764705882348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s="4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14.992509363295881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s="4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49.048109965635739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s="4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539.94857142857143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s="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41.008403361344541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s="4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853.30158730158735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s="4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35.953608247422679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s="4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28.002188183807441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s="4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22.973782771535582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s="4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71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s="4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96.647058823529406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s="4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1424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s="4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970.79816513761466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s="4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432.24126984126985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s="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IF(H835=0,"0",E835/F835)</f>
        <v>67.867088607594937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7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 - 1)</f>
        <v>publishing</v>
      </c>
      <c r="T835" s="4" t="str">
        <f t="shared" ref="T835:T898" si="83"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72.909090909090907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s="4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859.5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s="4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81.146666666666661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s="4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176.97538100820634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s="4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63.956834532374103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s="4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77.073684210526309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s="4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1165.83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s="4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90.84615384615384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s="4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15.003552397868562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s="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87.193548387096769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s="4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88.353535353535349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s="4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697.40909090909088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s="4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9.9901768172888019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s="4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46.949579831932773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s="4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32.044378698224854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s="4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67.045112781954884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s="4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s="4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59.942307692307693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s="4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49.117647058823529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s="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171.01533742331287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s="4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1704.4649122807018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s="4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234.86274509803923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s="4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23.971988795518207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s="4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52.95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s="4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40.260869565217391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s="4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72.055555555555557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s="4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19.972222222222221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s="4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87.896226415094333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s="4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35.080213903743314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s="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13.992248062015504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s="4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42.008645533141213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s="4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809.22043010752691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s="4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1838.2558139534883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s="4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48.129629629629626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s="4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69.940540540540539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s="4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1599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s="4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76.888888888888886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s="4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713.96336996336993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s="4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47.011764705882356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s="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421.63829787234044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s="4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401.92507204610951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s="4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79.20289855072464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s="4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84.44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s="4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1644.5194805194806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s="4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27.351351351351351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s="4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9.9963235294117645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s="4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843.23580786026196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s="4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811.92307692307691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s="4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8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s="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33.987394957983192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s="4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1708.96875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s="4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18.042372881355931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s="4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1502.8823529411766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s="4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78.931034482758619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s="4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57.971428571428568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s="4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55.929411764705883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s="4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1343.5258620689656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s="4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29.953667953667953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s="4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59.891774891774894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s="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84.140625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s="4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16.973544973544975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s="4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1586.8571428571429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s="4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198.11111111111111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s="4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IF(H899=0,"0",E899/F899)</f>
        <v>87.035714285714292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7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 - 1)</f>
        <v>theater</v>
      </c>
      <c r="T899" s="4" t="str">
        <f t="shared" ref="T899:T962" si="89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1807.5192307692307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s="4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31.007371007371006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s="4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1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s="4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56.064102564102562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s="4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14.023809523809524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s="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354.5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s="4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66.25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s="4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78.993902439024396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s="4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54.993865030674847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s="4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92.15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s="4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382.28840125391849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s="4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17.997912317327767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s="4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1510.75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s="4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57.984924623115575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s="4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18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s="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696.78431372549016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s="4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64.491228070175438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s="4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1256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s="4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37.305555555555557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s="4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36.155172413793103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s="4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38.063291139240505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s="4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354.49152542372883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s="4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52.874316939890711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s="4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1210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s="4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513.86363636363637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s="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16.991596638655462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s="4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394.0409836065574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s="4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30.008928571428573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s="4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87.611111111111114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s="4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71.760869565217391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s="4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1678.5128205128206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s="4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55.078341013824883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s="4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35.089285714285715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s="4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78.479452054794521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s="4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23.033018867924529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s="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729.22916666666663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s="4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61.978021978021978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s="4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61.048780487804876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s="4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845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s="4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1697.82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s="4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91.75454545454545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s="4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78.34693877551021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s="4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99.370967741935488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s="4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431.92307692307691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s="4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95.461538461538467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s="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74.806250000000006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s="4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100.51851851851852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s="4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1743.90625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s="4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1523.8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s="4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35.592592592592595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s="4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93.936507936507937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s="4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59.130434782608695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s="4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1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s="4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144.99179580674567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s="4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1456.9571428571428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s="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33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s="4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426.11444141689373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s="4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7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s="4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1878.8421052631579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s="4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97.905511811023615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s="4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10.994557823129252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s="4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1326.2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s="4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55.035294117647062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s="4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IF(H963=0,"0",E963/F963)</f>
        <v>57.142857142857146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7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 - 1)</f>
        <v>publishing</v>
      </c>
      <c r="T963" s="4" t="str">
        <f t="shared" ref="T963:T1001" si="95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36.003378378378379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s="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58.788235294117648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s="4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36.977528089887642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s="4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22.023316062176164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s="4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17.005050505050505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s="4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884.21897810218979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s="4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24.014792899408285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s="4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79.166666666666671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s="4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945.22950819672133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s="4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50.5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s="4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427.73684210526318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s="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1189.8181818181818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s="4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7.9973262032085559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s="4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53.974193548387099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s="4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40.018633540372669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s="4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69.959459459459453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s="4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10.001157407407407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s="4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603.10489510489515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s="4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1965.75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s="4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67.084269662921344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s="4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71.941176470588232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s="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1290.4383561643835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s="4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65.19736842105263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s="4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1709.2985074626865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s="4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78.599999999999994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s="4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61.940092165898619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s="4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94.211538461538467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s="4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23.98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s="4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77.715909090909093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s="4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98.150442477876112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s="4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30.967213114754099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s="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97.538461538461533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s="4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1424.4807692307693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s="4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975.89808917197456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s="4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65.945205479452056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s="4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75.459016393442624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s="4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663.56140350877195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s="4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1102.0877192982457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s="4" t="str">
        <f t="shared" si="95"/>
        <v>food trucks</v>
      </c>
    </row>
  </sheetData>
  <autoFilter ref="G1:G1001" xr:uid="{00000000-0001-0000-0000-000000000000}"/>
  <conditionalFormatting sqref="F2:F1001">
    <cfRule type="colorScale" priority="7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containsText" dxfId="13" priority="1" operator="containsText" text="canceled">
      <formula>NOT(ISERROR(SEARCH("canceled",G2)))</formula>
    </cfRule>
    <cfRule type="containsText" dxfId="12" priority="2" operator="containsText" text="failed">
      <formula>NOT(ISERROR(SEARCH("failed",G2)))</formula>
    </cfRule>
    <cfRule type="containsText" dxfId="11" priority="4" operator="containsText" text="live">
      <formula>NOT(ISERROR(SEARCH("live",G2)))</formula>
    </cfRule>
    <cfRule type="containsText" dxfId="10" priority="5" operator="containsText" text="successful">
      <formula>NOT(ISERROR(SEARCH("successful",G2)))</formula>
    </cfRule>
  </conditionalFormatting>
  <conditionalFormatting sqref="G4">
    <cfRule type="containsText" dxfId="9" priority="6" operator="containsText" text="failed">
      <formula>NOT(ISERROR(SEARCH("failed",G4)))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93AA-3533-484B-8063-E8CEEE19B8CE}">
  <dimension ref="A1:F14"/>
  <sheetViews>
    <sheetView workbookViewId="0">
      <selection activeCell="S42" sqref="S4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2033</v>
      </c>
    </row>
    <row r="3" spans="1:6" x14ac:dyDescent="0.2">
      <c r="A3" s="5" t="s">
        <v>2034</v>
      </c>
      <c r="B3" s="5" t="s">
        <v>2035</v>
      </c>
    </row>
    <row r="4" spans="1:6" x14ac:dyDescent="0.2">
      <c r="A4" s="5" t="s">
        <v>2046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">
      <c r="A5" s="6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2039</v>
      </c>
      <c r="E8">
        <v>4</v>
      </c>
      <c r="F8">
        <v>4</v>
      </c>
    </row>
    <row r="9" spans="1:6" x14ac:dyDescent="0.2">
      <c r="A9" s="6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2738-9EC3-C542-9104-D5E2E96A95AC}">
  <dimension ref="A1:F30"/>
  <sheetViews>
    <sheetView workbookViewId="0">
      <selection activeCell="X28" sqref="X2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2033</v>
      </c>
    </row>
    <row r="2" spans="1:6" x14ac:dyDescent="0.2">
      <c r="A2" s="5" t="s">
        <v>2029</v>
      </c>
      <c r="B2" t="s">
        <v>2033</v>
      </c>
    </row>
    <row r="4" spans="1:6" x14ac:dyDescent="0.2">
      <c r="A4" s="5" t="s">
        <v>2034</v>
      </c>
      <c r="B4" s="5" t="s">
        <v>2035</v>
      </c>
    </row>
    <row r="5" spans="1:6" x14ac:dyDescent="0.2">
      <c r="A5" s="5" t="s">
        <v>2046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2048</v>
      </c>
      <c r="E7">
        <v>4</v>
      </c>
      <c r="F7">
        <v>4</v>
      </c>
    </row>
    <row r="8" spans="1:6" x14ac:dyDescent="0.2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2051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2061</v>
      </c>
      <c r="C20">
        <v>4</v>
      </c>
      <c r="E20">
        <v>4</v>
      </c>
      <c r="F20">
        <v>8</v>
      </c>
    </row>
    <row r="21" spans="1:6" x14ac:dyDescent="0.2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2066</v>
      </c>
      <c r="C25">
        <v>7</v>
      </c>
      <c r="E25">
        <v>14</v>
      </c>
      <c r="F25">
        <v>21</v>
      </c>
    </row>
    <row r="26" spans="1:6" x14ac:dyDescent="0.2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2070</v>
      </c>
      <c r="E29">
        <v>3</v>
      </c>
      <c r="F29">
        <v>3</v>
      </c>
    </row>
    <row r="30" spans="1:6" x14ac:dyDescent="0.2">
      <c r="A30" s="6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F8B4-DC7F-344F-A5ED-ED170225D1B2}">
  <dimension ref="A1:E18"/>
  <sheetViews>
    <sheetView workbookViewId="0">
      <selection activeCell="Q12" sqref="Q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2029</v>
      </c>
      <c r="B1" t="s">
        <v>2033</v>
      </c>
    </row>
    <row r="2" spans="1:5" x14ac:dyDescent="0.2">
      <c r="A2" s="5" t="s">
        <v>2085</v>
      </c>
      <c r="B2" t="s">
        <v>2033</v>
      </c>
    </row>
    <row r="4" spans="1:5" x14ac:dyDescent="0.2">
      <c r="A4" s="5" t="s">
        <v>2034</v>
      </c>
      <c r="B4" s="5" t="s">
        <v>2035</v>
      </c>
    </row>
    <row r="5" spans="1:5" x14ac:dyDescent="0.2">
      <c r="A5" s="5" t="s">
        <v>2046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5696-E99D-7A42-B42F-49E226231502}">
  <dimension ref="A1:H13"/>
  <sheetViews>
    <sheetView workbookViewId="0">
      <selection activeCell="M38" sqref="M38"/>
    </sheetView>
  </sheetViews>
  <sheetFormatPr baseColWidth="10" defaultRowHeight="16" x14ac:dyDescent="0.2"/>
  <cols>
    <col min="1" max="1" width="13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s="6" t="s">
        <v>2094</v>
      </c>
      <c r="B2">
        <f>COUNTIFS(Crowdfunding!$D$2:$D$1001,"&lt; 1000",Crowdfunding!$G$2:$G$1001,"=successful")</f>
        <v>30</v>
      </c>
      <c r="C2">
        <f>COUNTIFS(Crowdfunding!$D$2:$D$1001,"&lt; 1000",Crowdfunding!$G$2:$G$1001,"=failed")</f>
        <v>20</v>
      </c>
      <c r="D2">
        <f>COUNTIFS(Crowdfunding!$D$2:$D$1001,"&lt; 1000",Crowdfunding!$G$2:$G$1001,"=canceled")</f>
        <v>1</v>
      </c>
      <c r="E2">
        <f>B2+C2+D2</f>
        <v>51</v>
      </c>
      <c r="F2" s="10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2095</v>
      </c>
      <c r="B3">
        <f>COUNTIFS(Crowdfunding!$D$2:$D$1001,"&gt;= 1000", Crowdfunding!$D$2:$D$1001,"&lt; 4999",Crowdfunding!$G$2:$G$1001,"=successful")</f>
        <v>191</v>
      </c>
      <c r="C3">
        <f>COUNTIFS(Crowdfunding!$D$2:$D$1001,"&gt;= 1000", Crowdfunding!$D$2:$D$1001,"&lt; 4999",Crowdfunding!$G$2:$G$1001,"=failed")</f>
        <v>38</v>
      </c>
      <c r="D3">
        <f>COUNTIFS(Crowdfunding!$D$2:$D$1001,"&gt;= 1000", Crowdfunding!$D$2:$D$1001,"&lt; 4999",Crowdfunding!$G$2:$G$1001,"=canceled")</f>
        <v>2</v>
      </c>
      <c r="E3">
        <f t="shared" ref="E3:E13" si="0">B3+C3+D3</f>
        <v>231</v>
      </c>
      <c r="F3" s="10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2096</v>
      </c>
      <c r="B4">
        <f>COUNTIFS(Crowdfunding!$D$2:$D$1001,"&gt;= 5000", Crowdfunding!$D$2:$D$1001,"&lt; 9999",Crowdfunding!$G$2:$G$1001,"=successful")</f>
        <v>164</v>
      </c>
      <c r="C4">
        <f>COUNTIFS(Crowdfunding!$D$2:$D$1001,"&gt;= 5000", Crowdfunding!$D$2:$D$1001,"&lt; 9999",Crowdfunding!$G$2:$G$1001,"=failed")</f>
        <v>126</v>
      </c>
      <c r="D4">
        <f>COUNTIFS(Crowdfunding!$D$2:$D$1001,"&gt;= 5000", Crowdfunding!$D$2:$D$1001,"&lt; 9999",Crowdfunding!$G$2:$G$1001,"=canceled")</f>
        <v>25</v>
      </c>
      <c r="E4">
        <f t="shared" si="0"/>
        <v>315</v>
      </c>
      <c r="F4" s="10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2097</v>
      </c>
      <c r="B5">
        <f>COUNTIFS(Crowdfunding!$D$2:$D$1001,"&gt;= 10000", Crowdfunding!$D$2:$D$1001,"&lt; 14999",Crowdfunding!$G$2:$G$1001,"=successful")</f>
        <v>4</v>
      </c>
      <c r="C5">
        <f>COUNTIFS(Crowdfunding!$D$2:$D$1001,"&gt;= 10000", Crowdfunding!$D$2:$D$1001,"&lt; 14999",Crowdfunding!$G$2:$G$1001,"=failed")</f>
        <v>5</v>
      </c>
      <c r="D5">
        <f>COUNTIFS(Crowdfunding!$D$2:$D$1001,"&gt;= 10000", Crowdfunding!$D$2:$D$1001,"&lt; 14999",Crowdfunding!$G$2:$G$1001,"=canceled")</f>
        <v>0</v>
      </c>
      <c r="E5">
        <f t="shared" si="0"/>
        <v>9</v>
      </c>
      <c r="F5" s="10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2098</v>
      </c>
      <c r="B6">
        <f>COUNTIFS(Crowdfunding!$D$2:$D$1001,"&gt;= 15000", Crowdfunding!$D$2:$D$1001,"&lt; 19999",Crowdfunding!$G$2:$G$1001,"=successful")</f>
        <v>10</v>
      </c>
      <c r="C6">
        <f>COUNTIFS(Crowdfunding!$D$2:$D$1001,"&gt;= 15000", Crowdfunding!$D$2:$D$1001,"&lt; 19999",Crowdfunding!$G$2:$G$1001,"=failed")</f>
        <v>0</v>
      </c>
      <c r="D6">
        <f>COUNTIFS(Crowdfunding!$D$2:$D$1001,"&gt;= 15000", Crowdfunding!$D$2:$D$1001,"&lt; 19999",Crowdfunding!$G$2:$G$1001,"=canceled")</f>
        <v>0</v>
      </c>
      <c r="E6">
        <f t="shared" si="0"/>
        <v>10</v>
      </c>
      <c r="F6" s="10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2099</v>
      </c>
      <c r="B7">
        <f>COUNTIFS(Crowdfunding!$D$2:$D$1001,"&gt;= 20000", Crowdfunding!$D$2:$D$1001,"&lt; 24999",Crowdfunding!$G$2:$G$1001,"=successful")</f>
        <v>7</v>
      </c>
      <c r="C7">
        <f>COUNTIFS(Crowdfunding!$D$2:$D$1001,"&gt;= 20000", Crowdfunding!$D$2:$D$1001,"&lt; 24999",Crowdfunding!$G$2:$G$1001,"=failed")</f>
        <v>0</v>
      </c>
      <c r="D7">
        <f>COUNTIFS(Crowdfunding!$D$2:$D$1001,"&gt;= 20000", Crowdfunding!$D$2:$D$1001,"&lt; 24999",Crowdfunding!$G$2:$G$1001,"=canceled")</f>
        <v>0</v>
      </c>
      <c r="E7">
        <f t="shared" si="0"/>
        <v>7</v>
      </c>
      <c r="F7" s="10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2100</v>
      </c>
      <c r="B8">
        <f>COUNTIFS(Crowdfunding!$D$2:$D$1001,"&gt;= 25000", Crowdfunding!$D$2:$D$1001,"&lt; 29999",Crowdfunding!$G$2:$G$1001,"=successful")</f>
        <v>11</v>
      </c>
      <c r="C8">
        <f>COUNTIFS(Crowdfunding!$D$2:$D$1001,"&gt;= 25000", Crowdfunding!$D$2:$D$1001,"&lt; 29999",Crowdfunding!$G$2:$G$1001,"=failed")</f>
        <v>3</v>
      </c>
      <c r="D8">
        <f>COUNTIFS(Crowdfunding!$D$2:$D$1001,"&gt;= 25000", Crowdfunding!$D$2:$D$1001,"&lt; 29999",Crowdfunding!$G$2:$G$1001,"=canceled")</f>
        <v>0</v>
      </c>
      <c r="E8">
        <f t="shared" si="0"/>
        <v>14</v>
      </c>
      <c r="F8" s="10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2101</v>
      </c>
      <c r="B9">
        <f>COUNTIFS(Crowdfunding!$D$2:$D$1001,"&gt;= 30000", Crowdfunding!$D$2:$D$1001,"&lt; 34999",Crowdfunding!$G$2:$G$1001,"=successful")</f>
        <v>7</v>
      </c>
      <c r="C9">
        <f>COUNTIFS(Crowdfunding!$D$2:$D$1001,"&gt;= 30000", Crowdfunding!$D$2:$D$1001,"&lt; 34999",Crowdfunding!$G$2:$G$1001,"=failed")</f>
        <v>0</v>
      </c>
      <c r="D9">
        <f>COUNTIFS(Crowdfunding!$D$2:$D$1001,"&gt;= 30000", Crowdfunding!$D$2:$D$1001,"&lt; 34999",Crowdfunding!$G$2:$G$1001,"=canceled")</f>
        <v>0</v>
      </c>
      <c r="E9">
        <f t="shared" si="0"/>
        <v>7</v>
      </c>
      <c r="F9" s="10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2102</v>
      </c>
      <c r="B10">
        <f>COUNTIFS(Crowdfunding!$D$2:$D$1001,"&gt;= 35000", Crowdfunding!$D$2:$D$1001,"&lt; 39999",Crowdfunding!$G$2:$G$1001,"=successful")</f>
        <v>8</v>
      </c>
      <c r="C10">
        <f>COUNTIFS(Crowdfunding!$D$2:$D$1001,"&gt;= 35000", Crowdfunding!$D$2:$D$1001,"&lt; 39999",Crowdfunding!$G$2:$G$1001,"=failed")</f>
        <v>3</v>
      </c>
      <c r="D10">
        <f>COUNTIFS(Crowdfunding!$D$2:$D$1001,"&gt;= 35000", Crowdfunding!$D$2:$D$1001,"&lt; 39999",Crowdfunding!$G$2:$G$1001,"=canceled")</f>
        <v>1</v>
      </c>
      <c r="E10">
        <f t="shared" si="0"/>
        <v>12</v>
      </c>
      <c r="F10" s="10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2103</v>
      </c>
      <c r="B11">
        <f>COUNTIFS(Crowdfunding!$D$2:$D$1001,"&gt;= 40000", Crowdfunding!$D$2:$D$1001,"&lt; 44999",Crowdfunding!$G$2:$G$1001,"=successful")</f>
        <v>11</v>
      </c>
      <c r="C11">
        <f>COUNTIFS(Crowdfunding!$D$2:$D$1001,"&gt;= 40000", Crowdfunding!$D$2:$D$1001,"&lt; 44999",Crowdfunding!$G$2:$G$1001,"=failed")</f>
        <v>3</v>
      </c>
      <c r="D11">
        <f>COUNTIFS(Crowdfunding!$D$2:$D$1001,"&gt;= 40000", Crowdfunding!$D$2:$D$1001,"&lt; 44999",Crowdfunding!$G$2:$G$1001,"=canceled")</f>
        <v>0</v>
      </c>
      <c r="E11">
        <f t="shared" si="0"/>
        <v>14</v>
      </c>
      <c r="F11" s="10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2104</v>
      </c>
      <c r="B12">
        <f>COUNTIFS(Crowdfunding!$D$2:$D$1001,"&gt;= 45000", Crowdfunding!$D$2:$D$1001,"&lt; 49999",Crowdfunding!$G$2:$G$1001,"=successful")</f>
        <v>8</v>
      </c>
      <c r="C12">
        <f>COUNTIFS(Crowdfunding!$D$2:$D$1001,"&gt;= 45000", Crowdfunding!$D$2:$D$1001,"&lt; 49999",Crowdfunding!$G$2:$G$1001,"=failed")</f>
        <v>3</v>
      </c>
      <c r="D12">
        <f>COUNTIFS(Crowdfunding!$D$2:$D$1001,"&gt;= 45000", Crowdfunding!$D$2:$D$1001,"&lt; 49999",Crowdfunding!$G$2:$G$1001,"=canceled")</f>
        <v>0</v>
      </c>
      <c r="E12">
        <f t="shared" si="0"/>
        <v>11</v>
      </c>
      <c r="F12" s="10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2105</v>
      </c>
      <c r="B13">
        <f>COUNTIFS(Crowdfunding!$D$2:$D$1001,"&gt;= 50000",Crowdfunding!$G$2:$G$1001,"=successful")</f>
        <v>114</v>
      </c>
      <c r="C13">
        <f>COUNTIFS(Crowdfunding!$D$2:$D$1001,"&gt;= 50000",Crowdfunding!$G$2:$G$1001,"=failed")</f>
        <v>163</v>
      </c>
      <c r="D13">
        <f>COUNTIFS(Crowdfunding!$D$2:$D$1001,"&gt;= 50000",Crowdfunding!$G$2:$G$1001,"=canceled")</f>
        <v>28</v>
      </c>
      <c r="E13">
        <f t="shared" si="0"/>
        <v>305</v>
      </c>
      <c r="F13" s="10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2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9E47-EDBC-864C-B771-F44E0FB4DFC4}">
  <dimension ref="A1:L566"/>
  <sheetViews>
    <sheetView workbookViewId="0">
      <selection activeCell="M8" sqref="M8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8" max="8" width="17.33203125" bestFit="1" customWidth="1"/>
    <col min="11" max="11" width="17.33203125" bestFit="1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H1" s="13" t="s">
        <v>2112</v>
      </c>
      <c r="I1" s="14"/>
      <c r="K1" s="13" t="s">
        <v>2113</v>
      </c>
      <c r="L1" s="14"/>
    </row>
    <row r="2" spans="1:12" x14ac:dyDescent="0.2">
      <c r="A2" t="s">
        <v>20</v>
      </c>
      <c r="B2">
        <v>158</v>
      </c>
      <c r="D2" t="s">
        <v>14</v>
      </c>
      <c r="E2">
        <v>0</v>
      </c>
      <c r="H2" s="12" t="s">
        <v>2106</v>
      </c>
      <c r="I2">
        <f>AVERAGE(B2:B566)</f>
        <v>851.14690265486729</v>
      </c>
      <c r="K2" s="12" t="s">
        <v>2106</v>
      </c>
      <c r="L2">
        <f>AVERAGE(E2:E365)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s="12" t="s">
        <v>2107</v>
      </c>
      <c r="I3">
        <f>MEDIAN(B2:B566)</f>
        <v>201</v>
      </c>
      <c r="K3" s="12" t="s">
        <v>2107</v>
      </c>
      <c r="L3">
        <f>MEDIAN(E2:E365)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s="12" t="s">
        <v>2108</v>
      </c>
      <c r="I4">
        <f>MIN(B2:B566)</f>
        <v>16</v>
      </c>
      <c r="K4" s="12" t="s">
        <v>2108</v>
      </c>
      <c r="L4">
        <f>MIN(E2:E566)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s="12" t="s">
        <v>2109</v>
      </c>
      <c r="I5">
        <f>MAX(B2:B566)</f>
        <v>7295</v>
      </c>
      <c r="K5" s="12" t="s">
        <v>2109</v>
      </c>
      <c r="L5">
        <f>MAX(E2:E365)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s="12" t="s">
        <v>2110</v>
      </c>
      <c r="I6">
        <f>_xlfn.VAR.P(B2:B566)</f>
        <v>1603373.7324019109</v>
      </c>
      <c r="K6" s="12" t="s">
        <v>2110</v>
      </c>
      <c r="L6">
        <f>_xlfn.VAR.P(E2:E365)</f>
        <v>921574.68174133555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s="12" t="s">
        <v>2111</v>
      </c>
      <c r="I7">
        <f>STDEV(B2:B566)</f>
        <v>1267.366006183523</v>
      </c>
      <c r="K7" s="12" t="s">
        <v>2111</v>
      </c>
      <c r="L7">
        <f>STDEV(E2:E365)</f>
        <v>961.30819978260524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H1:I1"/>
    <mergeCell ref="K1:L1"/>
  </mergeCells>
  <conditionalFormatting sqref="A2:A1001">
    <cfRule type="containsText" dxfId="8" priority="8" operator="containsText" text="successful">
      <formula>NOT(ISERROR(SEARCH("successful",A2)))</formula>
    </cfRule>
    <cfRule type="containsText" dxfId="7" priority="7" operator="containsText" text="live">
      <formula>NOT(ISERROR(SEARCH("live",A2)))</formula>
    </cfRule>
    <cfRule type="containsText" dxfId="6" priority="6" operator="containsText" text="failed">
      <formula>NOT(ISERROR(SEARCH("failed",A2)))</formula>
    </cfRule>
    <cfRule type="containsText" dxfId="5" priority="6" operator="containsText" text="canceled">
      <formula>NOT(ISERROR(SEARCH("canceled",A2)))</formula>
    </cfRule>
  </conditionalFormatting>
  <conditionalFormatting sqref="A3">
    <cfRule type="containsText" dxfId="4" priority="9" operator="containsText" text="failed">
      <formula>NOT(ISERROR(SEARCH("failed",A3)))</formula>
    </cfRule>
  </conditionalFormatting>
  <conditionalFormatting sqref="D2:D1001">
    <cfRule type="containsText" dxfId="3" priority="4" operator="containsText" text="successful">
      <formula>NOT(ISERROR(SEARCH("successful",D2)))</formula>
    </cfRule>
    <cfRule type="containsText" dxfId="2" priority="3" operator="containsText" text="live">
      <formula>NOT(ISERROR(SEARCH("live",D2)))</formula>
    </cfRule>
    <cfRule type="containsText" dxfId="1" priority="2" operator="containsText" text="failed">
      <formula>NOT(ISERROR(SEARCH("failed",D2)))</formula>
    </cfRule>
    <cfRule type="containsText" dxfId="0" priority="1" operator="containsText" text="canceled">
      <formula>NOT(ISERROR(SEARCH("canceled",D2)))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Pivot Table</vt:lpstr>
      <vt:lpstr>Sub-Category Pivot Table</vt:lpstr>
      <vt:lpstr>Date Created Pivot Table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 M</cp:lastModifiedBy>
  <dcterms:created xsi:type="dcterms:W3CDTF">2021-09-29T18:52:28Z</dcterms:created>
  <dcterms:modified xsi:type="dcterms:W3CDTF">2023-09-21T19:48:57Z</dcterms:modified>
</cp:coreProperties>
</file>