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Display 800x600" sheetId="1" state="visible" r:id="rId1"/>
    <sheet name="Display 640x480 @ 60hZ big" sheetId="2" state="visible" r:id="rId2"/>
    <sheet name="Display 640x480 @ 60hZ" sheetId="3" state="visible" r:id="rId3"/>
    <sheet name="Display 640x480 @ 85Hz" sheetId="4" state="visible" r:id="rId4"/>
    <sheet name="Sheet2" sheetId="5" state="visible" r:id="rId5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<sst xmlns="http://schemas.openxmlformats.org/spreadsheetml/2006/main" count="58" uniqueCount="58">
  <si>
    <t xml:space="preserve">Design Clock (MHz)</t>
  </si>
  <si>
    <t xml:space="preserve">System Clock (MHz)</t>
  </si>
  <si>
    <t xml:space="preserve">Horizontal timing</t>
  </si>
  <si>
    <t xml:space="preserve">Scanline part</t>
  </si>
  <si>
    <t>Pixels</t>
  </si>
  <si>
    <t xml:space="preserve">Time [µs]</t>
  </si>
  <si>
    <t>Divider</t>
  </si>
  <si>
    <t xml:space="preserve">Reduced Pixels</t>
  </si>
  <si>
    <t>Adjsuted</t>
  </si>
  <si>
    <t xml:space="preserve">Actual Timing [µs]</t>
  </si>
  <si>
    <t xml:space="preserve">% error</t>
  </si>
  <si>
    <t xml:space="preserve">Running Counter</t>
  </si>
  <si>
    <t xml:space="preserve">Visible area</t>
  </si>
  <si>
    <t xml:space="preserve">Front porch</t>
  </si>
  <si>
    <t xml:space="preserve">Sync pulse</t>
  </si>
  <si>
    <t xml:space="preserve">Back porch</t>
  </si>
  <si>
    <t xml:space="preserve">Whole line</t>
  </si>
  <si>
    <t xml:space="preserve">Vertical Timing</t>
  </si>
  <si>
    <t xml:space="preserve">Frame part</t>
  </si>
  <si>
    <t>Lines</t>
  </si>
  <si>
    <t xml:space="preserve">Time [ms]</t>
  </si>
  <si>
    <t xml:space="preserve">Whole frame</t>
  </si>
  <si>
    <t>160x120</t>
  </si>
  <si>
    <t xml:space="preserve">address lines</t>
  </si>
  <si>
    <t xml:space="preserve">data lines</t>
  </si>
  <si>
    <t>80x60</t>
  </si>
  <si>
    <t>width</t>
  </si>
  <si>
    <t xml:space="preserve">% drawing</t>
  </si>
  <si>
    <t>height</t>
  </si>
  <si>
    <t xml:space="preserve">color depth</t>
  </si>
  <si>
    <t>pixels</t>
  </si>
  <si>
    <t xml:space="preserve">size (bytes)</t>
  </si>
  <si>
    <t xml:space="preserve">* skip lower bit of horizontal counter</t>
  </si>
  <si>
    <t xml:space="preserve">*skip lower two bits of vertical counter</t>
  </si>
  <si>
    <t xml:space="preserve">A0-A6 X Coord</t>
  </si>
  <si>
    <t xml:space="preserve">A7-A13 Y Coord</t>
  </si>
  <si>
    <t xml:space="preserve">pld clock</t>
  </si>
  <si>
    <t xml:space="preserve">pixel clock</t>
  </si>
  <si>
    <t xml:space="preserve">9 bit</t>
  </si>
  <si>
    <t xml:space="preserve">9 bit x</t>
  </si>
  <si>
    <t xml:space="preserve">8 bit y</t>
  </si>
  <si>
    <t xml:space="preserve">EFFECTIVE RESOLUTION</t>
  </si>
  <si>
    <t>407x240</t>
  </si>
  <si>
    <t xml:space="preserve">Pixel (8bit)</t>
  </si>
  <si>
    <t>bytes</t>
  </si>
  <si>
    <t>203x120</t>
  </si>
  <si>
    <t xml:space="preserve">10 bit</t>
  </si>
  <si>
    <t xml:space="preserve">10 bit x</t>
  </si>
  <si>
    <t>Resolution</t>
  </si>
  <si>
    <t xml:space="preserve">427x240 px @85hz</t>
  </si>
  <si>
    <t xml:space="preserve">Aspect ratio</t>
  </si>
  <si>
    <t xml:space="preserve">Address Calculator</t>
  </si>
  <si>
    <t xml:space="preserve">Horizontal Counter Bits</t>
  </si>
  <si>
    <t xml:space="preserve">OFFSET X BY 1</t>
  </si>
  <si>
    <t>Address</t>
  </si>
  <si>
    <t>Decimal</t>
  </si>
  <si>
    <t>Value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</si>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</sst>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indexed="5"/>
        <bgColor indexed="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14">
    <xf fontId="0" fillId="0" borderId="0" numFmtId="0" xfId="0"/>
    <xf fontId="0" fillId="0" borderId="0" numFmtId="0" xfId="0"/>
    <xf fontId="0" fillId="0" borderId="0" numFmtId="0" xfId="0" applyAlignment="1">
      <alignment horizontal="center"/>
    </xf>
    <xf fontId="1" fillId="0" borderId="0" numFmtId="0" xfId="0" applyFont="1"/>
    <xf fontId="0" fillId="0" borderId="0" numFmtId="0" xfId="0">
      <protection hidden="0" locked="1"/>
    </xf>
    <xf fontId="1" fillId="0" borderId="0" numFmtId="0" xfId="0" applyFont="1">
      <protection hidden="0" locked="1"/>
    </xf>
    <xf fontId="0" fillId="0" borderId="0" numFmtId="10" xfId="1" applyNumberFormat="1">
      <protection hidden="0" locked="1"/>
    </xf>
    <xf fontId="0" fillId="0" borderId="0" numFmtId="10" xfId="1" applyNumberFormat="1"/>
    <xf fontId="0" fillId="0" borderId="0" numFmtId="0" xfId="0">
      <protection hidden="0" locked="1"/>
    </xf>
    <xf fontId="1" fillId="3" borderId="0" numFmtId="0" xfId="0" applyFont="1" applyFill="1">
      <protection hidden="0" locked="1"/>
    </xf>
    <xf fontId="0" fillId="4" borderId="0" numFmtId="0" xfId="0" applyFill="1" applyAlignment="1">
      <alignment horizontal="center"/>
    </xf>
    <xf fontId="0" fillId="4" borderId="0" numFmtId="0" xfId="0" applyFill="1"/>
    <xf fontId="0" fillId="5" borderId="0" numFmtId="0" xfId="0" applyFill="1"/>
    <xf fontId="0" fillId="6" borderId="0" numFmtId="0" xfId="0" applyFill="1" applyAlignment="1">
      <alignment horizontal="center"/>
      <protection hidden="0" locked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3.7109375"/>
    <col customWidth="1" min="5" max="5" width="13.140625"/>
    <col customWidth="1" min="7" max="7" width="15.8515625"/>
    <col bestFit="1" min="8" max="8" width="10.65234375"/>
  </cols>
  <sheetData>
    <row r="1" ht="14.25">
      <c r="A1" t="s">
        <v>0</v>
      </c>
      <c r="B1">
        <v>40</v>
      </c>
    </row>
    <row r="2" ht="14.25">
      <c r="A2" t="s">
        <v>1</v>
      </c>
      <c r="B2">
        <v>8</v>
      </c>
    </row>
    <row r="3" ht="14.25">
      <c r="A3" s="1"/>
      <c r="B3" s="1"/>
    </row>
    <row r="4" ht="14.25">
      <c r="A4" s="2" t="s">
        <v>2</v>
      </c>
      <c r="B4" s="2"/>
      <c r="C4" s="2"/>
      <c r="D4" s="2"/>
      <c r="E4" s="2"/>
    </row>
    <row r="5" ht="14.25">
      <c r="A5" t="s">
        <v>3</v>
      </c>
      <c r="B5" t="s">
        <v>4</v>
      </c>
      <c r="C5" s="1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</row>
    <row r="6" ht="14.25">
      <c r="A6" t="s">
        <v>12</v>
      </c>
      <c r="B6">
        <v>800</v>
      </c>
      <c r="C6" s="3">
        <v>20</v>
      </c>
      <c r="D6">
        <f>B1/B2</f>
        <v>5</v>
      </c>
      <c r="E6">
        <f t="shared" ref="E6:E9" si="0">B6/D6</f>
        <v>160</v>
      </c>
      <c r="F6">
        <v>160</v>
      </c>
      <c r="G6" s="3">
        <f>F6/(B2*1000000)*1000000</f>
        <v>20</v>
      </c>
      <c r="H6">
        <f t="shared" ref="H6:H9" si="1">(G6-C6)/C6</f>
        <v>0</v>
      </c>
      <c r="I6">
        <f>F6</f>
        <v>160</v>
      </c>
    </row>
    <row r="7" ht="14.25">
      <c r="A7" t="s">
        <v>13</v>
      </c>
      <c r="B7">
        <v>40</v>
      </c>
      <c r="C7" s="3">
        <v>1</v>
      </c>
      <c r="D7">
        <f>B1/B2</f>
        <v>5</v>
      </c>
      <c r="E7" s="4">
        <f t="shared" si="0"/>
        <v>8</v>
      </c>
      <c r="F7">
        <v>8</v>
      </c>
      <c r="G7" s="5">
        <f>F7/(B2*1000000)*1000000</f>
        <v>1</v>
      </c>
      <c r="H7" s="6">
        <f t="shared" si="1"/>
        <v>0</v>
      </c>
      <c r="I7">
        <f t="shared" ref="I7:I9" si="2">I6+F7</f>
        <v>168</v>
      </c>
    </row>
    <row r="8" ht="14.25">
      <c r="A8" t="s">
        <v>14</v>
      </c>
      <c r="B8">
        <v>128</v>
      </c>
      <c r="C8" s="3">
        <v>3.2000000000000002</v>
      </c>
      <c r="D8">
        <f>B1/B2</f>
        <v>5</v>
      </c>
      <c r="E8" s="4">
        <f t="shared" si="0"/>
        <v>25.600000000000001</v>
      </c>
      <c r="F8">
        <v>25</v>
      </c>
      <c r="G8" s="5">
        <f>F8/(B2*1000000)*1000000</f>
        <v>3.125</v>
      </c>
      <c r="H8" s="6">
        <f t="shared" si="1"/>
        <v>-0.023437500000000056</v>
      </c>
      <c r="I8" s="4">
        <f t="shared" si="2"/>
        <v>193</v>
      </c>
    </row>
    <row r="9" ht="14.25">
      <c r="A9" t="s">
        <v>15</v>
      </c>
      <c r="B9">
        <v>88</v>
      </c>
      <c r="C9" s="3">
        <v>2.2000000000000002</v>
      </c>
      <c r="D9">
        <f>B1/B2</f>
        <v>5</v>
      </c>
      <c r="E9" s="4">
        <f t="shared" si="0"/>
        <v>17.600000000000001</v>
      </c>
      <c r="F9">
        <v>18</v>
      </c>
      <c r="G9" s="5">
        <f>F9/(B2*1000000)*1000000</f>
        <v>2.25</v>
      </c>
      <c r="H9" s="6">
        <f t="shared" si="1"/>
        <v>0.022727272727272645</v>
      </c>
      <c r="I9" s="4">
        <f t="shared" si="2"/>
        <v>211</v>
      </c>
    </row>
    <row r="10" ht="14.25">
      <c r="A10" t="s">
        <v>16</v>
      </c>
      <c r="B10">
        <v>1056</v>
      </c>
      <c r="C10" s="3">
        <v>26.399999999999999</v>
      </c>
      <c r="D10">
        <f>B1/B2</f>
        <v>5</v>
      </c>
      <c r="E10" s="4">
        <f>B10/D10</f>
        <v>211.19999999999999</v>
      </c>
      <c r="F10">
        <f>SUM(F6:F9)</f>
        <v>211</v>
      </c>
      <c r="G10" s="5">
        <f>F10/(B2*1000000)*1000000</f>
        <v>26.375</v>
      </c>
      <c r="H10" s="6">
        <f>(G10-C10)/C10</f>
        <v>-0.00094696969696964322</v>
      </c>
      <c r="I10" s="4"/>
    </row>
    <row r="12" ht="14.25">
      <c r="A12" s="2" t="s">
        <v>17</v>
      </c>
      <c r="B12" s="2"/>
      <c r="C12" s="2"/>
      <c r="D12" s="2"/>
      <c r="E12" s="2"/>
    </row>
    <row r="13" ht="14.25">
      <c r="A13" t="s">
        <v>18</v>
      </c>
      <c r="B13" t="s">
        <v>19</v>
      </c>
      <c r="C13" t="s">
        <v>20</v>
      </c>
      <c r="D13" t="s">
        <v>6</v>
      </c>
      <c r="H13" s="6"/>
    </row>
    <row r="14" ht="14.25">
      <c r="A14" t="s">
        <v>12</v>
      </c>
      <c r="B14">
        <v>600</v>
      </c>
      <c r="C14">
        <v>15.84</v>
      </c>
      <c r="D14">
        <v>4</v>
      </c>
      <c r="E14" s="4">
        <f t="shared" ref="E14:E18" si="3">B14/D14</f>
        <v>150</v>
      </c>
      <c r="F14">
        <v>120</v>
      </c>
      <c r="G14" s="3">
        <f>F14/(B2*1000000)*1000000</f>
        <v>15</v>
      </c>
      <c r="H14" s="6">
        <f>(G14-C14)/C14</f>
        <v>-0.053030303030303025</v>
      </c>
    </row>
    <row r="15" ht="14.25">
      <c r="A15" t="s">
        <v>13</v>
      </c>
      <c r="B15">
        <v>1</v>
      </c>
      <c r="C15">
        <v>0.0264</v>
      </c>
      <c r="D15">
        <v>4</v>
      </c>
      <c r="E15" s="4">
        <f t="shared" si="3"/>
        <v>0.25</v>
      </c>
      <c r="F15">
        <v>0</v>
      </c>
      <c r="G15" s="5">
        <f>F15/(B2*1000000)*1000000</f>
        <v>0</v>
      </c>
      <c r="H15" s="6">
        <f>(G15-C15)*100/C15</f>
        <v>-100</v>
      </c>
    </row>
    <row r="16" ht="14.25">
      <c r="A16" t="s">
        <v>14</v>
      </c>
      <c r="B16">
        <v>4</v>
      </c>
      <c r="C16">
        <v>0.1056</v>
      </c>
      <c r="D16">
        <v>4</v>
      </c>
      <c r="E16" s="4">
        <f t="shared" si="3"/>
        <v>1</v>
      </c>
      <c r="F16">
        <v>1</v>
      </c>
      <c r="G16" s="5">
        <f>F16/(B2*1000000)*1000000</f>
        <v>0.125</v>
      </c>
      <c r="H16" s="6">
        <f t="shared" ref="H16:H18" si="4">(G16-C16)/C16</f>
        <v>0.18371212121212122</v>
      </c>
    </row>
    <row r="17" ht="14.25">
      <c r="A17" t="s">
        <v>15</v>
      </c>
      <c r="B17">
        <v>23</v>
      </c>
      <c r="C17">
        <v>0.60719999999999996</v>
      </c>
      <c r="D17">
        <v>4</v>
      </c>
      <c r="E17" s="4">
        <f t="shared" si="3"/>
        <v>5.75</v>
      </c>
      <c r="F17">
        <v>5</v>
      </c>
      <c r="G17" s="5">
        <f>F17/(B2*1000000)*1000000</f>
        <v>0.625</v>
      </c>
      <c r="H17" s="6">
        <f t="shared" si="4"/>
        <v>0.02931488801054025</v>
      </c>
    </row>
    <row r="18" ht="14.25">
      <c r="A18" t="s">
        <v>21</v>
      </c>
      <c r="B18">
        <v>628</v>
      </c>
      <c r="C18">
        <v>16.5792</v>
      </c>
      <c r="D18">
        <v>4</v>
      </c>
      <c r="E18" s="4">
        <f t="shared" si="3"/>
        <v>157</v>
      </c>
      <c r="F18" s="4">
        <f>SUM(F14:F17)</f>
        <v>126</v>
      </c>
      <c r="G18" s="5">
        <f>F18/(B2*1000000)*1000000</f>
        <v>15.75</v>
      </c>
      <c r="H18" s="6">
        <f t="shared" si="4"/>
        <v>-0.05001447596988999</v>
      </c>
    </row>
    <row r="20" ht="14.25"/>
    <row r="21" ht="14.25">
      <c r="K21" t="s">
        <v>22</v>
      </c>
    </row>
    <row r="22" ht="14.25">
      <c r="C22" t="s">
        <v>23</v>
      </c>
      <c r="D22" t="s">
        <v>24</v>
      </c>
      <c r="K22" t="s">
        <v>25</v>
      </c>
    </row>
    <row r="23" ht="14.25">
      <c r="A23" t="s">
        <v>26</v>
      </c>
      <c r="B23">
        <v>160</v>
      </c>
      <c r="C23">
        <v>8</v>
      </c>
      <c r="D23">
        <v>0</v>
      </c>
      <c r="L23" t="s">
        <v>27</v>
      </c>
      <c r="M23" s="7">
        <f>(C6*B14)/(C18*1000)</f>
        <v>0.72379849449913136</v>
      </c>
    </row>
    <row r="24" ht="14.25">
      <c r="A24" t="s">
        <v>28</v>
      </c>
      <c r="B24">
        <v>120</v>
      </c>
      <c r="C24">
        <v>8</v>
      </c>
      <c r="D24">
        <v>0</v>
      </c>
    </row>
    <row r="25" ht="14.25">
      <c r="A25" t="s">
        <v>29</v>
      </c>
      <c r="B25">
        <v>332</v>
      </c>
      <c r="D25">
        <v>8</v>
      </c>
    </row>
    <row r="26" ht="14.25">
      <c r="G26">
        <f>128*1.33</f>
        <v>170.24000000000001</v>
      </c>
    </row>
    <row r="27" ht="14.25">
      <c r="D27">
        <f>160*120</f>
        <v>19200</v>
      </c>
    </row>
    <row r="28" ht="14.25">
      <c r="C28">
        <f>128*256</f>
        <v>32768</v>
      </c>
      <c r="D28">
        <f>2^15</f>
        <v>32768</v>
      </c>
    </row>
    <row r="30" ht="14.25">
      <c r="B30">
        <f>2^7</f>
        <v>128</v>
      </c>
      <c r="G30">
        <f>64*1.33</f>
        <v>85.120000000000005</v>
      </c>
    </row>
    <row r="32" ht="14.25">
      <c r="B32" t="s">
        <v>30</v>
      </c>
      <c r="C32" t="s">
        <v>23</v>
      </c>
      <c r="D32" t="s">
        <v>24</v>
      </c>
      <c r="E32" t="s">
        <v>31</v>
      </c>
    </row>
    <row r="33" ht="14.25">
      <c r="A33" t="s">
        <v>26</v>
      </c>
      <c r="B33">
        <v>86</v>
      </c>
      <c r="C33">
        <v>7</v>
      </c>
      <c r="E33">
        <f>B33*B34</f>
        <v>5504</v>
      </c>
      <c r="G33" s="1" t="s">
        <v>32</v>
      </c>
    </row>
    <row r="34" ht="14.25">
      <c r="A34" t="s">
        <v>28</v>
      </c>
      <c r="B34">
        <v>64</v>
      </c>
      <c r="C34">
        <v>6</v>
      </c>
      <c r="G34" t="s">
        <v>33</v>
      </c>
    </row>
    <row r="35" ht="14.25">
      <c r="D35">
        <v>8</v>
      </c>
    </row>
    <row r="37" ht="14.25">
      <c r="A37" t="s">
        <v>34</v>
      </c>
    </row>
    <row r="38" ht="14.25">
      <c r="A38" t="s">
        <v>35</v>
      </c>
    </row>
  </sheetData>
  <mergeCells count="2">
    <mergeCell ref="A4:E4"/>
    <mergeCell ref="A12:E12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3.7109375"/>
    <col customWidth="1" min="5" max="5" width="13.140625"/>
    <col customWidth="1" min="7" max="7" width="15.8515625"/>
    <col bestFit="1" min="8" max="8" width="10.65234375"/>
  </cols>
  <sheetData>
    <row r="1" ht="14.25">
      <c r="A1" t="s">
        <v>0</v>
      </c>
      <c r="B1">
        <v>25.175000000000001</v>
      </c>
    </row>
    <row r="2" ht="14.25">
      <c r="A2" t="s">
        <v>1</v>
      </c>
      <c r="B2">
        <v>16</v>
      </c>
    </row>
    <row r="3" ht="14.25">
      <c r="A3" s="1"/>
      <c r="B3" s="1"/>
    </row>
    <row r="4" ht="14.25">
      <c r="A4" s="2" t="s">
        <v>2</v>
      </c>
      <c r="B4" s="2"/>
      <c r="C4" s="2"/>
      <c r="D4" s="2"/>
      <c r="E4" s="2"/>
    </row>
    <row r="5" ht="14.25">
      <c r="A5" t="s">
        <v>3</v>
      </c>
      <c r="B5" t="s">
        <v>4</v>
      </c>
      <c r="C5" s="1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</row>
    <row r="6" ht="14.25">
      <c r="A6" t="s">
        <v>12</v>
      </c>
      <c r="B6">
        <v>640</v>
      </c>
      <c r="C6" s="3">
        <v>25.42204568</v>
      </c>
      <c r="D6">
        <f>B1/B2</f>
        <v>1.5734375</v>
      </c>
      <c r="E6">
        <f>B6/D6</f>
        <v>406.75273088381329</v>
      </c>
      <c r="F6" s="3">
        <f>ROUND(E6,0)</f>
        <v>407</v>
      </c>
      <c r="G6" s="3">
        <f>F6/B2</f>
        <v>25.4375</v>
      </c>
      <c r="H6">
        <f>(G6-C6)/C6</f>
        <v>0.0006079101656306956</v>
      </c>
      <c r="J6" t="str">
        <f>DEC2HEX(F6)</f>
        <v>197</v>
      </c>
      <c r="L6" s="4" t="s">
        <v>36</v>
      </c>
      <c r="M6" s="4" t="s">
        <v>37</v>
      </c>
    </row>
    <row r="7" ht="14.25">
      <c r="A7" t="s">
        <v>13</v>
      </c>
      <c r="B7">
        <v>16</v>
      </c>
      <c r="C7" s="3">
        <v>0.64555110000000004</v>
      </c>
      <c r="D7" s="4">
        <f>B1/B2</f>
        <v>1.5734375</v>
      </c>
      <c r="E7" s="4">
        <f>B7/D7</f>
        <v>10.168818272095333</v>
      </c>
      <c r="F7" s="5">
        <f>ROUND(E7,0)</f>
        <v>10</v>
      </c>
      <c r="G7" s="5">
        <f>F7/B2</f>
        <v>0.625</v>
      </c>
      <c r="H7" s="6">
        <f>(G7-C7)/C7</f>
        <v>-0.03183497015185946</v>
      </c>
      <c r="J7" s="4" t="str">
        <f>DEC2HEX(F7+J6)</f>
        <v>CF</v>
      </c>
      <c r="L7" s="8" t="s">
        <v>38</v>
      </c>
      <c r="M7" s="8" t="s">
        <v>39</v>
      </c>
    </row>
    <row r="8" ht="14.25">
      <c r="A8" t="s">
        <v>14</v>
      </c>
      <c r="B8">
        <v>96</v>
      </c>
      <c r="C8" s="3">
        <v>3.8133067999999999</v>
      </c>
      <c r="D8" s="4">
        <f>B1/B2</f>
        <v>1.5734375</v>
      </c>
      <c r="E8" s="4">
        <f>B8/D8</f>
        <v>61.012909632571997</v>
      </c>
      <c r="F8" s="5">
        <f>ROUND(E8,0)</f>
        <v>61</v>
      </c>
      <c r="G8" s="5">
        <f>F8/B2</f>
        <v>3.8125</v>
      </c>
      <c r="H8" s="6">
        <f>(G8-C8)/C8</f>
        <v>-0.00021157489872041909</v>
      </c>
      <c r="I8" s="4"/>
      <c r="J8" t="str">
        <f>DEC2HEX(F6+F7+F8)</f>
        <v>1DE</v>
      </c>
      <c r="L8" s="4"/>
      <c r="M8" s="4"/>
    </row>
    <row r="9" ht="14.25">
      <c r="A9" t="s">
        <v>15</v>
      </c>
      <c r="B9">
        <v>48</v>
      </c>
      <c r="C9" s="3">
        <v>1.9066533999999999</v>
      </c>
      <c r="D9" s="4">
        <f>B1/B2</f>
        <v>1.5734375</v>
      </c>
      <c r="E9" s="4">
        <f>B9/D9</f>
        <v>30.506454816285999</v>
      </c>
      <c r="F9" s="5">
        <f>ROUND(E9,0)</f>
        <v>31</v>
      </c>
      <c r="G9" s="5">
        <f>F9/B2</f>
        <v>1.9375</v>
      </c>
      <c r="H9" s="6">
        <f>(G9-C9)/C9</f>
        <v>0.01617839928326777</v>
      </c>
      <c r="I9" s="4"/>
      <c r="J9" t="str">
        <f>DEC2HEX(F6+F7+F8+F9)</f>
        <v>1FD</v>
      </c>
      <c r="L9" s="4"/>
      <c r="M9" s="4"/>
    </row>
    <row r="10" ht="14.25">
      <c r="A10" t="s">
        <v>16</v>
      </c>
      <c r="B10">
        <f>SUM(B6:B9)</f>
        <v>800</v>
      </c>
      <c r="C10" s="3">
        <f>SUM(C6:C9)</f>
        <v>31.787556979999998</v>
      </c>
      <c r="D10" s="4">
        <f>B1/B2</f>
        <v>1.5734375</v>
      </c>
      <c r="E10" s="4">
        <f>B10/D10</f>
        <v>508.44091360476659</v>
      </c>
      <c r="F10" s="5">
        <f>ROUND(E10,0)</f>
        <v>508</v>
      </c>
      <c r="G10" s="5">
        <f>F10/B2</f>
        <v>31.75</v>
      </c>
      <c r="H10" s="6">
        <f>(G10-C10)/C10</f>
        <v>-0.0011814994157502558</v>
      </c>
      <c r="I10" s="4"/>
      <c r="L10" s="4"/>
      <c r="M10" s="4"/>
    </row>
    <row r="11" ht="14.25">
      <c r="F11" s="3"/>
      <c r="L11" s="4"/>
      <c r="M11" s="4"/>
    </row>
    <row r="12" ht="14.25">
      <c r="A12" s="2" t="s">
        <v>17</v>
      </c>
      <c r="B12" s="2"/>
      <c r="C12" s="2"/>
      <c r="D12" s="2"/>
      <c r="E12" s="2"/>
      <c r="F12" s="3"/>
      <c r="L12" s="4"/>
      <c r="M12" s="4"/>
    </row>
    <row r="13" ht="14.25">
      <c r="A13" t="s">
        <v>18</v>
      </c>
      <c r="B13" t="s">
        <v>19</v>
      </c>
      <c r="C13" t="s">
        <v>20</v>
      </c>
      <c r="D13" t="s">
        <v>6</v>
      </c>
      <c r="F13" s="3"/>
      <c r="H13" s="6"/>
      <c r="L13" s="4"/>
      <c r="M13" s="4"/>
    </row>
    <row r="14" ht="14.25">
      <c r="A14" t="s">
        <v>12</v>
      </c>
      <c r="B14">
        <v>480</v>
      </c>
      <c r="C14">
        <f>C10*B14/1000</f>
        <v>15.258027350399999</v>
      </c>
      <c r="D14">
        <v>2</v>
      </c>
      <c r="E14" s="4">
        <f>B14/D14</f>
        <v>240</v>
      </c>
      <c r="F14" s="5">
        <f>ROUND(E14,0)</f>
        <v>240</v>
      </c>
      <c r="G14" s="3">
        <f>F14/B2</f>
        <v>15</v>
      </c>
      <c r="H14" s="6">
        <f>(G14-C14)/C14</f>
        <v>-0.016910924621801434</v>
      </c>
      <c r="J14" t="str">
        <f>DEC2HEX(B14)</f>
        <v>1E0</v>
      </c>
      <c r="L14" s="4"/>
      <c r="M14" s="4"/>
    </row>
    <row r="15" ht="14.25">
      <c r="A15" t="s">
        <v>13</v>
      </c>
      <c r="B15">
        <v>10</v>
      </c>
      <c r="C15">
        <f>C10*B15/1000</f>
        <v>0.31787556979999998</v>
      </c>
      <c r="D15">
        <v>2</v>
      </c>
      <c r="E15" s="4">
        <f>B15/D15</f>
        <v>5</v>
      </c>
      <c r="F15" s="9">
        <v>7</v>
      </c>
      <c r="G15" s="5">
        <f>F15/B2</f>
        <v>0.4375</v>
      </c>
      <c r="H15" s="6">
        <f>(G15-C15)*100/C15</f>
        <v>37.632470552947801</v>
      </c>
      <c r="J15" t="str">
        <f>DEC2HEX(B15+B14)</f>
        <v>1EA</v>
      </c>
      <c r="L15" s="4"/>
      <c r="M15" s="4"/>
    </row>
    <row r="16" ht="14.25">
      <c r="A16" t="s">
        <v>14</v>
      </c>
      <c r="B16">
        <v>2</v>
      </c>
      <c r="C16">
        <f>C10*B16/1000</f>
        <v>0.063575113959999999</v>
      </c>
      <c r="D16">
        <v>2</v>
      </c>
      <c r="E16" s="4">
        <f>B16/D16</f>
        <v>1</v>
      </c>
      <c r="F16" s="9">
        <v>2</v>
      </c>
      <c r="G16" s="5">
        <f>F16/B2</f>
        <v>0.125</v>
      </c>
      <c r="H16" s="6">
        <f>(G16-C16)/C16</f>
        <v>0.96617815075639701</v>
      </c>
      <c r="J16" t="str">
        <f>DEC2HEX(B16+B15+B14)</f>
        <v>1EC</v>
      </c>
      <c r="L16" s="4" t="s">
        <v>38</v>
      </c>
      <c r="M16" s="4" t="s">
        <v>40</v>
      </c>
    </row>
    <row r="17" ht="14.25">
      <c r="A17" t="s">
        <v>15</v>
      </c>
      <c r="B17">
        <v>33</v>
      </c>
      <c r="C17">
        <f>C10*B17/1000</f>
        <v>1.0489893803400001</v>
      </c>
      <c r="D17">
        <v>2</v>
      </c>
      <c r="E17" s="4">
        <f>B17/D17</f>
        <v>16.5</v>
      </c>
      <c r="F17" s="5">
        <f>E17</f>
        <v>16.5</v>
      </c>
      <c r="G17" s="5">
        <f>F17/B2</f>
        <v>1.03125</v>
      </c>
      <c r="H17" s="6">
        <f>(G17-C17)/C17</f>
        <v>-0.016910924621801601</v>
      </c>
      <c r="J17" t="str">
        <f>DEC2HEX(B14+B15+B16+B17)</f>
        <v>20D</v>
      </c>
    </row>
    <row r="18" ht="14.25">
      <c r="A18" t="s">
        <v>21</v>
      </c>
      <c r="B18">
        <f>SUM(B14:B17)</f>
        <v>525</v>
      </c>
      <c r="C18">
        <f>SUM(C14:C17)</f>
        <v>16.6884674145</v>
      </c>
      <c r="D18">
        <v>2</v>
      </c>
      <c r="E18" s="4">
        <f>B18/D18</f>
        <v>262.5</v>
      </c>
      <c r="F18" s="5">
        <f>SUM(F14:F17)</f>
        <v>265.5</v>
      </c>
      <c r="G18" s="5">
        <f>F18/B2</f>
        <v>16.59375</v>
      </c>
      <c r="H18" s="6">
        <f>(G18-C18)/C18</f>
        <v>-0.0056756209031935019</v>
      </c>
    </row>
    <row r="20" ht="14.25"/>
    <row r="21" ht="14.25"/>
    <row r="22" ht="14.25">
      <c r="A22" t="s">
        <v>41</v>
      </c>
    </row>
    <row r="23" ht="14.25">
      <c r="A23" t="s">
        <v>42</v>
      </c>
      <c r="L23" t="s">
        <v>27</v>
      </c>
      <c r="M23" s="7">
        <f>(C6*B14)/(C18*1000)</f>
        <v>0.73119847516960268</v>
      </c>
    </row>
    <row r="24" ht="14.25"/>
    <row r="25" ht="14.25">
      <c r="A25" t="s">
        <v>43</v>
      </c>
      <c r="B25">
        <f>407*240</f>
        <v>97680</v>
      </c>
      <c r="C25" t="s">
        <v>44</v>
      </c>
    </row>
    <row r="26" ht="14.25">
      <c r="B26">
        <f>2^17</f>
        <v>131072</v>
      </c>
    </row>
    <row r="27" ht="14.25"/>
    <row r="28" ht="14.25"/>
    <row r="30" ht="14.25"/>
    <row r="32" ht="14.25"/>
    <row r="33" ht="14.25">
      <c r="G33" s="1"/>
    </row>
    <row r="34" ht="14.25"/>
    <row r="35" ht="14.25">
      <c r="D35">
        <v>8</v>
      </c>
    </row>
    <row r="37" ht="14.25">
      <c r="A37" t="s">
        <v>34</v>
      </c>
    </row>
    <row r="38" ht="14.25">
      <c r="A38" t="s">
        <v>35</v>
      </c>
    </row>
  </sheetData>
  <mergeCells count="2">
    <mergeCell ref="A4:E4"/>
    <mergeCell ref="A12:E12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3.7109375"/>
    <col customWidth="1" min="5" max="5" width="13.140625"/>
    <col customWidth="1" min="7" max="7" width="15.8515625"/>
    <col bestFit="1" min="8" max="8" width="10.65234375"/>
  </cols>
  <sheetData>
    <row r="1" ht="14.25">
      <c r="A1" t="s">
        <v>0</v>
      </c>
      <c r="B1">
        <v>25.175000000000001</v>
      </c>
    </row>
    <row r="2" ht="14.25">
      <c r="A2" t="s">
        <v>1</v>
      </c>
      <c r="B2">
        <v>8</v>
      </c>
    </row>
    <row r="3" ht="14.25">
      <c r="A3" s="1"/>
      <c r="B3" s="1"/>
    </row>
    <row r="4" ht="14.25">
      <c r="A4" s="2" t="s">
        <v>2</v>
      </c>
      <c r="B4" s="2"/>
      <c r="C4" s="2"/>
      <c r="D4" s="2"/>
      <c r="E4" s="2"/>
    </row>
    <row r="5" ht="14.25">
      <c r="A5" t="s">
        <v>3</v>
      </c>
      <c r="B5" t="s">
        <v>4</v>
      </c>
      <c r="C5" s="1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</row>
    <row r="6" ht="14.25">
      <c r="A6" t="s">
        <v>12</v>
      </c>
      <c r="B6">
        <v>640</v>
      </c>
      <c r="C6" s="3">
        <v>25.42204568</v>
      </c>
      <c r="D6">
        <f>B1/B2</f>
        <v>3.1468750000000001</v>
      </c>
      <c r="E6">
        <f t="shared" ref="E6:E9" si="5">B6/D6</f>
        <v>203.37636544190664</v>
      </c>
      <c r="F6" s="3">
        <f t="shared" ref="F6:F9" si="6">ROUND(E6,0)</f>
        <v>203</v>
      </c>
      <c r="G6" s="3">
        <f>F6/B2</f>
        <v>25.375</v>
      </c>
      <c r="H6">
        <f t="shared" ref="H6:H9" si="7">(G6-C6)/C6</f>
        <v>-0.0018505859281423528</v>
      </c>
      <c r="J6" t="str">
        <f>DEC2HEX(F6)</f>
        <v>CB</v>
      </c>
    </row>
    <row r="7" ht="14.25">
      <c r="A7" t="s">
        <v>13</v>
      </c>
      <c r="B7">
        <v>16</v>
      </c>
      <c r="C7" s="3">
        <v>0.64555110000000004</v>
      </c>
      <c r="D7" s="4">
        <f>B1/B2</f>
        <v>3.1468750000000001</v>
      </c>
      <c r="E7" s="4">
        <f t="shared" si="5"/>
        <v>5.0844091360476664</v>
      </c>
      <c r="F7" s="5">
        <f t="shared" si="6"/>
        <v>5</v>
      </c>
      <c r="G7" s="5">
        <f>F7/B2</f>
        <v>0.625</v>
      </c>
      <c r="H7" s="6">
        <f t="shared" si="7"/>
        <v>-0.03183497015185946</v>
      </c>
      <c r="J7" s="4" t="e">
        <f>DEC2HEX(F7+J6)</f>
        <v>#VALUE!</v>
      </c>
    </row>
    <row r="8" ht="14.25">
      <c r="A8" t="s">
        <v>14</v>
      </c>
      <c r="B8">
        <v>96</v>
      </c>
      <c r="C8" s="3">
        <v>3.8133067999999999</v>
      </c>
      <c r="D8" s="4">
        <f>B1/B2</f>
        <v>3.1468750000000001</v>
      </c>
      <c r="E8" s="4">
        <f t="shared" si="5"/>
        <v>30.506454816285999</v>
      </c>
      <c r="F8" s="5">
        <f t="shared" si="6"/>
        <v>31</v>
      </c>
      <c r="G8" s="5">
        <f>F8/B2</f>
        <v>3.875</v>
      </c>
      <c r="H8" s="6">
        <f t="shared" si="7"/>
        <v>0.01617839928326777</v>
      </c>
      <c r="I8" s="4"/>
      <c r="J8" t="str">
        <f>DEC2HEX(F6+F7+F8)</f>
        <v>EF</v>
      </c>
    </row>
    <row r="9" ht="14.25">
      <c r="A9" t="s">
        <v>15</v>
      </c>
      <c r="B9">
        <v>48</v>
      </c>
      <c r="C9" s="3">
        <v>1.9066533999999999</v>
      </c>
      <c r="D9" s="4">
        <f>B1/B2</f>
        <v>3.1468750000000001</v>
      </c>
      <c r="E9" s="4">
        <f t="shared" si="5"/>
        <v>15.253227408142999</v>
      </c>
      <c r="F9" s="5">
        <f t="shared" si="6"/>
        <v>15</v>
      </c>
      <c r="G9" s="5">
        <f>F9/B2</f>
        <v>1.875</v>
      </c>
      <c r="H9" s="6">
        <f t="shared" si="7"/>
        <v>-0.01660154908070861</v>
      </c>
      <c r="I9" s="4"/>
      <c r="J9" t="str">
        <f>DEC2HEX(F6+F7+F8+F9)</f>
        <v>FE</v>
      </c>
    </row>
    <row r="10" ht="14.25">
      <c r="A10" t="s">
        <v>16</v>
      </c>
      <c r="B10">
        <f>SUM(B6:B9)</f>
        <v>800</v>
      </c>
      <c r="C10" s="3">
        <f>SUM(C6:C9)</f>
        <v>31.787556979999998</v>
      </c>
      <c r="D10" s="4">
        <f>B1/B2</f>
        <v>3.1468750000000001</v>
      </c>
      <c r="E10" s="4">
        <f>B10/D10</f>
        <v>254.2204568023833</v>
      </c>
      <c r="F10" s="5">
        <f>ROUND(E10,0)</f>
        <v>254</v>
      </c>
      <c r="G10" s="5">
        <f>F10/B2</f>
        <v>31.75</v>
      </c>
      <c r="H10" s="6">
        <f>(G10-C10)/C10</f>
        <v>-0.0011814994157502558</v>
      </c>
      <c r="I10" s="4"/>
    </row>
    <row r="11" ht="14.25">
      <c r="F11" s="3"/>
    </row>
    <row r="12" ht="14.25">
      <c r="A12" s="2" t="s">
        <v>17</v>
      </c>
      <c r="B12" s="2"/>
      <c r="C12" s="2"/>
      <c r="D12" s="2"/>
      <c r="E12" s="2"/>
      <c r="F12" s="3"/>
    </row>
    <row r="13" ht="14.25">
      <c r="A13" t="s">
        <v>18</v>
      </c>
      <c r="B13" t="s">
        <v>19</v>
      </c>
      <c r="C13" t="s">
        <v>20</v>
      </c>
      <c r="D13" t="s">
        <v>6</v>
      </c>
      <c r="F13" s="3"/>
      <c r="H13" s="6"/>
    </row>
    <row r="14" ht="14.25">
      <c r="A14" t="s">
        <v>12</v>
      </c>
      <c r="B14">
        <v>480</v>
      </c>
      <c r="C14">
        <f>C10*B14/1000</f>
        <v>15.258027350399999</v>
      </c>
      <c r="D14">
        <v>4</v>
      </c>
      <c r="E14" s="4">
        <f t="shared" ref="E14:E18" si="8">B14/D14</f>
        <v>120</v>
      </c>
      <c r="F14" s="5">
        <f>ROUND(E14,0)</f>
        <v>120</v>
      </c>
      <c r="G14" s="3">
        <f>F14/B2</f>
        <v>15</v>
      </c>
      <c r="H14" s="6">
        <f>(G14-C14)/C14</f>
        <v>-0.016910924621801434</v>
      </c>
      <c r="J14" t="str">
        <f>DEC2HEX(B14)</f>
        <v>1E0</v>
      </c>
    </row>
    <row r="15" ht="14.25">
      <c r="A15" t="s">
        <v>13</v>
      </c>
      <c r="B15">
        <v>10</v>
      </c>
      <c r="C15">
        <f>C10*B15/1000</f>
        <v>0.31787556979999998</v>
      </c>
      <c r="D15">
        <v>4</v>
      </c>
      <c r="E15" s="4">
        <f t="shared" si="8"/>
        <v>2.5</v>
      </c>
      <c r="F15" s="5">
        <f t="shared" ref="F15:F17" si="9">E15</f>
        <v>2.5</v>
      </c>
      <c r="G15" s="5">
        <f>F15/B2</f>
        <v>0.3125</v>
      </c>
      <c r="H15" s="6">
        <f>(G15-C15)*100/C15</f>
        <v>-1.6910924621801433</v>
      </c>
      <c r="J15" t="str">
        <f>DEC2HEX(B15+B14)</f>
        <v>1EA</v>
      </c>
    </row>
    <row r="16" ht="14.25">
      <c r="A16" t="s">
        <v>14</v>
      </c>
      <c r="B16">
        <v>2</v>
      </c>
      <c r="C16">
        <f>C10*B16/1000</f>
        <v>0.063575113959999999</v>
      </c>
      <c r="D16">
        <v>4</v>
      </c>
      <c r="E16" s="4">
        <f t="shared" si="8"/>
        <v>0.5</v>
      </c>
      <c r="F16" s="5">
        <f t="shared" si="9"/>
        <v>0.5</v>
      </c>
      <c r="G16" s="5">
        <f>F16/B2</f>
        <v>0.0625</v>
      </c>
      <c r="H16" s="6">
        <f t="shared" ref="H16:H18" si="10">(G16-C16)/C16</f>
        <v>-0.016910924621801476</v>
      </c>
      <c r="J16" t="str">
        <f>DEC2HEX(B16+B15+B14)</f>
        <v>1EC</v>
      </c>
    </row>
    <row r="17" ht="14.25">
      <c r="A17" t="s">
        <v>15</v>
      </c>
      <c r="B17">
        <v>33</v>
      </c>
      <c r="C17">
        <f>C10*B17/1000</f>
        <v>1.0489893803400001</v>
      </c>
      <c r="D17">
        <v>4</v>
      </c>
      <c r="E17" s="4">
        <f t="shared" si="8"/>
        <v>8.25</v>
      </c>
      <c r="F17" s="5">
        <f t="shared" si="9"/>
        <v>8.25</v>
      </c>
      <c r="G17" s="5">
        <f>F17/B2</f>
        <v>1.03125</v>
      </c>
      <c r="H17" s="6">
        <f t="shared" si="10"/>
        <v>-0.016910924621801601</v>
      </c>
      <c r="J17" t="str">
        <f>DEC2HEX(B14+B15+B16+B17)</f>
        <v>20D</v>
      </c>
    </row>
    <row r="18" ht="14.25">
      <c r="A18" t="s">
        <v>21</v>
      </c>
      <c r="B18">
        <f>SUM(B14:B17)</f>
        <v>525</v>
      </c>
      <c r="C18">
        <f>SUM(C14:C17)</f>
        <v>16.6884674145</v>
      </c>
      <c r="D18">
        <v>4</v>
      </c>
      <c r="E18" s="4">
        <f t="shared" si="8"/>
        <v>131.25</v>
      </c>
      <c r="F18" s="5">
        <f>SUM(F14:F17)</f>
        <v>131.25</v>
      </c>
      <c r="G18" s="5">
        <f>F18/B2</f>
        <v>16.40625</v>
      </c>
      <c r="H18" s="6">
        <f t="shared" si="10"/>
        <v>-0.016910924621801486</v>
      </c>
    </row>
    <row r="20" ht="14.25"/>
    <row r="21" ht="14.25">
      <c r="K21" t="s">
        <v>22</v>
      </c>
    </row>
    <row r="22" ht="14.25">
      <c r="A22" t="s">
        <v>41</v>
      </c>
      <c r="K22" t="s">
        <v>25</v>
      </c>
    </row>
    <row r="23" ht="14.25">
      <c r="A23" t="s">
        <v>45</v>
      </c>
      <c r="L23" t="s">
        <v>27</v>
      </c>
      <c r="M23" s="7">
        <f>(C6*B14)/(C18*1000)</f>
        <v>0.73119847516960268</v>
      </c>
    </row>
    <row r="24" ht="14.25"/>
    <row r="25" ht="14.25">
      <c r="A25" t="s">
        <v>43</v>
      </c>
      <c r="B25">
        <f>203*120</f>
        <v>24360</v>
      </c>
      <c r="C25" t="s">
        <v>44</v>
      </c>
    </row>
    <row r="26" ht="14.25"/>
    <row r="27" ht="14.25"/>
    <row r="28" ht="14.25"/>
    <row r="30" ht="14.25"/>
    <row r="32" ht="14.25"/>
    <row r="33" ht="14.25">
      <c r="G33" s="1"/>
    </row>
    <row r="34" ht="14.25"/>
    <row r="35" ht="14.25">
      <c r="D35">
        <v>8</v>
      </c>
    </row>
    <row r="37" ht="14.25">
      <c r="A37" t="s">
        <v>34</v>
      </c>
    </row>
    <row r="38" ht="14.25">
      <c r="A38" t="s">
        <v>35</v>
      </c>
    </row>
  </sheetData>
  <mergeCells count="2">
    <mergeCell ref="A4:E4"/>
    <mergeCell ref="A12:E12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3.7109375"/>
    <col customWidth="1" min="5" max="5" width="13.140625"/>
    <col customWidth="1" min="7" max="7" width="15.8515625"/>
    <col bestFit="1" min="8" max="8" width="10.65234375"/>
    <col customWidth="1" min="10" max="10" width="11.00390625"/>
    <col customWidth="1" min="12" max="12" width="11.421875"/>
  </cols>
  <sheetData>
    <row r="1" ht="14.25">
      <c r="A1" t="s">
        <v>0</v>
      </c>
      <c r="B1">
        <v>36</v>
      </c>
    </row>
    <row r="2" ht="14.25">
      <c r="A2" t="s">
        <v>1</v>
      </c>
      <c r="B2">
        <v>24</v>
      </c>
    </row>
    <row r="3" ht="14.25">
      <c r="A3" s="1"/>
      <c r="B3" s="1"/>
    </row>
    <row r="4" ht="14.25">
      <c r="A4" s="2" t="s">
        <v>2</v>
      </c>
      <c r="B4" s="2"/>
      <c r="C4" s="2"/>
      <c r="D4" s="2"/>
      <c r="E4" s="2"/>
      <c r="L4" t="s">
        <v>36</v>
      </c>
      <c r="M4" t="s">
        <v>37</v>
      </c>
    </row>
    <row r="5" ht="14.25">
      <c r="A5" t="s">
        <v>3</v>
      </c>
      <c r="B5" t="s">
        <v>4</v>
      </c>
      <c r="C5" s="1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L5" t="s">
        <v>46</v>
      </c>
      <c r="M5" t="s">
        <v>47</v>
      </c>
    </row>
    <row r="6" ht="14.25">
      <c r="A6" t="s">
        <v>12</v>
      </c>
      <c r="B6">
        <v>640</v>
      </c>
      <c r="C6" s="3">
        <v>17.777699999999999</v>
      </c>
      <c r="D6">
        <f>B1/B2</f>
        <v>1.5</v>
      </c>
      <c r="E6">
        <f t="shared" ref="E6:E9" si="11">B6/D6</f>
        <v>426.66666666666669</v>
      </c>
      <c r="F6" s="3">
        <f t="shared" ref="F6:F9" si="12">ROUND(E6,0)</f>
        <v>427</v>
      </c>
      <c r="G6" s="3">
        <f>F6/B2</f>
        <v>17.791666666666668</v>
      </c>
      <c r="H6">
        <f t="shared" ref="H6:H9" si="13">(G6-C6)/C6</f>
        <v>0.00078562843712451326</v>
      </c>
      <c r="J6" t="str">
        <f>DEC2HEX(F6)</f>
        <v>1AB</v>
      </c>
    </row>
    <row r="7" ht="14.25">
      <c r="A7" t="s">
        <v>13</v>
      </c>
      <c r="B7">
        <v>56</v>
      </c>
      <c r="C7" s="3">
        <v>1.5549999999999999</v>
      </c>
      <c r="D7" s="4">
        <f>B1/B2</f>
        <v>1.5</v>
      </c>
      <c r="E7" s="4">
        <f t="shared" si="11"/>
        <v>37.333333333333336</v>
      </c>
      <c r="F7" s="5">
        <f t="shared" si="12"/>
        <v>37</v>
      </c>
      <c r="G7" s="5">
        <f>F7/B2</f>
        <v>1.5416666666666667</v>
      </c>
      <c r="H7" s="6">
        <f t="shared" si="13"/>
        <v>-0.008574490889603343</v>
      </c>
      <c r="J7" s="4" t="str">
        <f>DEC2HEX(F7+F6)</f>
        <v>1D0</v>
      </c>
    </row>
    <row r="8" ht="14.25">
      <c r="A8" t="s">
        <v>14</v>
      </c>
      <c r="B8">
        <v>56</v>
      </c>
      <c r="C8" s="3">
        <v>1.5549999999999999</v>
      </c>
      <c r="D8" s="4">
        <f>B1/B2</f>
        <v>1.5</v>
      </c>
      <c r="E8" s="4">
        <f t="shared" si="11"/>
        <v>37.333333333333336</v>
      </c>
      <c r="F8" s="5">
        <f t="shared" si="12"/>
        <v>37</v>
      </c>
      <c r="G8" s="5">
        <f>F8/B2</f>
        <v>1.5416666666666667</v>
      </c>
      <c r="H8" s="6">
        <f t="shared" si="13"/>
        <v>-0.008574490889603343</v>
      </c>
      <c r="I8" s="4"/>
      <c r="J8" t="str">
        <f>DEC2HEX(F6+F7+F8)</f>
        <v>1F5</v>
      </c>
    </row>
    <row r="9" ht="14.25">
      <c r="A9" t="s">
        <v>15</v>
      </c>
      <c r="B9">
        <v>80</v>
      </c>
      <c r="C9" s="3">
        <v>2.222</v>
      </c>
      <c r="D9" s="4">
        <f>B1/B2</f>
        <v>1.5</v>
      </c>
      <c r="E9" s="4">
        <f t="shared" si="11"/>
        <v>53.333333333333336</v>
      </c>
      <c r="F9" s="5">
        <f t="shared" si="12"/>
        <v>53</v>
      </c>
      <c r="G9" s="5">
        <f>F9/B2</f>
        <v>2.2083333333333335</v>
      </c>
      <c r="H9" s="6">
        <f t="shared" si="13"/>
        <v>-0.0061506150615060727</v>
      </c>
      <c r="I9" s="4"/>
      <c r="J9" t="str">
        <f>DEC2HEX(F6+F7+F8+F9)</f>
        <v>22A</v>
      </c>
    </row>
    <row r="10" ht="14.25">
      <c r="A10" t="s">
        <v>16</v>
      </c>
      <c r="B10">
        <f>SUM(B6:B9)</f>
        <v>832</v>
      </c>
      <c r="C10" s="3">
        <v>23.109999999999999</v>
      </c>
      <c r="D10" s="4">
        <f>B1/B2</f>
        <v>1.5</v>
      </c>
      <c r="E10" s="4">
        <f>B10/D10</f>
        <v>554.66666666666663</v>
      </c>
      <c r="F10" s="5">
        <f>ROUND(E10,0)</f>
        <v>555</v>
      </c>
      <c r="G10" s="5">
        <f>F10/B2</f>
        <v>23.125</v>
      </c>
      <c r="H10" s="6">
        <f>(G10-C10)/C10</f>
        <v>0.00064906966681092901</v>
      </c>
      <c r="I10" s="4"/>
    </row>
    <row r="11" ht="14.25">
      <c r="F11" s="3"/>
    </row>
    <row r="12" ht="14.25">
      <c r="A12" s="2" t="s">
        <v>17</v>
      </c>
      <c r="B12" s="2"/>
      <c r="C12" s="2"/>
      <c r="D12" s="2"/>
      <c r="E12" s="2"/>
      <c r="F12" s="3"/>
    </row>
    <row r="13" ht="14.25">
      <c r="A13" t="s">
        <v>18</v>
      </c>
      <c r="B13" t="s">
        <v>19</v>
      </c>
      <c r="C13" t="s">
        <v>20</v>
      </c>
      <c r="D13" t="s">
        <v>6</v>
      </c>
      <c r="F13" s="3"/>
      <c r="H13" s="6"/>
    </row>
    <row r="14" ht="14.25">
      <c r="A14" t="s">
        <v>12</v>
      </c>
      <c r="B14">
        <v>480</v>
      </c>
      <c r="C14">
        <f>C10*B14/1000</f>
        <v>11.092799999999999</v>
      </c>
      <c r="D14">
        <v>2</v>
      </c>
      <c r="E14" s="4">
        <f t="shared" ref="E14:E18" si="14">B14/D14</f>
        <v>240</v>
      </c>
      <c r="F14" s="5">
        <f>ROUND(E14,0)</f>
        <v>240</v>
      </c>
      <c r="G14" s="3">
        <f>F14/B2</f>
        <v>10</v>
      </c>
      <c r="H14" s="6">
        <f>(G14-C14)/C14</f>
        <v>-0.098514351651521601</v>
      </c>
      <c r="J14" t="str">
        <f>DEC2HEX(B14)</f>
        <v>1E0</v>
      </c>
      <c r="L14" t="s">
        <v>38</v>
      </c>
      <c r="M14" t="s">
        <v>40</v>
      </c>
    </row>
    <row r="15" ht="14.25">
      <c r="A15" t="s">
        <v>13</v>
      </c>
      <c r="B15">
        <v>1</v>
      </c>
      <c r="C15">
        <f>C10*B15/1000</f>
        <v>0.023109999999999999</v>
      </c>
      <c r="D15">
        <v>2</v>
      </c>
      <c r="E15" s="4">
        <f t="shared" si="14"/>
        <v>0.5</v>
      </c>
      <c r="F15" s="5">
        <f t="shared" ref="F15:F17" si="15">E15</f>
        <v>0.5</v>
      </c>
      <c r="G15" s="5">
        <f>F15/B2</f>
        <v>0.020833333333333332</v>
      </c>
      <c r="H15" s="6">
        <f>(G15-C15)*100/C15</f>
        <v>-9.8514351651521697</v>
      </c>
      <c r="J15" t="str">
        <f>DEC2HEX(B15+B14)</f>
        <v>1E1</v>
      </c>
    </row>
    <row r="16" ht="14.25">
      <c r="A16" t="s">
        <v>14</v>
      </c>
      <c r="B16">
        <v>3</v>
      </c>
      <c r="C16">
        <f>C10*B16/1000</f>
        <v>0.069330000000000003</v>
      </c>
      <c r="D16">
        <v>2</v>
      </c>
      <c r="E16" s="4">
        <f t="shared" si="14"/>
        <v>1.5</v>
      </c>
      <c r="F16" s="5">
        <f t="shared" si="15"/>
        <v>1.5</v>
      </c>
      <c r="G16" s="5">
        <f>F16/B2</f>
        <v>0.0625</v>
      </c>
      <c r="H16" s="6">
        <f t="shared" ref="H16:H18" si="16">(G16-C16)/C16</f>
        <v>-0.098514351651521739</v>
      </c>
      <c r="J16" t="str">
        <f>DEC2HEX(B16+B15+B14)</f>
        <v>1E4</v>
      </c>
    </row>
    <row r="17" ht="14.25">
      <c r="A17" t="s">
        <v>15</v>
      </c>
      <c r="B17">
        <v>25</v>
      </c>
      <c r="C17">
        <f>C10*B17/1000</f>
        <v>0.57774999999999999</v>
      </c>
      <c r="D17">
        <v>2</v>
      </c>
      <c r="E17" s="4">
        <f t="shared" si="14"/>
        <v>12.5</v>
      </c>
      <c r="F17" s="5">
        <f t="shared" si="15"/>
        <v>12.5</v>
      </c>
      <c r="G17" s="5">
        <f>F17/B2</f>
        <v>0.52083333333333337</v>
      </c>
      <c r="H17" s="6">
        <f t="shared" si="16"/>
        <v>-0.098514351651521628</v>
      </c>
      <c r="J17" t="str">
        <f>DEC2HEX(B14+B15+B16+B17)</f>
        <v>1FD</v>
      </c>
    </row>
    <row r="18" ht="14.25">
      <c r="A18" t="s">
        <v>21</v>
      </c>
      <c r="B18">
        <f>SUM(B14:B17)</f>
        <v>509</v>
      </c>
      <c r="C18">
        <f>SUM(C14:C17)</f>
        <v>11.76299</v>
      </c>
      <c r="D18">
        <v>2</v>
      </c>
      <c r="E18" s="4">
        <f t="shared" si="14"/>
        <v>254.5</v>
      </c>
      <c r="F18" s="5">
        <f>SUM(F14:F17)</f>
        <v>254.5</v>
      </c>
      <c r="G18" s="5">
        <f>F18/B2</f>
        <v>10.604166666666666</v>
      </c>
      <c r="H18" s="6">
        <f t="shared" si="16"/>
        <v>-0.098514351651521781</v>
      </c>
    </row>
    <row r="20" ht="14.25"/>
    <row r="21" ht="14.25">
      <c r="K21" t="s">
        <v>22</v>
      </c>
      <c r="L21" t="s">
        <v>48</v>
      </c>
      <c r="M21" t="s">
        <v>49</v>
      </c>
    </row>
    <row r="22" ht="14.25">
      <c r="A22" t="s">
        <v>41</v>
      </c>
      <c r="K22" t="s">
        <v>25</v>
      </c>
      <c r="L22" t="s">
        <v>50</v>
      </c>
    </row>
    <row r="23" ht="14.25">
      <c r="A23" t="s">
        <v>45</v>
      </c>
      <c r="L23" t="s">
        <v>27</v>
      </c>
      <c r="M23" s="7">
        <f>(C6*B14)/(C18*1000)</f>
        <v>0.72543596483547124</v>
      </c>
    </row>
    <row r="24" ht="14.25"/>
    <row r="25" ht="14.25">
      <c r="A25" t="s">
        <v>43</v>
      </c>
      <c r="B25">
        <f>203*120</f>
        <v>24360</v>
      </c>
      <c r="C25" t="s">
        <v>44</v>
      </c>
    </row>
    <row r="26" ht="14.25"/>
    <row r="27" ht="14.25"/>
    <row r="28" ht="14.25"/>
    <row r="30" ht="14.25"/>
    <row r="32" ht="14.25"/>
    <row r="33" ht="14.25">
      <c r="G33" s="1"/>
    </row>
    <row r="34" ht="14.25"/>
    <row r="35" ht="14.25">
      <c r="D35">
        <v>8</v>
      </c>
    </row>
    <row r="37" ht="14.25">
      <c r="A37" t="s">
        <v>34</v>
      </c>
    </row>
    <row r="38" ht="14.25">
      <c r="A38" t="s">
        <v>35</v>
      </c>
    </row>
  </sheetData>
  <mergeCells count="2">
    <mergeCell ref="A4:E4"/>
    <mergeCell ref="A12:E12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K1" s="2" t="s">
        <v>51</v>
      </c>
      <c r="L1" s="2"/>
    </row>
    <row r="3" ht="14.25">
      <c r="K3" s="10" t="s">
        <v>52</v>
      </c>
      <c r="L3" s="10"/>
      <c r="M3" s="10"/>
      <c r="N3" s="10"/>
      <c r="O3" s="10"/>
      <c r="P3" s="10"/>
      <c r="Q3" s="10"/>
      <c r="R3" s="10"/>
      <c r="S3" s="10"/>
      <c r="T3" s="10"/>
      <c r="U3" s="10"/>
      <c r="W3" s="10" t="s">
        <v>52</v>
      </c>
      <c r="X3" s="10"/>
      <c r="Y3" s="10"/>
      <c r="Z3" s="10" t="s">
        <v>53</v>
      </c>
      <c r="AA3" s="10"/>
      <c r="AB3" s="10"/>
      <c r="AC3" s="10"/>
      <c r="AD3" s="10"/>
      <c r="AE3" s="10"/>
      <c r="AF3" s="10"/>
      <c r="AG3" s="10"/>
      <c r="AH3" s="11"/>
      <c r="AI3" s="11" t="s">
        <v>54</v>
      </c>
    </row>
    <row r="4" ht="14.25">
      <c r="A4" t="s">
        <v>55</v>
      </c>
      <c r="K4" s="12">
        <v>0</v>
      </c>
      <c r="L4" s="12">
        <v>1</v>
      </c>
      <c r="M4" s="12">
        <v>2</v>
      </c>
      <c r="N4" s="12">
        <v>3</v>
      </c>
      <c r="O4" s="12">
        <v>4</v>
      </c>
      <c r="P4" s="12">
        <v>5</v>
      </c>
      <c r="Q4" s="12">
        <v>6</v>
      </c>
      <c r="R4" s="12">
        <v>7</v>
      </c>
      <c r="S4" s="12">
        <v>8</v>
      </c>
      <c r="T4" s="12">
        <v>9</v>
      </c>
      <c r="U4" t="s">
        <v>56</v>
      </c>
      <c r="W4" s="12">
        <v>0</v>
      </c>
      <c r="X4" s="12">
        <v>1</v>
      </c>
      <c r="Y4" s="12">
        <v>2</v>
      </c>
      <c r="Z4" s="12">
        <v>3</v>
      </c>
      <c r="AA4" s="12">
        <v>4</v>
      </c>
      <c r="AB4" s="12">
        <v>5</v>
      </c>
      <c r="AC4" s="12">
        <v>6</v>
      </c>
      <c r="AD4" s="12">
        <v>7</v>
      </c>
      <c r="AE4" s="12">
        <v>8</v>
      </c>
      <c r="AF4" s="12">
        <v>9</v>
      </c>
      <c r="AG4" t="s">
        <v>56</v>
      </c>
    </row>
    <row r="5" ht="14.25">
      <c r="I5">
        <f t="shared" ref="I5:I9" si="17">A5*(2^0)+B5*(2^1)+C5*(2^2)+D5*(2^3)+E5*(2^4)+F5*(2^5)+G5*(2^6)+H5*(2^7)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ref="U5:U9" si="18">K5*(2^0)+L5*(2^1)+M5*(2^2)+N5*(2^3)+O5*(2^4)+P5*(2^5)+Q5*(2^6)+R5*(2^7)+S5*(2^8)+T5*(2^9)</f>
        <v>0</v>
      </c>
      <c r="W5" s="4">
        <f t="shared" ref="W5:W9" si="19">I5+_xlfn.BITLSHIFT(U5,8)</f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f t="shared" ref="AG5:AG8" si="20">W5*(2^0)+X5*(2^1)+Y5*(2^2)+Z5*(2^3)+AA5*(2^4)+AB5*(2^5)+AC5*(2^6)+AD5*(2^7)+AE5*(2^8)+AF5*(2^9)</f>
        <v>0</v>
      </c>
      <c r="AI5">
        <f t="shared" ref="AI5:AI9" si="21">U5+_xlfn.BITLSHIFT(AG5,7)</f>
        <v>0</v>
      </c>
    </row>
    <row r="6" ht="14.25">
      <c r="I6">
        <f t="shared" si="17"/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f t="shared" si="18"/>
        <v>0</v>
      </c>
      <c r="W6">
        <f t="shared" si="19"/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f t="shared" si="20"/>
        <v>0</v>
      </c>
      <c r="AI6" s="4">
        <f t="shared" si="21"/>
        <v>0</v>
      </c>
    </row>
    <row r="7" ht="14.25">
      <c r="I7">
        <f t="shared" si="17"/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f t="shared" si="18"/>
        <v>0</v>
      </c>
      <c r="W7">
        <f t="shared" si="19"/>
        <v>0</v>
      </c>
      <c r="X7" s="4">
        <v>1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f t="shared" si="20"/>
        <v>2</v>
      </c>
      <c r="AI7" s="4">
        <f t="shared" si="21"/>
        <v>256</v>
      </c>
    </row>
    <row r="8" ht="14.25">
      <c r="I8">
        <f t="shared" si="17"/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f t="shared" si="18"/>
        <v>0</v>
      </c>
      <c r="W8">
        <f t="shared" si="19"/>
        <v>0</v>
      </c>
      <c r="X8" s="4">
        <v>1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f t="shared" si="20"/>
        <v>2</v>
      </c>
      <c r="AI8" s="4">
        <f t="shared" si="21"/>
        <v>256</v>
      </c>
    </row>
    <row r="9" ht="14.25">
      <c r="A9">
        <v>0</v>
      </c>
      <c r="B9">
        <v>0</v>
      </c>
      <c r="C9">
        <v>1</v>
      </c>
      <c r="I9">
        <f t="shared" si="17"/>
        <v>4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f t="shared" si="18"/>
        <v>0</v>
      </c>
      <c r="W9">
        <f t="shared" si="19"/>
        <v>4</v>
      </c>
      <c r="AI9" s="4">
        <f t="shared" si="21"/>
        <v>0</v>
      </c>
    </row>
    <row r="10" ht="14.25">
      <c r="A10">
        <v>1</v>
      </c>
      <c r="B10">
        <v>0</v>
      </c>
      <c r="C10">
        <v>1</v>
      </c>
      <c r="I10">
        <f t="shared" ref="I10:I58" si="22">A10*(2^0)+B10*(2^1)+C10*(2^2)+D10*(2^3)+E10*(2^4)+F10*(2^5)+G10*(2^6)+H10*(2^7)</f>
        <v>5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f t="shared" ref="U10:U58" si="23">K10*(2^0)+L10*(2^1)+M10*(2^2)+N10*(2^3)+O10*(2^4)+P10*(2^5)+Q10*(2^6)+R10*(2^7)+S10*(2^8)+T10*(2^9)</f>
        <v>0</v>
      </c>
      <c r="W10">
        <f t="shared" ref="W10:W58" si="24">I10+_xlfn.BITLSHIFT(U10,8)</f>
        <v>5</v>
      </c>
      <c r="AI10" s="4">
        <f t="shared" ref="AI10:AI12" si="25">U10+_xlfn.BITLSHIFT(AG10,7)</f>
        <v>0</v>
      </c>
    </row>
    <row r="11" ht="14.25">
      <c r="A11">
        <v>0</v>
      </c>
      <c r="B11">
        <v>1</v>
      </c>
      <c r="C11">
        <v>1</v>
      </c>
      <c r="I11">
        <f t="shared" si="22"/>
        <v>6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f t="shared" si="23"/>
        <v>0</v>
      </c>
      <c r="W11">
        <f t="shared" si="24"/>
        <v>6</v>
      </c>
      <c r="AI11" s="4">
        <f t="shared" si="25"/>
        <v>0</v>
      </c>
    </row>
    <row r="12" ht="14.25">
      <c r="A12">
        <v>1</v>
      </c>
      <c r="B12">
        <v>1</v>
      </c>
      <c r="C12">
        <v>1</v>
      </c>
      <c r="I12">
        <f t="shared" si="22"/>
        <v>7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f t="shared" si="23"/>
        <v>0</v>
      </c>
      <c r="W12">
        <f t="shared" si="24"/>
        <v>7</v>
      </c>
      <c r="AI12" s="4">
        <f t="shared" si="25"/>
        <v>0</v>
      </c>
    </row>
    <row r="13" ht="14.25">
      <c r="A13">
        <v>0</v>
      </c>
      <c r="B13">
        <v>0</v>
      </c>
      <c r="C13">
        <v>0</v>
      </c>
      <c r="D13">
        <v>1</v>
      </c>
      <c r="I13">
        <f t="shared" si="22"/>
        <v>8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f t="shared" si="23"/>
        <v>0</v>
      </c>
      <c r="W13">
        <f t="shared" si="24"/>
        <v>8</v>
      </c>
    </row>
    <row r="14" ht="14.25">
      <c r="A14">
        <v>1</v>
      </c>
      <c r="B14">
        <v>1</v>
      </c>
      <c r="C14">
        <v>0</v>
      </c>
      <c r="D14">
        <v>0</v>
      </c>
      <c r="E14">
        <v>1</v>
      </c>
      <c r="F14">
        <v>0</v>
      </c>
      <c r="G14">
        <v>1</v>
      </c>
      <c r="H14">
        <v>1</v>
      </c>
      <c r="I14">
        <f t="shared" si="22"/>
        <v>211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f t="shared" si="23"/>
        <v>0</v>
      </c>
      <c r="W14">
        <f t="shared" si="24"/>
        <v>211</v>
      </c>
    </row>
    <row r="15" ht="14.25">
      <c r="A15" s="4"/>
      <c r="B15" s="4"/>
      <c r="C15" s="4"/>
      <c r="D15" s="4"/>
      <c r="E15" s="4"/>
      <c r="F15" s="4"/>
      <c r="G15" s="4"/>
      <c r="H15" s="4"/>
      <c r="U15" s="4"/>
    </row>
    <row r="16" ht="14.25">
      <c r="A16" s="4">
        <v>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>
        <f t="shared" si="22"/>
        <v>0</v>
      </c>
      <c r="K16">
        <v>1</v>
      </c>
      <c r="U16" s="4">
        <f t="shared" si="23"/>
        <v>1</v>
      </c>
      <c r="W16">
        <f t="shared" si="24"/>
        <v>256</v>
      </c>
    </row>
    <row r="17" ht="14.25">
      <c r="A17" s="4">
        <v>1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>
        <f t="shared" si="22"/>
        <v>1</v>
      </c>
      <c r="K17">
        <v>1</v>
      </c>
      <c r="U17" s="4">
        <f t="shared" si="23"/>
        <v>1</v>
      </c>
      <c r="W17">
        <f t="shared" si="24"/>
        <v>257</v>
      </c>
    </row>
    <row r="18" ht="14.25">
      <c r="A18" s="4">
        <v>0</v>
      </c>
      <c r="B18" s="4">
        <v>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>
        <f t="shared" si="22"/>
        <v>2</v>
      </c>
      <c r="K18">
        <v>1</v>
      </c>
      <c r="U18" s="4">
        <f t="shared" si="23"/>
        <v>1</v>
      </c>
      <c r="W18">
        <f t="shared" si="24"/>
        <v>258</v>
      </c>
    </row>
    <row r="19" ht="14.25">
      <c r="A19" s="4">
        <v>1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>
        <f t="shared" si="22"/>
        <v>3</v>
      </c>
      <c r="K19">
        <v>1</v>
      </c>
      <c r="U19" s="4">
        <f t="shared" si="23"/>
        <v>1</v>
      </c>
      <c r="W19">
        <f t="shared" si="24"/>
        <v>259</v>
      </c>
    </row>
    <row r="20" ht="14.25">
      <c r="A20" s="4">
        <v>0</v>
      </c>
      <c r="B20" s="4">
        <v>0</v>
      </c>
      <c r="C20" s="4">
        <v>1</v>
      </c>
      <c r="D20" s="4"/>
      <c r="E20" s="4"/>
      <c r="F20" s="4"/>
      <c r="G20" s="4"/>
      <c r="H20" s="4"/>
      <c r="I20">
        <f t="shared" si="22"/>
        <v>4</v>
      </c>
      <c r="K20">
        <v>1</v>
      </c>
      <c r="U20" s="4">
        <f t="shared" si="23"/>
        <v>1</v>
      </c>
      <c r="W20">
        <f t="shared" si="24"/>
        <v>260</v>
      </c>
    </row>
    <row r="21" ht="14.25">
      <c r="A21" s="4">
        <v>1</v>
      </c>
      <c r="B21" s="4">
        <v>0</v>
      </c>
      <c r="C21" s="4">
        <v>1</v>
      </c>
      <c r="D21" s="4"/>
      <c r="E21" s="4"/>
      <c r="F21" s="4"/>
      <c r="G21" s="4"/>
      <c r="H21" s="4"/>
      <c r="I21">
        <f t="shared" si="22"/>
        <v>5</v>
      </c>
      <c r="K21">
        <v>1</v>
      </c>
      <c r="U21" s="4">
        <f t="shared" si="23"/>
        <v>1</v>
      </c>
      <c r="W21">
        <f t="shared" si="24"/>
        <v>261</v>
      </c>
    </row>
    <row r="22" ht="14.25">
      <c r="A22" s="4">
        <v>0</v>
      </c>
      <c r="B22" s="4">
        <v>1</v>
      </c>
      <c r="C22" s="4">
        <v>1</v>
      </c>
      <c r="D22" s="4"/>
      <c r="E22" s="4"/>
      <c r="F22" s="4"/>
      <c r="G22" s="4"/>
      <c r="H22" s="4"/>
      <c r="I22">
        <f t="shared" si="22"/>
        <v>6</v>
      </c>
      <c r="K22">
        <v>1</v>
      </c>
      <c r="U22" s="4">
        <f t="shared" si="23"/>
        <v>1</v>
      </c>
      <c r="W22">
        <f t="shared" si="24"/>
        <v>262</v>
      </c>
    </row>
    <row r="23" ht="14.25">
      <c r="A23" s="4">
        <v>1</v>
      </c>
      <c r="B23" s="4">
        <v>1</v>
      </c>
      <c r="C23" s="4">
        <v>1</v>
      </c>
      <c r="D23" s="4"/>
      <c r="E23" s="4"/>
      <c r="F23" s="4"/>
      <c r="G23" s="4"/>
      <c r="H23" s="4"/>
      <c r="I23">
        <f t="shared" si="22"/>
        <v>7</v>
      </c>
      <c r="K23">
        <v>1</v>
      </c>
      <c r="U23" s="4">
        <f t="shared" si="23"/>
        <v>1</v>
      </c>
      <c r="W23">
        <f t="shared" si="24"/>
        <v>263</v>
      </c>
    </row>
    <row r="24" ht="14.25">
      <c r="A24" s="4">
        <v>0</v>
      </c>
      <c r="B24" s="4">
        <v>0</v>
      </c>
      <c r="C24" s="4">
        <v>0</v>
      </c>
      <c r="D24" s="4">
        <v>1</v>
      </c>
      <c r="E24" s="4"/>
      <c r="F24" s="4"/>
      <c r="G24" s="4"/>
      <c r="H24" s="4"/>
      <c r="I24">
        <f t="shared" si="22"/>
        <v>8</v>
      </c>
      <c r="K24">
        <v>1</v>
      </c>
      <c r="U24" s="4">
        <f t="shared" si="23"/>
        <v>1</v>
      </c>
      <c r="W24">
        <f t="shared" si="24"/>
        <v>264</v>
      </c>
    </row>
    <row r="25" ht="14.25">
      <c r="A25" s="4">
        <v>1</v>
      </c>
      <c r="B25" s="4">
        <v>1</v>
      </c>
      <c r="C25" s="4">
        <v>0</v>
      </c>
      <c r="D25" s="4">
        <v>0</v>
      </c>
      <c r="E25" s="4">
        <v>1</v>
      </c>
      <c r="F25" s="4">
        <v>0</v>
      </c>
      <c r="G25" s="4">
        <v>1</v>
      </c>
      <c r="H25" s="4">
        <v>1</v>
      </c>
      <c r="I25">
        <f t="shared" si="22"/>
        <v>211</v>
      </c>
      <c r="K25">
        <v>1</v>
      </c>
      <c r="U25" s="4">
        <f t="shared" si="23"/>
        <v>1</v>
      </c>
      <c r="W25">
        <f t="shared" si="24"/>
        <v>467</v>
      </c>
    </row>
    <row r="26" ht="14.25">
      <c r="U26" s="4"/>
    </row>
    <row r="27" ht="14.25">
      <c r="A27" s="4">
        <v>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>
        <f t="shared" si="22"/>
        <v>0</v>
      </c>
      <c r="L27">
        <v>1</v>
      </c>
      <c r="U27" s="4">
        <f t="shared" si="23"/>
        <v>2</v>
      </c>
      <c r="W27">
        <f t="shared" si="24"/>
        <v>512</v>
      </c>
    </row>
    <row r="28" ht="14.25">
      <c r="A28" s="4">
        <v>1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>
        <f t="shared" si="22"/>
        <v>1</v>
      </c>
      <c r="L28" s="4">
        <v>1</v>
      </c>
      <c r="U28" s="4">
        <f t="shared" si="23"/>
        <v>2</v>
      </c>
      <c r="W28">
        <f t="shared" si="24"/>
        <v>513</v>
      </c>
    </row>
    <row r="29" ht="14.25">
      <c r="A29" s="4">
        <v>0</v>
      </c>
      <c r="B29" s="4">
        <v>1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>
        <f t="shared" si="22"/>
        <v>2</v>
      </c>
      <c r="L29" s="4">
        <v>1</v>
      </c>
      <c r="U29" s="4">
        <f t="shared" si="23"/>
        <v>2</v>
      </c>
      <c r="W29">
        <f t="shared" si="24"/>
        <v>514</v>
      </c>
    </row>
    <row r="30" ht="14.25">
      <c r="A30" s="4">
        <v>1</v>
      </c>
      <c r="B30" s="4">
        <v>1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>
        <f t="shared" si="22"/>
        <v>3</v>
      </c>
      <c r="L30" s="4">
        <v>1</v>
      </c>
      <c r="U30" s="4">
        <f t="shared" si="23"/>
        <v>2</v>
      </c>
      <c r="W30">
        <f t="shared" si="24"/>
        <v>515</v>
      </c>
    </row>
    <row r="31" ht="14.25">
      <c r="A31" s="4">
        <v>0</v>
      </c>
      <c r="B31" s="4">
        <v>0</v>
      </c>
      <c r="C31" s="4">
        <v>1</v>
      </c>
      <c r="D31" s="4"/>
      <c r="E31" s="4"/>
      <c r="F31" s="4"/>
      <c r="G31" s="4"/>
      <c r="H31" s="4"/>
      <c r="I31">
        <f t="shared" si="22"/>
        <v>4</v>
      </c>
      <c r="L31" s="4">
        <v>1</v>
      </c>
      <c r="U31" s="4">
        <f t="shared" si="23"/>
        <v>2</v>
      </c>
      <c r="W31">
        <f t="shared" si="24"/>
        <v>516</v>
      </c>
    </row>
    <row r="32" ht="14.25">
      <c r="A32" s="4">
        <v>1</v>
      </c>
      <c r="B32" s="4">
        <v>0</v>
      </c>
      <c r="C32" s="4">
        <v>1</v>
      </c>
      <c r="D32" s="4"/>
      <c r="E32" s="4"/>
      <c r="F32" s="4"/>
      <c r="G32" s="4"/>
      <c r="H32" s="4"/>
      <c r="I32">
        <f t="shared" si="22"/>
        <v>5</v>
      </c>
      <c r="L32" s="4">
        <v>1</v>
      </c>
      <c r="U32" s="4">
        <f t="shared" si="23"/>
        <v>2</v>
      </c>
      <c r="W32">
        <f t="shared" si="24"/>
        <v>517</v>
      </c>
    </row>
    <row r="33" ht="14.25">
      <c r="A33" s="4">
        <v>0</v>
      </c>
      <c r="B33" s="4">
        <v>1</v>
      </c>
      <c r="C33" s="4">
        <v>1</v>
      </c>
      <c r="D33" s="4"/>
      <c r="E33" s="4"/>
      <c r="F33" s="4"/>
      <c r="G33" s="4"/>
      <c r="H33" s="4"/>
      <c r="I33">
        <f t="shared" si="22"/>
        <v>6</v>
      </c>
      <c r="L33" s="4">
        <v>1</v>
      </c>
      <c r="U33" s="4">
        <f t="shared" si="23"/>
        <v>2</v>
      </c>
      <c r="W33">
        <f t="shared" si="24"/>
        <v>518</v>
      </c>
    </row>
    <row r="34" ht="14.25">
      <c r="A34" s="4">
        <v>1</v>
      </c>
      <c r="B34" s="4">
        <v>1</v>
      </c>
      <c r="C34" s="4">
        <v>1</v>
      </c>
      <c r="D34" s="4"/>
      <c r="E34" s="4"/>
      <c r="F34" s="4"/>
      <c r="G34" s="4"/>
      <c r="H34" s="4"/>
      <c r="I34">
        <f t="shared" si="22"/>
        <v>7</v>
      </c>
      <c r="L34" s="4">
        <v>1</v>
      </c>
      <c r="U34" s="4">
        <f t="shared" si="23"/>
        <v>2</v>
      </c>
      <c r="W34">
        <f t="shared" si="24"/>
        <v>519</v>
      </c>
    </row>
    <row r="35" ht="14.25">
      <c r="A35" s="4">
        <v>0</v>
      </c>
      <c r="B35" s="4">
        <v>0</v>
      </c>
      <c r="C35" s="4">
        <v>0</v>
      </c>
      <c r="D35" s="4">
        <v>1</v>
      </c>
      <c r="E35" s="4"/>
      <c r="F35" s="4"/>
      <c r="G35" s="4"/>
      <c r="H35" s="4"/>
      <c r="I35">
        <f t="shared" si="22"/>
        <v>8</v>
      </c>
      <c r="L35" s="4">
        <v>1</v>
      </c>
      <c r="U35" s="4">
        <f t="shared" si="23"/>
        <v>2</v>
      </c>
      <c r="W35">
        <f t="shared" si="24"/>
        <v>520</v>
      </c>
    </row>
    <row r="36" ht="14.25">
      <c r="A36" s="4">
        <v>1</v>
      </c>
      <c r="B36" s="4">
        <v>1</v>
      </c>
      <c r="C36" s="4">
        <v>0</v>
      </c>
      <c r="D36" s="4">
        <v>0</v>
      </c>
      <c r="E36" s="4">
        <v>1</v>
      </c>
      <c r="F36" s="4">
        <v>0</v>
      </c>
      <c r="G36" s="4">
        <v>1</v>
      </c>
      <c r="H36" s="4">
        <v>1</v>
      </c>
      <c r="I36">
        <f t="shared" si="22"/>
        <v>211</v>
      </c>
      <c r="L36" s="4">
        <v>1</v>
      </c>
      <c r="U36" s="4">
        <f t="shared" si="23"/>
        <v>2</v>
      </c>
      <c r="W36">
        <f t="shared" si="24"/>
        <v>723</v>
      </c>
    </row>
    <row r="37" ht="14.25">
      <c r="U37" s="4"/>
    </row>
    <row r="38" ht="14.25">
      <c r="A38" s="4">
        <v>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f t="shared" si="22"/>
        <v>0</v>
      </c>
      <c r="J38" s="4"/>
      <c r="K38" s="4">
        <v>1</v>
      </c>
      <c r="L38" s="4">
        <v>1</v>
      </c>
      <c r="M38" s="4"/>
      <c r="N38" s="4"/>
      <c r="O38" s="4"/>
      <c r="P38" s="4"/>
      <c r="Q38" s="4"/>
      <c r="R38" s="4"/>
      <c r="S38" s="4"/>
      <c r="T38" s="4"/>
      <c r="U38" s="4">
        <f t="shared" si="23"/>
        <v>3</v>
      </c>
      <c r="V38" s="4"/>
      <c r="W38" s="4">
        <f t="shared" si="24"/>
        <v>768</v>
      </c>
    </row>
    <row r="39" ht="14.25">
      <c r="A39" s="4">
        <v>1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f t="shared" si="22"/>
        <v>1</v>
      </c>
      <c r="J39" s="4"/>
      <c r="K39" s="4">
        <v>1</v>
      </c>
      <c r="L39" s="4">
        <v>1</v>
      </c>
      <c r="M39" s="4"/>
      <c r="N39" s="4"/>
      <c r="O39" s="4"/>
      <c r="P39" s="4"/>
      <c r="Q39" s="4"/>
      <c r="R39" s="4"/>
      <c r="S39" s="4"/>
      <c r="T39" s="4"/>
      <c r="U39" s="4">
        <f t="shared" si="23"/>
        <v>3</v>
      </c>
      <c r="V39" s="4"/>
      <c r="W39" s="4">
        <f t="shared" si="24"/>
        <v>769</v>
      </c>
    </row>
    <row r="40" ht="14.25">
      <c r="A40" s="4">
        <v>0</v>
      </c>
      <c r="B40" s="4">
        <v>1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f t="shared" si="22"/>
        <v>2</v>
      </c>
      <c r="J40" s="4"/>
      <c r="K40" s="4">
        <v>1</v>
      </c>
      <c r="L40" s="4">
        <v>1</v>
      </c>
      <c r="M40" s="4"/>
      <c r="N40" s="4"/>
      <c r="O40" s="4"/>
      <c r="P40" s="4"/>
      <c r="Q40" s="4"/>
      <c r="R40" s="4"/>
      <c r="S40" s="4"/>
      <c r="T40" s="4"/>
      <c r="U40" s="4">
        <f t="shared" si="23"/>
        <v>3</v>
      </c>
      <c r="V40" s="4"/>
      <c r="W40" s="4">
        <f t="shared" si="24"/>
        <v>770</v>
      </c>
    </row>
    <row r="41" ht="14.25">
      <c r="A41" s="4">
        <v>1</v>
      </c>
      <c r="B41" s="4">
        <v>1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f t="shared" si="22"/>
        <v>3</v>
      </c>
      <c r="J41" s="4"/>
      <c r="K41" s="4">
        <v>1</v>
      </c>
      <c r="L41" s="4">
        <v>1</v>
      </c>
      <c r="M41" s="4"/>
      <c r="N41" s="4"/>
      <c r="O41" s="4"/>
      <c r="P41" s="4"/>
      <c r="Q41" s="4"/>
      <c r="R41" s="4"/>
      <c r="S41" s="4"/>
      <c r="T41" s="4"/>
      <c r="U41" s="4">
        <f t="shared" si="23"/>
        <v>3</v>
      </c>
      <c r="V41" s="4"/>
      <c r="W41" s="4">
        <f t="shared" si="24"/>
        <v>771</v>
      </c>
    </row>
    <row r="42" ht="14.25">
      <c r="A42" s="4">
        <v>0</v>
      </c>
      <c r="B42" s="4">
        <v>0</v>
      </c>
      <c r="C42" s="4">
        <v>1</v>
      </c>
      <c r="D42" s="4"/>
      <c r="E42" s="4"/>
      <c r="F42" s="4"/>
      <c r="G42" s="4"/>
      <c r="H42" s="4"/>
      <c r="I42" s="4">
        <f t="shared" si="22"/>
        <v>4</v>
      </c>
      <c r="J42" s="4"/>
      <c r="K42" s="4">
        <v>1</v>
      </c>
      <c r="L42" s="4">
        <v>1</v>
      </c>
      <c r="M42" s="4"/>
      <c r="N42" s="4"/>
      <c r="O42" s="4"/>
      <c r="P42" s="4"/>
      <c r="Q42" s="4"/>
      <c r="R42" s="4"/>
      <c r="S42" s="4"/>
      <c r="T42" s="4"/>
      <c r="U42" s="4">
        <f t="shared" si="23"/>
        <v>3</v>
      </c>
      <c r="V42" s="4"/>
      <c r="W42" s="4">
        <f t="shared" si="24"/>
        <v>772</v>
      </c>
    </row>
    <row r="43" ht="14.25">
      <c r="A43" s="4">
        <v>1</v>
      </c>
      <c r="B43" s="4">
        <v>0</v>
      </c>
      <c r="C43" s="4">
        <v>1</v>
      </c>
      <c r="D43" s="4"/>
      <c r="E43" s="4"/>
      <c r="F43" s="4"/>
      <c r="G43" s="4"/>
      <c r="H43" s="4"/>
      <c r="I43" s="4">
        <f t="shared" si="22"/>
        <v>5</v>
      </c>
      <c r="J43" s="4"/>
      <c r="K43" s="4">
        <v>1</v>
      </c>
      <c r="L43" s="4">
        <v>1</v>
      </c>
      <c r="M43" s="4"/>
      <c r="N43" s="4"/>
      <c r="O43" s="4"/>
      <c r="P43" s="4"/>
      <c r="Q43" s="4"/>
      <c r="R43" s="4"/>
      <c r="S43" s="4"/>
      <c r="T43" s="4"/>
      <c r="U43" s="4">
        <f t="shared" si="23"/>
        <v>3</v>
      </c>
      <c r="V43" s="4"/>
      <c r="W43" s="4">
        <f t="shared" si="24"/>
        <v>773</v>
      </c>
    </row>
    <row r="44" ht="14.25">
      <c r="A44" s="4">
        <v>0</v>
      </c>
      <c r="B44" s="4">
        <v>1</v>
      </c>
      <c r="C44" s="4">
        <v>1</v>
      </c>
      <c r="D44" s="4"/>
      <c r="E44" s="4"/>
      <c r="F44" s="4"/>
      <c r="G44" s="4"/>
      <c r="H44" s="4"/>
      <c r="I44" s="4">
        <f t="shared" si="22"/>
        <v>6</v>
      </c>
      <c r="J44" s="4"/>
      <c r="K44" s="4">
        <v>1</v>
      </c>
      <c r="L44" s="4">
        <v>1</v>
      </c>
      <c r="M44" s="4"/>
      <c r="N44" s="4"/>
      <c r="O44" s="4"/>
      <c r="P44" s="4"/>
      <c r="Q44" s="4"/>
      <c r="R44" s="4"/>
      <c r="S44" s="4"/>
      <c r="T44" s="4"/>
      <c r="U44" s="4">
        <f t="shared" si="23"/>
        <v>3</v>
      </c>
      <c r="V44" s="4"/>
      <c r="W44" s="4">
        <f t="shared" si="24"/>
        <v>774</v>
      </c>
    </row>
    <row r="45" ht="14.25">
      <c r="A45" s="4">
        <v>1</v>
      </c>
      <c r="B45" s="4">
        <v>1</v>
      </c>
      <c r="C45" s="4">
        <v>1</v>
      </c>
      <c r="D45" s="4"/>
      <c r="E45" s="4"/>
      <c r="F45" s="4"/>
      <c r="G45" s="4"/>
      <c r="H45" s="4"/>
      <c r="I45" s="4">
        <f t="shared" si="22"/>
        <v>7</v>
      </c>
      <c r="J45" s="4"/>
      <c r="K45" s="4">
        <v>1</v>
      </c>
      <c r="L45" s="4">
        <v>1</v>
      </c>
      <c r="M45" s="4"/>
      <c r="N45" s="4"/>
      <c r="O45" s="4"/>
      <c r="P45" s="4"/>
      <c r="Q45" s="4"/>
      <c r="R45" s="4"/>
      <c r="S45" s="4"/>
      <c r="T45" s="4"/>
      <c r="U45" s="4">
        <f t="shared" si="23"/>
        <v>3</v>
      </c>
      <c r="V45" s="4"/>
      <c r="W45" s="4">
        <f t="shared" si="24"/>
        <v>775</v>
      </c>
    </row>
    <row r="46" ht="14.25">
      <c r="A46" s="4">
        <v>0</v>
      </c>
      <c r="B46" s="4">
        <v>0</v>
      </c>
      <c r="C46" s="4">
        <v>0</v>
      </c>
      <c r="D46" s="4">
        <v>1</v>
      </c>
      <c r="E46" s="4"/>
      <c r="F46" s="4"/>
      <c r="G46" s="4"/>
      <c r="H46" s="4"/>
      <c r="I46" s="4">
        <f t="shared" si="22"/>
        <v>8</v>
      </c>
      <c r="J46" s="4"/>
      <c r="K46" s="4">
        <v>1</v>
      </c>
      <c r="L46" s="4">
        <v>1</v>
      </c>
      <c r="M46" s="4"/>
      <c r="N46" s="4"/>
      <c r="O46" s="4"/>
      <c r="P46" s="4"/>
      <c r="Q46" s="4"/>
      <c r="R46" s="4"/>
      <c r="S46" s="4"/>
      <c r="T46" s="4"/>
      <c r="U46" s="4">
        <f t="shared" si="23"/>
        <v>3</v>
      </c>
      <c r="V46" s="4"/>
      <c r="W46" s="4">
        <f t="shared" si="24"/>
        <v>776</v>
      </c>
    </row>
    <row r="47" ht="14.25">
      <c r="A47" s="4">
        <v>1</v>
      </c>
      <c r="B47" s="4">
        <v>1</v>
      </c>
      <c r="C47" s="4">
        <v>0</v>
      </c>
      <c r="D47" s="4">
        <v>0</v>
      </c>
      <c r="E47" s="4">
        <v>1</v>
      </c>
      <c r="F47" s="4">
        <v>0</v>
      </c>
      <c r="G47" s="4">
        <v>1</v>
      </c>
      <c r="H47" s="4">
        <v>1</v>
      </c>
      <c r="I47" s="4">
        <f t="shared" si="22"/>
        <v>211</v>
      </c>
      <c r="J47" s="4"/>
      <c r="K47" s="4">
        <v>1</v>
      </c>
      <c r="L47" s="4">
        <v>1</v>
      </c>
      <c r="M47" s="4"/>
      <c r="N47" s="4"/>
      <c r="O47" s="4"/>
      <c r="P47" s="4"/>
      <c r="Q47" s="4"/>
      <c r="R47" s="4"/>
      <c r="S47" s="4"/>
      <c r="T47" s="4"/>
      <c r="U47" s="4">
        <f t="shared" si="23"/>
        <v>3</v>
      </c>
      <c r="V47" s="4"/>
      <c r="W47" s="4">
        <f t="shared" si="24"/>
        <v>979</v>
      </c>
    </row>
    <row r="48" ht="14.25">
      <c r="A48" s="13" t="s">
        <v>57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ht="14.25">
      <c r="A49" s="4">
        <v>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f t="shared" si="22"/>
        <v>0</v>
      </c>
      <c r="J49" s="4"/>
      <c r="K49" s="4">
        <v>0</v>
      </c>
      <c r="L49" s="4">
        <v>0</v>
      </c>
      <c r="M49" s="4">
        <v>1</v>
      </c>
      <c r="N49" s="4">
        <v>0</v>
      </c>
      <c r="O49" s="4">
        <v>1</v>
      </c>
      <c r="P49" s="4">
        <v>1</v>
      </c>
      <c r="Q49" s="4">
        <v>1</v>
      </c>
      <c r="R49" s="4">
        <v>0</v>
      </c>
      <c r="S49" s="4">
        <v>0</v>
      </c>
      <c r="T49" s="4">
        <v>1</v>
      </c>
      <c r="U49" s="4">
        <f t="shared" si="23"/>
        <v>628</v>
      </c>
      <c r="V49" s="4"/>
      <c r="W49" s="4">
        <f t="shared" si="24"/>
        <v>160768</v>
      </c>
    </row>
    <row r="50" ht="14.25">
      <c r="A50" s="4">
        <v>1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f t="shared" si="22"/>
        <v>1</v>
      </c>
      <c r="J50" s="4"/>
      <c r="K50" s="4">
        <v>0</v>
      </c>
      <c r="L50" s="4">
        <v>0</v>
      </c>
      <c r="M50" s="4">
        <v>1</v>
      </c>
      <c r="N50" s="4">
        <v>0</v>
      </c>
      <c r="O50" s="4">
        <v>1</v>
      </c>
      <c r="P50" s="4">
        <v>1</v>
      </c>
      <c r="Q50" s="4">
        <v>1</v>
      </c>
      <c r="R50" s="4">
        <v>0</v>
      </c>
      <c r="S50" s="4">
        <v>0</v>
      </c>
      <c r="T50" s="4">
        <v>1</v>
      </c>
      <c r="U50" s="4">
        <f t="shared" si="23"/>
        <v>628</v>
      </c>
      <c r="V50" s="4"/>
      <c r="W50" s="4">
        <f t="shared" si="24"/>
        <v>160769</v>
      </c>
    </row>
    <row r="51" ht="14.25">
      <c r="A51" s="4">
        <v>0</v>
      </c>
      <c r="B51" s="4">
        <v>1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f t="shared" si="22"/>
        <v>2</v>
      </c>
      <c r="J51" s="4"/>
      <c r="K51" s="4">
        <v>0</v>
      </c>
      <c r="L51" s="4">
        <v>0</v>
      </c>
      <c r="M51" s="4">
        <v>1</v>
      </c>
      <c r="N51" s="4">
        <v>0</v>
      </c>
      <c r="O51" s="4">
        <v>1</v>
      </c>
      <c r="P51" s="4">
        <v>1</v>
      </c>
      <c r="Q51" s="4">
        <v>1</v>
      </c>
      <c r="R51" s="4">
        <v>0</v>
      </c>
      <c r="S51" s="4">
        <v>0</v>
      </c>
      <c r="T51" s="4">
        <v>1</v>
      </c>
      <c r="U51" s="4">
        <f t="shared" si="23"/>
        <v>628</v>
      </c>
      <c r="V51" s="4"/>
      <c r="W51" s="4">
        <f t="shared" si="24"/>
        <v>160770</v>
      </c>
    </row>
    <row r="52" ht="14.25">
      <c r="A52" s="4">
        <v>1</v>
      </c>
      <c r="B52" s="4">
        <v>1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f t="shared" si="22"/>
        <v>3</v>
      </c>
      <c r="J52" s="4"/>
      <c r="K52" s="4">
        <v>0</v>
      </c>
      <c r="L52" s="4">
        <v>0</v>
      </c>
      <c r="M52" s="4">
        <v>1</v>
      </c>
      <c r="N52" s="4">
        <v>0</v>
      </c>
      <c r="O52" s="4">
        <v>1</v>
      </c>
      <c r="P52" s="4">
        <v>1</v>
      </c>
      <c r="Q52" s="4">
        <v>1</v>
      </c>
      <c r="R52" s="4">
        <v>0</v>
      </c>
      <c r="S52" s="4">
        <v>0</v>
      </c>
      <c r="T52" s="4">
        <v>1</v>
      </c>
      <c r="U52" s="4">
        <f t="shared" si="23"/>
        <v>628</v>
      </c>
      <c r="V52" s="4"/>
      <c r="W52" s="4">
        <f t="shared" si="24"/>
        <v>160771</v>
      </c>
    </row>
    <row r="53" ht="14.25">
      <c r="A53" s="4">
        <v>0</v>
      </c>
      <c r="B53" s="4">
        <v>0</v>
      </c>
      <c r="C53" s="4">
        <v>1</v>
      </c>
      <c r="D53" s="4"/>
      <c r="E53" s="4"/>
      <c r="F53" s="4"/>
      <c r="G53" s="4"/>
      <c r="H53" s="4"/>
      <c r="I53" s="4">
        <f t="shared" si="22"/>
        <v>4</v>
      </c>
      <c r="J53" s="4"/>
      <c r="K53" s="4">
        <v>0</v>
      </c>
      <c r="L53" s="4">
        <v>0</v>
      </c>
      <c r="M53" s="4">
        <v>1</v>
      </c>
      <c r="N53" s="4">
        <v>0</v>
      </c>
      <c r="O53" s="4">
        <v>1</v>
      </c>
      <c r="P53" s="4">
        <v>1</v>
      </c>
      <c r="Q53" s="4">
        <v>1</v>
      </c>
      <c r="R53" s="4">
        <v>0</v>
      </c>
      <c r="S53" s="4">
        <v>0</v>
      </c>
      <c r="T53" s="4">
        <v>1</v>
      </c>
      <c r="U53" s="4">
        <f t="shared" si="23"/>
        <v>628</v>
      </c>
      <c r="V53" s="4"/>
      <c r="W53" s="4">
        <f t="shared" si="24"/>
        <v>160772</v>
      </c>
    </row>
    <row r="54" ht="14.25">
      <c r="A54" s="4">
        <v>1</v>
      </c>
      <c r="B54" s="4">
        <v>0</v>
      </c>
      <c r="C54" s="4">
        <v>1</v>
      </c>
      <c r="D54" s="4"/>
      <c r="E54" s="4"/>
      <c r="F54" s="4"/>
      <c r="G54" s="4"/>
      <c r="H54" s="4"/>
      <c r="I54" s="4">
        <f t="shared" si="22"/>
        <v>5</v>
      </c>
      <c r="J54" s="4"/>
      <c r="K54" s="4">
        <v>0</v>
      </c>
      <c r="L54" s="4">
        <v>0</v>
      </c>
      <c r="M54" s="4">
        <v>1</v>
      </c>
      <c r="N54" s="4">
        <v>0</v>
      </c>
      <c r="O54" s="4">
        <v>1</v>
      </c>
      <c r="P54" s="4">
        <v>1</v>
      </c>
      <c r="Q54" s="4">
        <v>1</v>
      </c>
      <c r="R54" s="4">
        <v>0</v>
      </c>
      <c r="S54" s="4">
        <v>0</v>
      </c>
      <c r="T54" s="4">
        <v>1</v>
      </c>
      <c r="U54" s="4">
        <f t="shared" si="23"/>
        <v>628</v>
      </c>
      <c r="V54" s="4"/>
      <c r="W54" s="4">
        <f t="shared" si="24"/>
        <v>160773</v>
      </c>
    </row>
    <row r="55" ht="14.25">
      <c r="A55" s="4">
        <v>0</v>
      </c>
      <c r="B55" s="4">
        <v>1</v>
      </c>
      <c r="C55" s="4">
        <v>1</v>
      </c>
      <c r="D55" s="4"/>
      <c r="E55" s="4"/>
      <c r="F55" s="4"/>
      <c r="G55" s="4"/>
      <c r="H55" s="4"/>
      <c r="I55" s="4">
        <f t="shared" si="22"/>
        <v>6</v>
      </c>
      <c r="J55" s="4"/>
      <c r="K55" s="4">
        <v>0</v>
      </c>
      <c r="L55" s="4">
        <v>0</v>
      </c>
      <c r="M55" s="4">
        <v>1</v>
      </c>
      <c r="N55" s="4">
        <v>0</v>
      </c>
      <c r="O55" s="4">
        <v>1</v>
      </c>
      <c r="P55" s="4">
        <v>1</v>
      </c>
      <c r="Q55" s="4">
        <v>1</v>
      </c>
      <c r="R55" s="4">
        <v>0</v>
      </c>
      <c r="S55" s="4">
        <v>0</v>
      </c>
      <c r="T55" s="4">
        <v>1</v>
      </c>
      <c r="U55" s="4">
        <f t="shared" si="23"/>
        <v>628</v>
      </c>
      <c r="V55" s="4"/>
      <c r="W55" s="4">
        <f t="shared" si="24"/>
        <v>160774</v>
      </c>
    </row>
    <row r="56" ht="14.25">
      <c r="A56" s="4">
        <v>1</v>
      </c>
      <c r="B56" s="4">
        <v>1</v>
      </c>
      <c r="C56" s="4">
        <v>1</v>
      </c>
      <c r="D56" s="4"/>
      <c r="E56" s="4"/>
      <c r="F56" s="4"/>
      <c r="G56" s="4"/>
      <c r="H56" s="4"/>
      <c r="I56" s="4">
        <f t="shared" si="22"/>
        <v>7</v>
      </c>
      <c r="J56" s="4"/>
      <c r="K56" s="4">
        <v>0</v>
      </c>
      <c r="L56" s="4">
        <v>0</v>
      </c>
      <c r="M56" s="4">
        <v>1</v>
      </c>
      <c r="N56" s="4">
        <v>0</v>
      </c>
      <c r="O56" s="4">
        <v>1</v>
      </c>
      <c r="P56" s="4">
        <v>1</v>
      </c>
      <c r="Q56" s="4">
        <v>1</v>
      </c>
      <c r="R56" s="4">
        <v>0</v>
      </c>
      <c r="S56" s="4">
        <v>0</v>
      </c>
      <c r="T56" s="4">
        <v>1</v>
      </c>
      <c r="U56" s="4">
        <f t="shared" si="23"/>
        <v>628</v>
      </c>
      <c r="V56" s="4"/>
      <c r="W56" s="4">
        <f t="shared" si="24"/>
        <v>160775</v>
      </c>
    </row>
    <row r="57" ht="14.25">
      <c r="A57" s="4">
        <v>0</v>
      </c>
      <c r="B57" s="4">
        <v>0</v>
      </c>
      <c r="C57" s="4">
        <v>0</v>
      </c>
      <c r="D57" s="4">
        <v>1</v>
      </c>
      <c r="E57" s="4"/>
      <c r="F57" s="4"/>
      <c r="G57" s="4"/>
      <c r="H57" s="4"/>
      <c r="I57" s="4">
        <f t="shared" si="22"/>
        <v>8</v>
      </c>
      <c r="J57" s="4"/>
      <c r="K57" s="4">
        <v>0</v>
      </c>
      <c r="L57" s="4">
        <v>0</v>
      </c>
      <c r="M57" s="4">
        <v>1</v>
      </c>
      <c r="N57" s="4">
        <v>0</v>
      </c>
      <c r="O57" s="4">
        <v>1</v>
      </c>
      <c r="P57" s="4">
        <v>1</v>
      </c>
      <c r="Q57" s="4">
        <v>1</v>
      </c>
      <c r="R57" s="4">
        <v>0</v>
      </c>
      <c r="S57" s="4">
        <v>0</v>
      </c>
      <c r="T57" s="4">
        <v>1</v>
      </c>
      <c r="U57" s="4">
        <f t="shared" si="23"/>
        <v>628</v>
      </c>
      <c r="V57" s="4"/>
      <c r="W57" s="4">
        <f t="shared" si="24"/>
        <v>160776</v>
      </c>
    </row>
    <row r="58" ht="14.25">
      <c r="A58" s="4">
        <v>1</v>
      </c>
      <c r="B58" s="4">
        <v>1</v>
      </c>
      <c r="C58" s="4">
        <v>0</v>
      </c>
      <c r="D58" s="4">
        <v>0</v>
      </c>
      <c r="E58" s="4">
        <v>1</v>
      </c>
      <c r="F58" s="4">
        <v>0</v>
      </c>
      <c r="G58" s="4">
        <v>1</v>
      </c>
      <c r="H58" s="4">
        <v>1</v>
      </c>
      <c r="I58" s="4">
        <f t="shared" si="22"/>
        <v>211</v>
      </c>
      <c r="J58" s="4"/>
      <c r="K58" s="4">
        <v>0</v>
      </c>
      <c r="L58" s="4">
        <v>0</v>
      </c>
      <c r="M58" s="4">
        <v>1</v>
      </c>
      <c r="N58" s="4">
        <v>0</v>
      </c>
      <c r="O58" s="4">
        <v>1</v>
      </c>
      <c r="P58" s="4">
        <v>1</v>
      </c>
      <c r="Q58" s="4">
        <v>1</v>
      </c>
      <c r="R58" s="4">
        <v>0</v>
      </c>
      <c r="S58" s="4">
        <v>0</v>
      </c>
      <c r="T58" s="4">
        <v>1</v>
      </c>
      <c r="U58" s="4">
        <f t="shared" si="23"/>
        <v>628</v>
      </c>
      <c r="V58" s="4"/>
      <c r="W58" s="4">
        <f t="shared" si="24"/>
        <v>160979</v>
      </c>
    </row>
  </sheetData>
  <mergeCells count="4">
    <mergeCell ref="K1:L1"/>
    <mergeCell ref="K3:U3"/>
    <mergeCell ref="W3:AG3"/>
    <mergeCell ref="A48:W48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ONLYOFFICE/8.2.0.143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2024-11-13T20:33:12Z</dcterms:modified>
</cp:coreProperties>
</file>