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1024x768 @75Hz (40MHZ)" sheetId="1" state="visible" r:id="rId1"/>
    <sheet name="1024x768 @70Hz (40MHZ)" sheetId="2" state="visible" r:id="rId2"/>
    <sheet name="1024x768 @60Hz (40MHZ)" sheetId="3" state="visible" r:id="rId3"/>
    <sheet name="Display 800x600 56Hz (16MHZ) " sheetId="4" state="visible" r:id="rId4"/>
    <sheet name="Display 800x600 (16MHZ)" sheetId="5" state="visible" r:id="rId5"/>
    <sheet name="Display 640x480 @ 60Hz (16MHz)" sheetId="6" state="visible" r:id="rId6"/>
    <sheet name="Display 640x480 @ 60hZ (8MHz)" sheetId="7" state="visible" r:id="rId7"/>
    <sheet name="Display 640x480 @ 24MHz" sheetId="8" state="visible" r:id="rId8"/>
    <sheet name="AddressW" sheetId="9" state="visible" r:id="rId9"/>
    <sheet name="Sheet1" sheetId="10" state="visible" r:id="rId10"/>
    <sheet name="Cursors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<sst xmlns="http://schemas.openxmlformats.org/spreadsheetml/2006/main" count="87" uniqueCount="87">
  <si>
    <t xml:space="preserve">Design Clock (MHz)</t>
  </si>
  <si>
    <t xml:space="preserve">System Clock (MHz)</t>
  </si>
  <si>
    <t xml:space="preserve">Horizontal timing</t>
  </si>
  <si>
    <t xml:space="preserve">Scanline part</t>
  </si>
  <si>
    <t>Pixels</t>
  </si>
  <si>
    <t xml:space="preserve">Time [µs]</t>
  </si>
  <si>
    <t>Divider</t>
  </si>
  <si>
    <t xml:space="preserve">Reduced Pixels</t>
  </si>
  <si>
    <t>Adjsuted</t>
  </si>
  <si>
    <t xml:space="preserve">Actual Timing [µs]</t>
  </si>
  <si>
    <t xml:space="preserve">% error</t>
  </si>
  <si>
    <t xml:space="preserve">Running Counter</t>
  </si>
  <si>
    <t xml:space="preserve">Visible area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</si>
  <si>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</si>
  <si>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</si>
  <si>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</si>
  <si>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</si>
  <si>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</t>
  </si>
  <si>
    <t xml:space="preserve">Frame part</t>
  </si>
  <si>
    <t>Lines</t>
  </si>
  <si>
    <t xml:space="preserve">Time [ms]</t>
  </si>
  <si>
    <t xml:space="preserve">Whole frame</t>
  </si>
  <si>
    <t>160x120</t>
  </si>
  <si>
    <t xml:space="preserve">address lines</t>
  </si>
  <si>
    <t xml:space="preserve">data lines</t>
  </si>
  <si>
    <t>80x60</t>
  </si>
  <si>
    <t>width</t>
  </si>
  <si>
    <t xml:space="preserve">% drawing</t>
  </si>
  <si>
    <t>height</t>
  </si>
  <si>
    <t xml:space="preserve">color depth</t>
  </si>
  <si>
    <t>pixels</t>
  </si>
  <si>
    <t xml:space="preserve">size (bytes)</t>
  </si>
  <si>
    <t xml:space="preserve">* skip lower bit of horizontal counter</t>
  </si>
  <si>
    <t xml:space="preserve">*skip lower two bits of vertical counter</t>
  </si>
  <si>
    <t xml:space="preserve">A0-A6 X Coord</t>
  </si>
  <si>
    <t xml:space="preserve">A7-A13 Y Coord</t>
  </si>
  <si>
    <t>aspect</t>
  </si>
  <si>
    <t>h</t>
  </si>
  <si>
    <t>w</t>
  </si>
  <si>
    <t>adjusted</t>
  </si>
  <si>
    <t xml:space="preserve">pld clock</t>
  </si>
  <si>
    <t xml:space="preserve">pixel clock</t>
  </si>
  <si>
    <t xml:space="preserve">9 bit</t>
  </si>
  <si>
    <t xml:space="preserve">9 bit x</t>
  </si>
  <si>
    <t xml:space="preserve">8 bit y</t>
  </si>
  <si>
    <t xml:space="preserve">CPU CLOCK</t>
  </si>
  <si>
    <t>Hz</t>
  </si>
  <si>
    <t>Time</t>
  </si>
  <si>
    <t>Unit</t>
  </si>
  <si>
    <t>IOPS</t>
  </si>
  <si>
    <t>Frequency</t>
  </si>
  <si>
    <t>t/s</t>
  </si>
  <si>
    <t xml:space="preserve">EFFECTIVE RESOLUTION</t>
  </si>
  <si>
    <t xml:space="preserve">Horizontal Time</t>
  </si>
  <si>
    <t>µs</t>
  </si>
  <si>
    <t xml:space="preserve">Vertical Time</t>
  </si>
  <si>
    <t>ms</t>
  </si>
  <si>
    <t xml:space="preserve">Pixel (8bit)</t>
  </si>
  <si>
    <t>bytes</t>
  </si>
  <si>
    <t xml:space="preserve">current speed</t>
  </si>
  <si>
    <t xml:space="preserve">ops per char</t>
  </si>
  <si>
    <t xml:space="preserve">binary resolution</t>
  </si>
  <si>
    <t xml:space="preserve">max pixels</t>
  </si>
  <si>
    <t xml:space="preserve">A0-A9 X Coord</t>
  </si>
  <si>
    <t xml:space="preserve">10 bit</t>
  </si>
  <si>
    <t xml:space="preserve">A10-A18 Y Coord</t>
  </si>
  <si>
    <t>203x120</t>
  </si>
  <si>
    <t xml:space="preserve">10 bit x</t>
  </si>
  <si>
    <t>Resolution</t>
  </si>
  <si>
    <t xml:space="preserve">427x240 px @85hz</t>
  </si>
  <si>
    <t xml:space="preserve">Aspect ratio</t>
  </si>
  <si>
    <t xml:space="preserve">Address Calculator</t>
  </si>
  <si>
    <t xml:space="preserve">Horizontal Counter Bits</t>
  </si>
  <si>
    <t xml:space="preserve">OFFSET X BY 1</t>
  </si>
  <si>
    <t>Address</t>
  </si>
  <si>
    <t>Decimal</t>
  </si>
  <si>
    <t>Value</t>
  </si>
  <si>
    <t>...</t>
  </si>
  <si>
    <t xml:space="preserve">VGA Resistor Ladder</t>
  </si>
  <si>
    <t>Voltage</t>
  </si>
  <si>
    <t>RVGA</t>
  </si>
  <si>
    <t>R1</t>
  </si>
  <si>
    <t>R2</t>
  </si>
  <si>
    <t>R3</t>
  </si>
  <si>
    <t>R4</t>
  </si>
  <si>
    <t>R5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</si>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</sst>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5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/>
    <xf fontId="0" fillId="0" borderId="0" numFmtId="0" xfId="0">
      <protection hidden="0" locked="1"/>
    </xf>
    <xf fontId="1" fillId="0" borderId="0" numFmtId="0" xfId="0" applyFont="1">
      <protection hidden="0" locked="1"/>
    </xf>
    <xf fontId="0" fillId="0" borderId="0" numFmtId="10" xfId="1" applyNumberFormat="1">
      <protection hidden="0" locked="1"/>
    </xf>
    <xf fontId="0" fillId="0" borderId="0" numFmtId="10" xfId="1" applyNumberFormat="1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10" xfId="1" applyNumberFormat="1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0" borderId="0" numFmtId="2" xfId="0" applyNumberFormat="1"/>
    <xf fontId="0" fillId="0" borderId="0" numFmtId="2" xfId="0" applyNumberFormat="1">
      <protection hidden="0" locked="1"/>
    </xf>
    <xf fontId="1" fillId="3" borderId="0" numFmtId="0" xfId="0" applyFont="1" applyFill="1">
      <protection hidden="0" locked="1"/>
    </xf>
    <xf fontId="0" fillId="4" borderId="0" numFmtId="0" xfId="0" applyFill="1" applyAlignment="1">
      <alignment horizontal="center"/>
    </xf>
    <xf fontId="0" fillId="4" borderId="0" numFmtId="0" xfId="0" applyFill="1"/>
    <xf fontId="0" fillId="5" borderId="0" numFmtId="0" xfId="0" applyFill="1"/>
    <xf fontId="0" fillId="6" borderId="0" numFmtId="0" xfId="0" applyFill="1" applyAlignment="1">
      <alignment horizontal="center"/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78.799999999999997</v>
      </c>
    </row>
    <row r="2" ht="14.25">
      <c r="A2" t="s">
        <v>1</v>
      </c>
      <c r="B2">
        <v>40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1024</v>
      </c>
      <c r="C6" s="3">
        <v>13.653333333333</v>
      </c>
      <c r="D6">
        <f>B1/B2</f>
        <v>1.97</v>
      </c>
      <c r="E6">
        <f t="shared" ref="E6:E9" si="0">B6/D6</f>
        <v>519.79695431472078</v>
      </c>
      <c r="F6">
        <f t="shared" ref="F6:F7" si="1">ROUND(E6,0)</f>
        <v>520</v>
      </c>
      <c r="G6" s="3">
        <f>F6/(B2*1000000)*1000000</f>
        <v>13</v>
      </c>
      <c r="H6">
        <f t="shared" ref="H6:H9" si="2">(G6-C6)/C6</f>
        <v>-0.047851562499976769</v>
      </c>
      <c r="I6">
        <f>F6</f>
        <v>520</v>
      </c>
      <c r="J6" s="4" t="str">
        <f>DEC2HEX(F6)</f>
        <v>208</v>
      </c>
    </row>
    <row r="7" ht="14.25">
      <c r="A7" t="s">
        <v>13</v>
      </c>
      <c r="B7">
        <v>24</v>
      </c>
      <c r="C7" s="3">
        <v>0.32000000000000001</v>
      </c>
      <c r="D7">
        <f>B1/B2</f>
        <v>1.97</v>
      </c>
      <c r="E7" s="4">
        <f t="shared" si="0"/>
        <v>12.18274111675127</v>
      </c>
      <c r="F7" s="4">
        <f t="shared" si="1"/>
        <v>12</v>
      </c>
      <c r="G7" s="5">
        <f>F7/(B2*1000000)*1000000</f>
        <v>0.29999999999999999</v>
      </c>
      <c r="H7" s="6">
        <f t="shared" si="2"/>
        <v>-0.062500000000000056</v>
      </c>
      <c r="I7">
        <f t="shared" ref="I7:I9" si="3">I6+F7</f>
        <v>532</v>
      </c>
      <c r="J7" s="4" t="str">
        <f>DEC2HEX(F7+F6)</f>
        <v>214</v>
      </c>
    </row>
    <row r="8" ht="14.25">
      <c r="A8" t="s">
        <v>14</v>
      </c>
      <c r="B8">
        <v>136</v>
      </c>
      <c r="C8" s="3">
        <v>1.8133333333332999</v>
      </c>
      <c r="D8">
        <f>B1/B2</f>
        <v>1.97</v>
      </c>
      <c r="E8" s="4">
        <f t="shared" si="0"/>
        <v>69.035532994923855</v>
      </c>
      <c r="F8" s="4">
        <v>57</v>
      </c>
      <c r="G8" s="5">
        <f>F8/(B2*1000000)*1000000</f>
        <v>1.4249999999999998</v>
      </c>
      <c r="H8" s="6">
        <f t="shared" si="2"/>
        <v>-0.21415441176469149</v>
      </c>
      <c r="I8" s="4">
        <f t="shared" si="3"/>
        <v>589</v>
      </c>
      <c r="J8" s="4" t="str">
        <f>DEC2HEX(F6+F7+F8)</f>
        <v>24D</v>
      </c>
    </row>
    <row r="9" ht="14.25">
      <c r="A9" t="s">
        <v>15</v>
      </c>
      <c r="B9">
        <v>144</v>
      </c>
      <c r="C9" s="3">
        <v>1.9199999999999999</v>
      </c>
      <c r="D9">
        <f>B1/B2</f>
        <v>1.97</v>
      </c>
      <c r="E9" s="4">
        <f t="shared" si="0"/>
        <v>73.096446700507613</v>
      </c>
      <c r="F9" s="4">
        <v>52</v>
      </c>
      <c r="G9" s="5">
        <f>F9/(B2*1000000)*1000000</f>
        <v>1.3</v>
      </c>
      <c r="H9" s="6">
        <f t="shared" si="2"/>
        <v>-0.32291666666666663</v>
      </c>
      <c r="I9" s="4">
        <f t="shared" si="3"/>
        <v>641</v>
      </c>
      <c r="J9" s="4" t="str">
        <f>DEC2HEX(F6+F7+F8+F9)</f>
        <v>281</v>
      </c>
    </row>
    <row r="10" ht="14.25">
      <c r="A10" t="s">
        <v>16</v>
      </c>
      <c r="B10">
        <v>1328</v>
      </c>
      <c r="C10" s="3">
        <v>17.706666666667001</v>
      </c>
      <c r="D10">
        <f>B1/B2</f>
        <v>1.97</v>
      </c>
      <c r="E10" s="4">
        <f>B10/D10</f>
        <v>674.11167512690361</v>
      </c>
      <c r="F10">
        <f>SUM(F6:F9)</f>
        <v>641</v>
      </c>
      <c r="G10" s="5">
        <f>F10/(B2*1000000)*1000000</f>
        <v>16.024999999999999</v>
      </c>
      <c r="H10" s="6">
        <f>(G10-C10)/C10</f>
        <v>-0.094973644578330421</v>
      </c>
      <c r="I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</row>
    <row r="14" ht="14.25">
      <c r="A14" t="s">
        <v>12</v>
      </c>
      <c r="B14">
        <v>768</v>
      </c>
      <c r="C14" s="3">
        <v>13.59872</v>
      </c>
      <c r="D14">
        <v>2</v>
      </c>
      <c r="E14" s="4">
        <f t="shared" ref="E14:E18" si="4">B14/D14</f>
        <v>384</v>
      </c>
      <c r="F14" s="4">
        <f t="shared" ref="F14:F18" si="5">ROUND(E14,0)</f>
        <v>384</v>
      </c>
      <c r="G14" s="3">
        <f>F14/(B2*1000000)*1000000*D14</f>
        <v>19.199999999999999</v>
      </c>
      <c r="H14" s="6">
        <f>(G14-C14)/C14</f>
        <v>0.41189759036144574</v>
      </c>
      <c r="J14" s="4" t="str">
        <f>DEC2HEX(B14)</f>
        <v>300</v>
      </c>
    </row>
    <row r="15" ht="14.25">
      <c r="A15" t="s">
        <v>13</v>
      </c>
      <c r="B15">
        <v>3</v>
      </c>
      <c r="C15" s="3">
        <v>0.053120000000000001</v>
      </c>
      <c r="D15">
        <v>2</v>
      </c>
      <c r="E15" s="4">
        <f t="shared" si="4"/>
        <v>1.5</v>
      </c>
      <c r="F15" s="4">
        <f t="shared" si="5"/>
        <v>2</v>
      </c>
      <c r="G15" s="5">
        <f>F15/(B2*1000000)*1000000*D15</f>
        <v>0.099999999999999992</v>
      </c>
      <c r="H15" s="6">
        <f>(G15-C15)*100/C15</f>
        <v>88.253012048192744</v>
      </c>
      <c r="J15" s="4" t="str">
        <f>DEC2HEX(B15+B14)</f>
        <v>303</v>
      </c>
    </row>
    <row r="16" ht="14.25">
      <c r="A16" t="s">
        <v>14</v>
      </c>
      <c r="B16">
        <v>6</v>
      </c>
      <c r="C16" s="3">
        <v>0.10624</v>
      </c>
      <c r="D16">
        <v>2</v>
      </c>
      <c r="E16" s="4">
        <f t="shared" si="4"/>
        <v>3</v>
      </c>
      <c r="F16" s="4">
        <f t="shared" si="5"/>
        <v>3</v>
      </c>
      <c r="G16" s="5">
        <f>F16/(B2*1000000)*1000000*D16</f>
        <v>0.14999999999999999</v>
      </c>
      <c r="H16" s="6">
        <f t="shared" ref="H16:H18" si="6">(G16-C16)/C16</f>
        <v>0.41189759036144574</v>
      </c>
      <c r="J16" s="4" t="str">
        <f>DEC2HEX(B16+B15+B14)</f>
        <v>309</v>
      </c>
    </row>
    <row r="17" ht="14.25">
      <c r="A17" t="s">
        <v>15</v>
      </c>
      <c r="B17">
        <v>29</v>
      </c>
      <c r="C17" s="3">
        <v>0.51349333333333003</v>
      </c>
      <c r="D17">
        <v>2</v>
      </c>
      <c r="E17" s="4">
        <f t="shared" si="4"/>
        <v>14.5</v>
      </c>
      <c r="F17" s="4">
        <f t="shared" si="5"/>
        <v>15</v>
      </c>
      <c r="G17" s="5">
        <f>F17/(B2*1000000)*1000000*D17</f>
        <v>0.75</v>
      </c>
      <c r="H17" s="6">
        <f t="shared" si="6"/>
        <v>0.46058371416702226</v>
      </c>
      <c r="J17" s="4" t="str">
        <f>DEC2HEX(B14+B15+B16+B17)</f>
        <v>326</v>
      </c>
    </row>
    <row r="18" ht="14.25">
      <c r="A18" t="s">
        <v>21</v>
      </c>
      <c r="B18">
        <v>806</v>
      </c>
      <c r="C18" s="3">
        <v>14.271573333333</v>
      </c>
      <c r="D18">
        <v>2</v>
      </c>
      <c r="E18" s="4">
        <f t="shared" si="4"/>
        <v>403</v>
      </c>
      <c r="F18" s="4">
        <f t="shared" si="5"/>
        <v>403</v>
      </c>
      <c r="G18" s="5">
        <f>F18/(B2*1000000)*1000000*D18</f>
        <v>20.149999999999999</v>
      </c>
      <c r="H18" s="6">
        <f t="shared" si="6"/>
        <v>0.4118975903614786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  <c r="L23" t="s">
        <v>27</v>
      </c>
      <c r="M23" s="7">
        <f>(C6*B14)/(C18*1000)</f>
        <v>0.73473048521629858</v>
      </c>
    </row>
    <row r="24" ht="14.25">
      <c r="A24" t="s">
        <v>28</v>
      </c>
      <c r="B24">
        <v>120</v>
      </c>
      <c r="C24">
        <v>8</v>
      </c>
      <c r="D24">
        <v>0</v>
      </c>
    </row>
    <row r="25" ht="14.25">
      <c r="A25" t="s">
        <v>29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30</v>
      </c>
      <c r="C32" t="s">
        <v>23</v>
      </c>
      <c r="D32" t="s">
        <v>24</v>
      </c>
      <c r="E32" t="s">
        <v>31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1" t="s">
        <v>32</v>
      </c>
    </row>
    <row r="34" ht="14.25">
      <c r="A34" t="s">
        <v>28</v>
      </c>
      <c r="B34">
        <v>64</v>
      </c>
      <c r="C34">
        <v>6</v>
      </c>
      <c r="G34" t="s">
        <v>33</v>
      </c>
    </row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78</v>
      </c>
    </row>
    <row r="3" ht="14.2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</row>
    <row r="4" ht="14.25">
      <c r="A4">
        <v>3.2999999999999998</v>
      </c>
      <c r="B4">
        <v>70</v>
      </c>
      <c r="C4">
        <v>740</v>
      </c>
      <c r="D4">
        <v>0</v>
      </c>
      <c r="E4">
        <v>0</v>
      </c>
      <c r="F4">
        <v>0</v>
      </c>
      <c r="G4">
        <v>0</v>
      </c>
      <c r="H4">
        <f>A4*B4/SUM(B4:G4)</f>
        <v>0.28518518518518521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10" width="1.54296875"/>
    <col customWidth="1" min="17" max="23" width="2.00390625"/>
    <col customWidth="1" min="24" max="24" width="1.8515625"/>
    <col customWidth="1" min="30" max="37" width="2.140625"/>
  </cols>
  <sheetData>
    <row r="6" ht="11.4" customHeight="1">
      <c r="A6">
        <v>1</v>
      </c>
      <c r="C6">
        <v>1</v>
      </c>
      <c r="L6" s="4" t="str">
        <f t="shared" ref="L6:L9" si="51">DEC2HEX(_xlfn.BITOR(_xlfn.BITOR(_xlfn.BITOR(_xlfn.BITOR(_xlfn.BITOR(_xlfn.BITOR(_xlfn.BITOR(_xlfn.BITLSHIFT(C6,7),_xlfn.BITLSHIFT(D6,6)),_xlfn.BITLSHIFT(E6,5)),_xlfn.BITLSHIFT(F6,4)),_xlfn.BITLSHIFT(G6,3)),_xlfn.BITLSHIFT(H6,2)),_xlfn.BITLSHIFT(I6,1)),J6))</f>
        <v>80</v>
      </c>
      <c r="O6" s="4">
        <v>1</v>
      </c>
      <c r="P6" s="4"/>
      <c r="Q6" s="4">
        <v>1</v>
      </c>
      <c r="R6" s="4">
        <v>1</v>
      </c>
      <c r="S6" s="4"/>
      <c r="T6" s="4"/>
      <c r="U6" s="4"/>
      <c r="V6" s="4"/>
      <c r="W6" s="4"/>
      <c r="X6" s="4"/>
      <c r="Y6" s="4"/>
      <c r="Z6" s="4" t="str">
        <f t="shared" ref="Z6:Z9" si="52">DEC2HEX(_xlfn.BITOR(_xlfn.BITOR(_xlfn.BITOR(_xlfn.BITOR(_xlfn.BITOR(_xlfn.BITOR(_xlfn.BITOR(_xlfn.BITLSHIFT(Q6,7),_xlfn.BITLSHIFT(R6,6)),_xlfn.BITLSHIFT(S6,5)),_xlfn.BITLSHIFT(T6,4)),_xlfn.BITLSHIFT(U6,3)),_xlfn.BITLSHIFT(V6,2)),_xlfn.BITLSHIFT(W6,1)),X6))</f>
        <v>C0</v>
      </c>
      <c r="AB6" s="4">
        <v>1</v>
      </c>
      <c r="AC6" s="4"/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/>
      <c r="AJ6" s="4"/>
      <c r="AK6" s="4"/>
      <c r="AL6" s="4"/>
      <c r="AM6" s="4" t="str">
        <f t="shared" ref="AM6:AM9" si="53">DEC2HEX(_xlfn.BITOR(_xlfn.BITOR(_xlfn.BITOR(_xlfn.BITOR(_xlfn.BITOR(_xlfn.BITOR(_xlfn.BITOR(_xlfn.BITLSHIFT(AD6,7),_xlfn.BITLSHIFT(AE6,6)),_xlfn.BITLSHIFT(AF6,5)),_xlfn.BITLSHIFT(AG6,4)),_xlfn.BITLSHIFT(AH6,3)),_xlfn.BITLSHIFT(AI6,2)),_xlfn.BITLSHIFT(AJ6,1)),AK6))</f>
        <v>F8</v>
      </c>
    </row>
    <row r="7" ht="11.4" customHeight="1">
      <c r="A7">
        <v>2</v>
      </c>
      <c r="C7">
        <v>1</v>
      </c>
      <c r="D7">
        <v>1</v>
      </c>
      <c r="E7">
        <v>1</v>
      </c>
      <c r="L7" s="4" t="str">
        <f t="shared" si="51"/>
        <v>E0</v>
      </c>
      <c r="O7" s="4">
        <v>2</v>
      </c>
      <c r="P7" s="4"/>
      <c r="Q7" s="4">
        <v>1</v>
      </c>
      <c r="R7" s="4">
        <v>1</v>
      </c>
      <c r="S7" s="4">
        <v>1</v>
      </c>
      <c r="T7" s="4">
        <v>1</v>
      </c>
      <c r="U7" s="4"/>
      <c r="V7" s="4"/>
      <c r="W7" s="4"/>
      <c r="X7" s="4"/>
      <c r="Y7" s="4"/>
      <c r="Z7" s="4" t="str">
        <f t="shared" si="52"/>
        <v>F0</v>
      </c>
      <c r="AB7" s="4">
        <v>2</v>
      </c>
      <c r="AC7" s="4"/>
      <c r="AD7" s="4">
        <v>1</v>
      </c>
      <c r="AE7" s="4">
        <v>1</v>
      </c>
      <c r="AF7" s="4">
        <v>1</v>
      </c>
      <c r="AG7" s="4"/>
      <c r="AH7" s="4"/>
      <c r="AI7" s="4"/>
      <c r="AJ7" s="4"/>
      <c r="AK7" s="4"/>
      <c r="AL7" s="4"/>
      <c r="AM7" s="4" t="str">
        <f t="shared" si="53"/>
        <v>E0</v>
      </c>
    </row>
    <row r="8" ht="11.4" customHeight="1">
      <c r="A8">
        <v>3</v>
      </c>
      <c r="C8">
        <v>1</v>
      </c>
      <c r="D8">
        <v>1</v>
      </c>
      <c r="E8">
        <v>1</v>
      </c>
      <c r="F8">
        <v>1</v>
      </c>
      <c r="G8">
        <v>1</v>
      </c>
      <c r="L8" s="4" t="str">
        <f t="shared" si="51"/>
        <v>F8</v>
      </c>
      <c r="O8" s="4">
        <v>3</v>
      </c>
      <c r="P8" s="4"/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/>
      <c r="X8" s="4"/>
      <c r="Y8" s="4"/>
      <c r="Z8" s="4" t="str">
        <f t="shared" si="52"/>
        <v>FC</v>
      </c>
      <c r="AB8" s="4">
        <v>3</v>
      </c>
      <c r="AC8" s="4"/>
      <c r="AD8" s="4">
        <v>1</v>
      </c>
      <c r="AE8" s="4">
        <v>1</v>
      </c>
      <c r="AF8" s="4">
        <v>1</v>
      </c>
      <c r="AG8" s="4">
        <v>1</v>
      </c>
      <c r="AH8" s="4"/>
      <c r="AI8" s="4"/>
      <c r="AJ8" s="4"/>
      <c r="AK8" s="4"/>
      <c r="AL8" s="4"/>
      <c r="AM8" s="4" t="str">
        <f t="shared" si="53"/>
        <v>F0</v>
      </c>
    </row>
    <row r="9" ht="11.4" customHeight="1">
      <c r="A9">
        <v>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s="4" t="str">
        <f t="shared" si="51"/>
        <v>FE</v>
      </c>
      <c r="O9" s="4">
        <v>4</v>
      </c>
      <c r="P9" s="4"/>
      <c r="Q9" s="4">
        <v>1</v>
      </c>
      <c r="R9" s="4"/>
      <c r="S9" s="4">
        <v>1</v>
      </c>
      <c r="T9" s="4">
        <v>1</v>
      </c>
      <c r="U9" s="4"/>
      <c r="V9" s="4"/>
      <c r="W9" s="4"/>
      <c r="X9" s="4"/>
      <c r="Y9" s="4"/>
      <c r="Z9" s="4" t="str">
        <f t="shared" si="52"/>
        <v>B0</v>
      </c>
      <c r="AB9" s="4">
        <v>4</v>
      </c>
      <c r="AC9" s="4"/>
      <c r="AD9" s="4">
        <v>1</v>
      </c>
      <c r="AE9" s="4"/>
      <c r="AF9" s="4">
        <v>1</v>
      </c>
      <c r="AG9" s="4">
        <v>1</v>
      </c>
      <c r="AH9" s="4"/>
      <c r="AI9" s="4"/>
      <c r="AJ9" s="4"/>
      <c r="AK9" s="4"/>
      <c r="AL9" s="4"/>
      <c r="AM9" s="4" t="str">
        <f t="shared" si="53"/>
        <v>B0</v>
      </c>
    </row>
    <row r="10" ht="11.4" customHeight="1">
      <c r="A10">
        <v>5</v>
      </c>
      <c r="C10">
        <v>1</v>
      </c>
      <c r="D10">
        <v>1</v>
      </c>
      <c r="E10">
        <v>1</v>
      </c>
      <c r="F10">
        <v>1</v>
      </c>
      <c r="G10">
        <v>1</v>
      </c>
      <c r="L10" s="4" t="str">
        <f t="shared" ref="L10:L13" si="54">DEC2HEX(_xlfn.BITOR(_xlfn.BITOR(_xlfn.BITOR(_xlfn.BITOR(_xlfn.BITOR(_xlfn.BITOR(_xlfn.BITOR(_xlfn.BITLSHIFT(C10,7),_xlfn.BITLSHIFT(D10,6)),_xlfn.BITLSHIFT(E10,5)),_xlfn.BITLSHIFT(F10,4)),_xlfn.BITLSHIFT(G10,3)),_xlfn.BITLSHIFT(H10,2)),_xlfn.BITLSHIFT(I10,1)),J10))</f>
        <v>F8</v>
      </c>
      <c r="O10" s="4">
        <v>5</v>
      </c>
      <c r="P10" s="4"/>
      <c r="Q10" s="4">
        <v>1</v>
      </c>
      <c r="R10" s="4"/>
      <c r="S10" s="4"/>
      <c r="T10" s="4">
        <v>1</v>
      </c>
      <c r="U10" s="4">
        <v>1</v>
      </c>
      <c r="V10" s="4"/>
      <c r="W10" s="4"/>
      <c r="X10" s="4"/>
      <c r="Y10" s="4"/>
      <c r="Z10" s="4" t="str">
        <f t="shared" ref="Z10:Z13" si="55">DEC2HEX(_xlfn.BITOR(_xlfn.BITOR(_xlfn.BITOR(_xlfn.BITOR(_xlfn.BITOR(_xlfn.BITOR(_xlfn.BITOR(_xlfn.BITLSHIFT(Q10,7),_xlfn.BITLSHIFT(R10,6)),_xlfn.BITLSHIFT(S10,5)),_xlfn.BITLSHIFT(T10,4)),_xlfn.BITLSHIFT(U10,3)),_xlfn.BITLSHIFT(V10,2)),_xlfn.BITLSHIFT(W10,1)),X10))</f>
        <v>98</v>
      </c>
      <c r="AB10" s="4">
        <v>5</v>
      </c>
      <c r="AC10" s="4"/>
      <c r="AD10" s="4">
        <v>1</v>
      </c>
      <c r="AE10" s="4"/>
      <c r="AF10" s="4"/>
      <c r="AG10" s="4">
        <v>1</v>
      </c>
      <c r="AH10" s="4">
        <v>1</v>
      </c>
      <c r="AI10" s="4"/>
      <c r="AJ10" s="4"/>
      <c r="AK10" s="4"/>
      <c r="AL10" s="4"/>
      <c r="AM10" s="4" t="str">
        <f t="shared" ref="AM10:AM24" si="56">DEC2HEX(_xlfn.BITOR(_xlfn.BITOR(_xlfn.BITOR(_xlfn.BITOR(_xlfn.BITOR(_xlfn.BITOR(_xlfn.BITOR(_xlfn.BITLSHIFT(AD10,7),_xlfn.BITLSHIFT(AE10,6)),_xlfn.BITLSHIFT(AF10,5)),_xlfn.BITLSHIFT(AG10,4)),_xlfn.BITLSHIFT(AH10,3)),_xlfn.BITLSHIFT(AI10,2)),_xlfn.BITLSHIFT(AJ10,1)),AK10))</f>
        <v>98</v>
      </c>
    </row>
    <row r="11" ht="11.4" customHeight="1">
      <c r="A11">
        <v>6</v>
      </c>
      <c r="F11">
        <v>1</v>
      </c>
      <c r="G11">
        <v>1</v>
      </c>
      <c r="H11">
        <v>1</v>
      </c>
      <c r="L11" s="4" t="str">
        <f t="shared" si="54"/>
        <v>1C</v>
      </c>
      <c r="O11" s="4">
        <v>6</v>
      </c>
      <c r="P11" s="4"/>
      <c r="Q11" s="4"/>
      <c r="R11" s="4"/>
      <c r="S11" s="4"/>
      <c r="T11" s="4"/>
      <c r="U11" s="4">
        <v>1</v>
      </c>
      <c r="V11" s="4">
        <v>1</v>
      </c>
      <c r="W11" s="4"/>
      <c r="X11" s="4"/>
      <c r="Y11" s="4"/>
      <c r="Z11" s="4" t="str">
        <f t="shared" si="55"/>
        <v>C</v>
      </c>
      <c r="AB11" s="4">
        <v>6</v>
      </c>
      <c r="AC11" s="4"/>
      <c r="AD11" s="4"/>
      <c r="AE11" s="4"/>
      <c r="AF11" s="4"/>
      <c r="AG11" s="4"/>
      <c r="AH11" s="4">
        <v>1</v>
      </c>
      <c r="AI11" s="4">
        <v>1</v>
      </c>
      <c r="AJ11" s="4"/>
      <c r="AK11" s="4"/>
      <c r="AL11" s="4"/>
      <c r="AM11" s="4" t="str">
        <f t="shared" si="56"/>
        <v>C</v>
      </c>
    </row>
    <row r="12" ht="11.4" customHeight="1">
      <c r="A12">
        <v>7</v>
      </c>
      <c r="G12">
        <v>1</v>
      </c>
      <c r="H12">
        <v>1</v>
      </c>
      <c r="I12">
        <v>1</v>
      </c>
      <c r="L12" s="4" t="str">
        <f t="shared" si="54"/>
        <v>E</v>
      </c>
      <c r="O12" s="4">
        <v>7</v>
      </c>
      <c r="P12" s="4"/>
      <c r="Q12" s="4"/>
      <c r="R12" s="4"/>
      <c r="S12" s="4"/>
      <c r="T12" s="4"/>
      <c r="U12" s="4"/>
      <c r="V12" s="4">
        <v>1</v>
      </c>
      <c r="W12" s="4">
        <v>1</v>
      </c>
      <c r="X12" s="4"/>
      <c r="Y12" s="4"/>
      <c r="Z12" s="4" t="str">
        <f t="shared" si="55"/>
        <v>6</v>
      </c>
      <c r="AB12" s="4">
        <v>7</v>
      </c>
      <c r="AC12" s="4"/>
      <c r="AD12" s="4"/>
      <c r="AE12" s="4"/>
      <c r="AF12" s="4"/>
      <c r="AG12" s="4"/>
      <c r="AH12" s="4"/>
      <c r="AI12" s="4">
        <v>1</v>
      </c>
      <c r="AJ12" s="4">
        <v>1</v>
      </c>
      <c r="AK12" s="4"/>
      <c r="AL12" s="4"/>
      <c r="AM12" s="4" t="str">
        <f t="shared" si="56"/>
        <v>6</v>
      </c>
    </row>
    <row r="13" ht="11.4" customHeight="1">
      <c r="A13">
        <v>8</v>
      </c>
      <c r="H13">
        <v>1</v>
      </c>
      <c r="I13">
        <v>1</v>
      </c>
      <c r="L13" s="4" t="str">
        <f t="shared" si="54"/>
        <v>6</v>
      </c>
      <c r="O13" s="4">
        <v>8</v>
      </c>
      <c r="P13" s="4"/>
      <c r="Q13" s="4"/>
      <c r="R13" s="4"/>
      <c r="S13" s="4"/>
      <c r="T13" s="4"/>
      <c r="U13" s="4"/>
      <c r="V13" s="4"/>
      <c r="W13" s="4">
        <v>1</v>
      </c>
      <c r="X13" s="4">
        <v>1</v>
      </c>
      <c r="Y13" s="4"/>
      <c r="Z13" s="4" t="str">
        <f t="shared" si="55"/>
        <v>3</v>
      </c>
      <c r="AB13" s="4">
        <v>8</v>
      </c>
      <c r="AC13" s="4"/>
      <c r="AD13" s="4"/>
      <c r="AE13" s="4"/>
      <c r="AF13" s="4"/>
      <c r="AG13" s="4"/>
      <c r="AH13" s="4"/>
      <c r="AI13" s="4"/>
      <c r="AJ13" s="4">
        <v>1</v>
      </c>
      <c r="AK13" s="4">
        <v>1</v>
      </c>
      <c r="AL13" s="4"/>
      <c r="AM13" s="4" t="str">
        <f t="shared" si="56"/>
        <v>3</v>
      </c>
    </row>
    <row r="14" ht="14.25"/>
    <row r="16" ht="14.25"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ht="14.25">
      <c r="Z17" t="s">
        <v>86</v>
      </c>
      <c r="AB17" s="4">
        <v>1</v>
      </c>
      <c r="AC17" s="4"/>
      <c r="AD17" s="4">
        <v>1</v>
      </c>
      <c r="AE17" s="4">
        <v>1</v>
      </c>
      <c r="AF17" s="4">
        <v>1</v>
      </c>
      <c r="AG17" s="4">
        <v>1</v>
      </c>
      <c r="AH17" s="4"/>
      <c r="AI17" s="4"/>
      <c r="AJ17" s="4"/>
      <c r="AK17" s="4"/>
      <c r="AL17" s="4"/>
      <c r="AM17" s="4" t="str">
        <f t="shared" si="56"/>
        <v>F0</v>
      </c>
    </row>
    <row r="18" ht="14.25">
      <c r="AB18" s="4">
        <v>2</v>
      </c>
      <c r="AC18" s="4"/>
      <c r="AD18" s="4">
        <v>1</v>
      </c>
      <c r="AE18" s="4">
        <v>1</v>
      </c>
      <c r="AF18" s="4"/>
      <c r="AG18" s="4"/>
      <c r="AH18" s="4"/>
      <c r="AI18" s="4"/>
      <c r="AJ18" s="4"/>
      <c r="AK18" s="4"/>
      <c r="AL18" s="4"/>
      <c r="AM18" s="4" t="str">
        <f t="shared" si="56"/>
        <v>C0</v>
      </c>
    </row>
    <row r="19" ht="14.25">
      <c r="AB19" s="4">
        <v>3</v>
      </c>
      <c r="AC19" s="4"/>
      <c r="AD19" s="4">
        <v>1</v>
      </c>
      <c r="AE19" s="4"/>
      <c r="AF19" s="4">
        <v>1</v>
      </c>
      <c r="AG19" s="4"/>
      <c r="AH19" s="4"/>
      <c r="AI19" s="4"/>
      <c r="AJ19" s="4"/>
      <c r="AK19" s="4"/>
      <c r="AL19" s="4"/>
      <c r="AM19" s="4" t="str">
        <f t="shared" si="56"/>
        <v>A0</v>
      </c>
    </row>
    <row r="20" ht="14.25">
      <c r="AB20" s="4">
        <v>4</v>
      </c>
      <c r="AC20" s="4"/>
      <c r="AD20" s="4">
        <v>1</v>
      </c>
      <c r="AE20" s="4"/>
      <c r="AF20" s="4"/>
      <c r="AG20" s="4">
        <v>1</v>
      </c>
      <c r="AH20" s="4"/>
      <c r="AI20" s="4"/>
      <c r="AJ20" s="4"/>
      <c r="AK20" s="4"/>
      <c r="AL20" s="4"/>
      <c r="AM20" s="4" t="str">
        <f t="shared" si="56"/>
        <v>90</v>
      </c>
    </row>
    <row r="21" ht="14.25">
      <c r="AB21" s="4">
        <v>5</v>
      </c>
      <c r="AC21" s="4"/>
      <c r="AD21" s="4"/>
      <c r="AE21" s="4"/>
      <c r="AF21" s="4"/>
      <c r="AG21" s="4"/>
      <c r="AH21" s="4">
        <v>1</v>
      </c>
      <c r="AI21" s="4"/>
      <c r="AJ21" s="4"/>
      <c r="AK21" s="4"/>
      <c r="AL21" s="4"/>
      <c r="AM21" s="4" t="str">
        <f t="shared" si="56"/>
        <v>8</v>
      </c>
    </row>
    <row r="22" ht="14.25">
      <c r="AB22" s="4">
        <v>6</v>
      </c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 t="str">
        <f t="shared" si="56"/>
        <v>4</v>
      </c>
    </row>
    <row r="23" ht="14.25">
      <c r="AB23" s="4">
        <v>7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tr">
        <f t="shared" si="56"/>
        <v>0</v>
      </c>
    </row>
    <row r="24" ht="14.25">
      <c r="AB24" s="4">
        <v>8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tr">
        <f t="shared" si="56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C7008C-0047-4F62-B43D-00E8008100E9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C6:I13 K6:K13</xm:sqref>
        </x14:conditionalFormatting>
        <x14:conditionalFormatting xmlns:xm="http://schemas.microsoft.com/office/excel/2006/main">
          <x14:cfRule type="cellIs" priority="2" operator="greaterThan" id="{00F10078-00B3-4104-9A69-009E00F40076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Q6:W13 Y6:Y13</xm:sqref>
        </x14:conditionalFormatting>
        <x14:conditionalFormatting xmlns:xm="http://schemas.microsoft.com/office/excel/2006/main">
          <x14:cfRule type="cellIs" priority="1" operator="greaterThan" id="{00630041-0008-49A8-8920-006D00D000C0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X6:X13</xm:sqref>
        </x14:conditionalFormatting>
        <x14:conditionalFormatting xmlns:xm="http://schemas.microsoft.com/office/excel/2006/main">
          <x14:cfRule type="cellIs" priority="2" operator="greaterThan" id="{00BA009F-000F-42D0-870B-00DA006E00D4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AD6:AJ13 AL6:AL13</xm:sqref>
        </x14:conditionalFormatting>
        <x14:conditionalFormatting xmlns:xm="http://schemas.microsoft.com/office/excel/2006/main">
          <x14:cfRule type="cellIs" priority="1" operator="greaterThan" id="{004500B9-00C2-4CCF-8DA7-003600880090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AK6:AK13</xm:sqref>
        </x14:conditionalFormatting>
        <x14:conditionalFormatting xmlns:xm="http://schemas.microsoft.com/office/excel/2006/main">
          <x14:cfRule type="cellIs" priority="2" operator="greaterThan" id="{00CB00AC-005A-420B-A92E-00E1005700B6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AD17:AJ24 AL17:AL24</xm:sqref>
        </x14:conditionalFormatting>
        <x14:conditionalFormatting xmlns:xm="http://schemas.microsoft.com/office/excel/2006/main">
          <x14:cfRule type="cellIs" priority="1" operator="greaterThan" id="{00F60035-00CD-4F21-8EAB-008C0019002A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AK17:AK24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70</v>
      </c>
    </row>
    <row r="2" ht="14.25">
      <c r="A2" t="s">
        <v>1</v>
      </c>
      <c r="B2">
        <v>40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1024</v>
      </c>
      <c r="C6" s="3">
        <v>13.653333333333</v>
      </c>
      <c r="D6">
        <f>B1/B2</f>
        <v>1.75</v>
      </c>
      <c r="E6">
        <f t="shared" ref="E6:E9" si="7">B6/D6</f>
        <v>585.14285714285711</v>
      </c>
      <c r="F6">
        <f t="shared" ref="F6:F7" si="8">ROUND(E6,0)</f>
        <v>585</v>
      </c>
      <c r="G6" s="3">
        <f>F6/(B2*1000000)*1000000</f>
        <v>14.625</v>
      </c>
      <c r="H6">
        <f t="shared" ref="H6:H9" si="9">(G6-C6)/C6</f>
        <v>0.071166992187526132</v>
      </c>
      <c r="I6">
        <f>F6</f>
        <v>585</v>
      </c>
    </row>
    <row r="7" ht="14.25">
      <c r="A7" t="s">
        <v>13</v>
      </c>
      <c r="B7">
        <v>24</v>
      </c>
      <c r="C7" s="3">
        <v>0.32000000000000001</v>
      </c>
      <c r="D7">
        <f>B1/B2</f>
        <v>1.75</v>
      </c>
      <c r="E7" s="4">
        <f t="shared" si="7"/>
        <v>13.714285714285714</v>
      </c>
      <c r="F7" s="4">
        <f t="shared" si="8"/>
        <v>14</v>
      </c>
      <c r="G7" s="5">
        <f>F7/(B2*1000000)*1000000</f>
        <v>0.34999999999999998</v>
      </c>
      <c r="H7" s="6">
        <f t="shared" si="9"/>
        <v>0.093749999999999903</v>
      </c>
      <c r="I7">
        <f t="shared" ref="I7:I9" si="10">I6+F7</f>
        <v>599</v>
      </c>
    </row>
    <row r="8" ht="14.25">
      <c r="A8" t="s">
        <v>14</v>
      </c>
      <c r="B8">
        <v>136</v>
      </c>
      <c r="C8" s="3">
        <v>1.8133333333332999</v>
      </c>
      <c r="D8">
        <f>B1/B2</f>
        <v>1.75</v>
      </c>
      <c r="E8" s="4">
        <f t="shared" si="7"/>
        <v>77.714285714285708</v>
      </c>
      <c r="F8" s="4">
        <v>57</v>
      </c>
      <c r="G8" s="5">
        <f>F8/(B2*1000000)*1000000</f>
        <v>1.4249999999999998</v>
      </c>
      <c r="H8" s="6">
        <f t="shared" si="9"/>
        <v>-0.21415441176469149</v>
      </c>
      <c r="I8" s="4">
        <f t="shared" si="10"/>
        <v>656</v>
      </c>
    </row>
    <row r="9" ht="14.25">
      <c r="A9" t="s">
        <v>15</v>
      </c>
      <c r="B9">
        <v>144</v>
      </c>
      <c r="C9" s="3">
        <v>1.9199999999999999</v>
      </c>
      <c r="D9">
        <f>B1/B2</f>
        <v>1.75</v>
      </c>
      <c r="E9" s="4">
        <f t="shared" si="7"/>
        <v>82.285714285714292</v>
      </c>
      <c r="F9" s="4">
        <v>52</v>
      </c>
      <c r="G9" s="5">
        <f>F9/(B2*1000000)*1000000</f>
        <v>1.3</v>
      </c>
      <c r="H9" s="6">
        <f t="shared" si="9"/>
        <v>-0.32291666666666663</v>
      </c>
      <c r="I9" s="4">
        <f t="shared" si="10"/>
        <v>708</v>
      </c>
    </row>
    <row r="10" ht="14.25">
      <c r="A10" t="s">
        <v>16</v>
      </c>
      <c r="B10">
        <v>1328</v>
      </c>
      <c r="C10" s="3">
        <v>17.706666666667001</v>
      </c>
      <c r="D10">
        <f>B1/B2</f>
        <v>1.75</v>
      </c>
      <c r="E10" s="4">
        <f>B10/D10</f>
        <v>758.85714285714289</v>
      </c>
      <c r="F10">
        <f>SUM(F6:F9)</f>
        <v>708</v>
      </c>
      <c r="G10" s="5">
        <f>F10/(B2*1000000)*1000000</f>
        <v>17.699999999999999</v>
      </c>
      <c r="H10" s="6">
        <f>(G10-C10)/C10</f>
        <v>-0.00037650602411529768</v>
      </c>
      <c r="I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</row>
    <row r="14" ht="14.25">
      <c r="A14" t="s">
        <v>12</v>
      </c>
      <c r="B14">
        <v>768</v>
      </c>
      <c r="C14" s="3">
        <v>13.59872</v>
      </c>
      <c r="D14">
        <v>2</v>
      </c>
      <c r="E14" s="4">
        <f t="shared" ref="E14:E18" si="11">B14/D14</f>
        <v>384</v>
      </c>
      <c r="F14" s="4">
        <f t="shared" ref="F14:F18" si="12">ROUND(E14,0)</f>
        <v>384</v>
      </c>
      <c r="G14" s="3">
        <f>F14/(B2*1000000)*1000000*D14</f>
        <v>19.199999999999999</v>
      </c>
      <c r="H14" s="6">
        <f>(G14-C14)/C14</f>
        <v>0.41189759036144574</v>
      </c>
    </row>
    <row r="15" ht="14.25">
      <c r="A15" t="s">
        <v>13</v>
      </c>
      <c r="B15">
        <v>3</v>
      </c>
      <c r="C15" s="3">
        <v>0.053120000000000001</v>
      </c>
      <c r="D15">
        <v>2</v>
      </c>
      <c r="E15" s="4">
        <f t="shared" si="11"/>
        <v>1.5</v>
      </c>
      <c r="F15" s="4">
        <f t="shared" si="12"/>
        <v>2</v>
      </c>
      <c r="G15" s="5">
        <f>F15/(B2*1000000)*1000000*D15</f>
        <v>0.099999999999999992</v>
      </c>
      <c r="H15" s="6">
        <f>(G15-C15)*100/C15</f>
        <v>88.253012048192744</v>
      </c>
    </row>
    <row r="16" ht="14.25">
      <c r="A16" t="s">
        <v>14</v>
      </c>
      <c r="B16">
        <v>6</v>
      </c>
      <c r="C16" s="3">
        <v>0.10624</v>
      </c>
      <c r="D16">
        <v>2</v>
      </c>
      <c r="E16" s="4">
        <f t="shared" si="11"/>
        <v>3</v>
      </c>
      <c r="F16" s="4">
        <f t="shared" si="12"/>
        <v>3</v>
      </c>
      <c r="G16" s="5">
        <f>F16/(B2*1000000)*1000000*D16</f>
        <v>0.14999999999999999</v>
      </c>
      <c r="H16" s="6">
        <f t="shared" ref="H16:H18" si="13">(G16-C16)/C16</f>
        <v>0.41189759036144574</v>
      </c>
    </row>
    <row r="17" ht="14.25">
      <c r="A17" t="s">
        <v>15</v>
      </c>
      <c r="B17">
        <v>29</v>
      </c>
      <c r="C17" s="3">
        <v>0.51349333333333003</v>
      </c>
      <c r="D17">
        <v>2</v>
      </c>
      <c r="E17" s="4">
        <f t="shared" si="11"/>
        <v>14.5</v>
      </c>
      <c r="F17" s="4">
        <f t="shared" si="12"/>
        <v>15</v>
      </c>
      <c r="G17" s="5">
        <f>F17/(B2*1000000)*1000000*D17</f>
        <v>0.75</v>
      </c>
      <c r="H17" s="6">
        <f t="shared" si="13"/>
        <v>0.46058371416702226</v>
      </c>
    </row>
    <row r="18" ht="14.25">
      <c r="A18" t="s">
        <v>21</v>
      </c>
      <c r="B18">
        <v>806</v>
      </c>
      <c r="C18" s="3">
        <v>14.271573333333</v>
      </c>
      <c r="D18">
        <v>2</v>
      </c>
      <c r="E18" s="4">
        <f t="shared" si="11"/>
        <v>403</v>
      </c>
      <c r="F18" s="4">
        <f t="shared" si="12"/>
        <v>403</v>
      </c>
      <c r="G18" s="5">
        <f>F18/(B2*1000000)*1000000*D18</f>
        <v>20.149999999999999</v>
      </c>
      <c r="H18" s="6">
        <f t="shared" si="13"/>
        <v>0.4118975903614786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  <c r="L23" t="s">
        <v>27</v>
      </c>
      <c r="M23" s="7">
        <f>(C6*B14)/(C18*1000)</f>
        <v>0.73473048521629858</v>
      </c>
    </row>
    <row r="24" ht="14.25">
      <c r="A24" t="s">
        <v>28</v>
      </c>
      <c r="B24">
        <v>120</v>
      </c>
      <c r="C24">
        <v>8</v>
      </c>
      <c r="D24">
        <v>0</v>
      </c>
    </row>
    <row r="25" ht="14.25">
      <c r="A25" t="s">
        <v>29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30</v>
      </c>
      <c r="C32" t="s">
        <v>23</v>
      </c>
      <c r="D32" t="s">
        <v>24</v>
      </c>
      <c r="E32" t="s">
        <v>31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1" t="s">
        <v>32</v>
      </c>
    </row>
    <row r="34" ht="14.25">
      <c r="A34" t="s">
        <v>28</v>
      </c>
      <c r="B34">
        <v>64</v>
      </c>
      <c r="C34">
        <v>6</v>
      </c>
      <c r="G34" t="s">
        <v>33</v>
      </c>
    </row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65</v>
      </c>
    </row>
    <row r="2" ht="14.25">
      <c r="A2" t="s">
        <v>1</v>
      </c>
      <c r="B2">
        <v>40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1024</v>
      </c>
      <c r="C6" s="3">
        <v>15.753846153846</v>
      </c>
      <c r="D6">
        <f>B1/B2</f>
        <v>1.625</v>
      </c>
      <c r="E6">
        <f>B6/D6</f>
        <v>630.15384615384619</v>
      </c>
      <c r="F6">
        <f>ROUND(E6,0)</f>
        <v>630</v>
      </c>
      <c r="G6" s="3">
        <f>F6/B2</f>
        <v>15.75</v>
      </c>
      <c r="H6">
        <f>(G6-C6)/C6</f>
        <v>-0.00024414062499024804</v>
      </c>
      <c r="I6">
        <f>F6</f>
        <v>630</v>
      </c>
      <c r="J6" s="4" t="str">
        <f>DEC2HEX(F6)</f>
        <v>276</v>
      </c>
    </row>
    <row r="7" ht="14.25">
      <c r="A7" t="s">
        <v>13</v>
      </c>
      <c r="B7">
        <v>24</v>
      </c>
      <c r="C7" s="3">
        <v>0.36923076923076997</v>
      </c>
      <c r="D7">
        <f>B1/B2</f>
        <v>1.625</v>
      </c>
      <c r="E7" s="4">
        <f>B7/D7</f>
        <v>14.76923076923077</v>
      </c>
      <c r="F7" s="4">
        <f>ROUND(E7,0)</f>
        <v>15</v>
      </c>
      <c r="G7" s="5">
        <f>F7/B2</f>
        <v>0.375</v>
      </c>
      <c r="H7" s="6">
        <f>(G7-C7)/C7</f>
        <v>0.015624999999997958</v>
      </c>
      <c r="I7">
        <f>I6+F7</f>
        <v>645</v>
      </c>
      <c r="J7" s="4" t="str">
        <f>DEC2HEX(F7+F6)</f>
        <v>285</v>
      </c>
    </row>
    <row r="8" ht="14.25">
      <c r="A8" t="s">
        <v>14</v>
      </c>
      <c r="B8">
        <v>136</v>
      </c>
      <c r="C8" s="3">
        <v>2.0923076923077</v>
      </c>
      <c r="D8">
        <f>B1/B2</f>
        <v>1.625</v>
      </c>
      <c r="E8" s="4">
        <f>B8/D8</f>
        <v>83.692307692307693</v>
      </c>
      <c r="F8" s="4">
        <f>ROUND(E8,0)</f>
        <v>84</v>
      </c>
      <c r="G8" s="5">
        <f>F8/(B2*1000000)*1000000</f>
        <v>2.0999999999999996</v>
      </c>
      <c r="H8" s="6">
        <f>(G8-C8)/C8</f>
        <v>0.0036764705882314473</v>
      </c>
      <c r="I8" s="4">
        <f>I7+F8</f>
        <v>729</v>
      </c>
      <c r="J8" s="4" t="str">
        <f>DEC2HEX(F6+F7+F8)</f>
        <v>2D9</v>
      </c>
    </row>
    <row r="9" ht="14.25">
      <c r="A9" t="s">
        <v>15</v>
      </c>
      <c r="B9">
        <v>160</v>
      </c>
      <c r="C9" s="3">
        <v>2.4615384615384999</v>
      </c>
      <c r="D9">
        <f>B1/B2</f>
        <v>1.625</v>
      </c>
      <c r="E9" s="4">
        <f>B9/D9</f>
        <v>98.461538461538467</v>
      </c>
      <c r="F9" s="4">
        <f>ROUND(E9,0)</f>
        <v>98</v>
      </c>
      <c r="G9" s="5">
        <f>F9/(B2*1000000)*1000000</f>
        <v>2.4499999999999997</v>
      </c>
      <c r="H9" s="6">
        <f>(G9-C9)/C9</f>
        <v>-0.0046875000000156063</v>
      </c>
      <c r="I9" s="4">
        <f>I8+F9</f>
        <v>827</v>
      </c>
      <c r="J9" s="4" t="str">
        <f>DEC2HEX(F6+F7+F8+F9)</f>
        <v>33B</v>
      </c>
    </row>
    <row r="10" ht="14.25">
      <c r="A10" t="s">
        <v>16</v>
      </c>
      <c r="B10">
        <v>1328</v>
      </c>
      <c r="C10" s="3">
        <f>SUM(C6:C9)</f>
        <v>20.676923076922968</v>
      </c>
      <c r="D10">
        <f>B1/B2</f>
        <v>1.625</v>
      </c>
      <c r="E10" s="4">
        <f>B10/D10</f>
        <v>817.23076923076928</v>
      </c>
      <c r="F10">
        <f>SUM(F6:F9)</f>
        <v>827</v>
      </c>
      <c r="G10" s="5">
        <f>F10/(B2*1000000)*1000000</f>
        <v>20.675000000000001</v>
      </c>
      <c r="H10" s="6">
        <f>(G10-C10)/C10</f>
        <v>-9.3005952375647591e-05</v>
      </c>
      <c r="I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</row>
    <row r="14" ht="14.25">
      <c r="A14" t="s">
        <v>12</v>
      </c>
      <c r="B14">
        <v>768</v>
      </c>
      <c r="C14" s="3">
        <v>15.879876923076999</v>
      </c>
      <c r="D14">
        <v>2</v>
      </c>
      <c r="E14" s="4">
        <f>B14/D14</f>
        <v>384</v>
      </c>
      <c r="F14" s="4">
        <v>384</v>
      </c>
      <c r="G14" s="3">
        <f>F14*D14/B2</f>
        <v>19.199999999999999</v>
      </c>
      <c r="H14" s="6">
        <f>(G14-C14)/C14</f>
        <v>0.2090773809523751</v>
      </c>
      <c r="J14" s="4" t="str">
        <f>DEC2HEX(B14)</f>
        <v>300</v>
      </c>
    </row>
    <row r="15" ht="14.25">
      <c r="A15" t="s">
        <v>13</v>
      </c>
      <c r="B15">
        <v>3</v>
      </c>
      <c r="C15" s="3">
        <v>0.062030769230769001</v>
      </c>
      <c r="D15">
        <v>2</v>
      </c>
      <c r="E15" s="4">
        <f>B15/D15</f>
        <v>1.5</v>
      </c>
      <c r="F15" s="4">
        <f>ROUND(E15,0)</f>
        <v>2</v>
      </c>
      <c r="G15" s="5">
        <f>(F15*D15)/(B2)</f>
        <v>0.10000000000000001</v>
      </c>
      <c r="H15" s="6">
        <f>(G15-C15)*100/C15</f>
        <v>61.210317460318066</v>
      </c>
      <c r="J15" s="4" t="str">
        <f>DEC2HEX(B15+B14)</f>
        <v>303</v>
      </c>
    </row>
    <row r="16" ht="14.25">
      <c r="A16" t="s">
        <v>14</v>
      </c>
      <c r="B16">
        <v>6</v>
      </c>
      <c r="C16" s="3">
        <v>0.12406153846154</v>
      </c>
      <c r="D16">
        <v>2</v>
      </c>
      <c r="E16" s="4">
        <f>B16/D16</f>
        <v>3</v>
      </c>
      <c r="F16" s="4">
        <f>ROUND(E16,0)</f>
        <v>3</v>
      </c>
      <c r="G16" s="5">
        <f>F16/(B2*1000000)*1000000*D16</f>
        <v>0.14999999999999999</v>
      </c>
      <c r="H16" s="6">
        <f>(G16-C16)/C16</f>
        <v>0.20907738095236592</v>
      </c>
      <c r="J16" s="4" t="str">
        <f>DEC2HEX(B16+B15+B14)</f>
        <v>309</v>
      </c>
    </row>
    <row r="17" ht="14.25">
      <c r="A17" t="s">
        <v>15</v>
      </c>
      <c r="B17">
        <v>29</v>
      </c>
      <c r="C17" s="3">
        <v>0.59963076923076997</v>
      </c>
      <c r="D17">
        <v>2</v>
      </c>
      <c r="E17" s="4">
        <f>B17/D17</f>
        <v>14.5</v>
      </c>
      <c r="F17" s="4">
        <f>ROUND(E17,0)</f>
        <v>15</v>
      </c>
      <c r="G17" s="5">
        <f>F17/(B2*1000000)*1000000*D17</f>
        <v>0.75</v>
      </c>
      <c r="H17" s="6">
        <f>(G17-C17)/C17</f>
        <v>0.250769704433496</v>
      </c>
      <c r="J17" s="4" t="str">
        <f>DEC2HEX(B17+B16+B15+B14)</f>
        <v>326</v>
      </c>
    </row>
    <row r="18" ht="14.25">
      <c r="A18" t="s">
        <v>21</v>
      </c>
      <c r="B18">
        <v>806</v>
      </c>
      <c r="C18" s="3">
        <f>SUM(C14:C17)</f>
        <v>16.665600000000079</v>
      </c>
      <c r="D18">
        <v>2</v>
      </c>
      <c r="E18" s="4">
        <f>B18/D18</f>
        <v>403</v>
      </c>
      <c r="F18" s="4">
        <f>SUM(F14:F17)</f>
        <v>404</v>
      </c>
      <c r="G18" s="5">
        <f>F18/(B2*1000000)*1000000*D18</f>
        <v>20.199999999999999</v>
      </c>
      <c r="H18" s="6">
        <f>(G18-C18)/C18</f>
        <v>0.21207757296466392</v>
      </c>
      <c r="J18" s="4"/>
    </row>
    <row r="20" ht="14.25"/>
    <row r="21" ht="14.25">
      <c r="I21" s="8" t="s">
        <v>36</v>
      </c>
      <c r="J21" s="9" t="s">
        <v>37</v>
      </c>
      <c r="K21" s="10" t="s">
        <v>38</v>
      </c>
    </row>
    <row r="22" ht="14.25">
      <c r="I22" s="11"/>
      <c r="J22">
        <f>F14</f>
        <v>384</v>
      </c>
      <c r="K22" s="12">
        <v>630</v>
      </c>
    </row>
    <row r="23" ht="14.25">
      <c r="I23" s="11"/>
      <c r="J23">
        <v>9</v>
      </c>
      <c r="K23" s="12">
        <f>J23/J22*K22</f>
        <v>14.765625</v>
      </c>
      <c r="L23" s="13" t="s">
        <v>27</v>
      </c>
      <c r="M23" s="14">
        <f>(C6*B14)/(C18*1000)</f>
        <v>0.72598369372561877</v>
      </c>
    </row>
    <row r="24" ht="14.25">
      <c r="I24" s="15"/>
      <c r="J24" s="16">
        <v>10</v>
      </c>
      <c r="K24" s="17">
        <f>J24/J22*K22</f>
        <v>16.40625</v>
      </c>
    </row>
    <row r="25" ht="14.25"/>
    <row r="26" ht="14.25"/>
    <row r="27" ht="14.25"/>
    <row r="28" ht="14.25"/>
    <row r="30" ht="14.25"/>
    <row r="32" ht="14.25"/>
    <row r="33" ht="14.25">
      <c r="G33" s="1"/>
    </row>
    <row r="34" ht="14.25"/>
    <row r="35" ht="14.25"/>
    <row r="37" ht="14.25"/>
    <row r="38" ht="14.25"/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  <col customWidth="1" min="11" max="11" width="13.28125"/>
  </cols>
  <sheetData>
    <row r="1" ht="14.25">
      <c r="A1" t="s">
        <v>0</v>
      </c>
      <c r="B1">
        <v>36</v>
      </c>
    </row>
    <row r="2" ht="14.25">
      <c r="A2" t="s">
        <v>1</v>
      </c>
      <c r="B2">
        <v>16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800</v>
      </c>
      <c r="C6" s="3">
        <v>22.222000000000001</v>
      </c>
      <c r="D6">
        <f>B1/B2</f>
        <v>2.25</v>
      </c>
      <c r="E6">
        <f t="shared" ref="E6:E9" si="14">B6/D6</f>
        <v>355.55555555555554</v>
      </c>
      <c r="F6">
        <v>360</v>
      </c>
      <c r="G6" s="3">
        <f>F6/(B2*1000000)*1000000</f>
        <v>22.5</v>
      </c>
      <c r="H6">
        <f t="shared" ref="H6:H9" si="15">(G6-C6)/C6</f>
        <v>0.012510125101250952</v>
      </c>
      <c r="I6">
        <f>F6</f>
        <v>360</v>
      </c>
      <c r="J6" s="4" t="str">
        <f>DEC2HEX(F6)</f>
        <v>168</v>
      </c>
    </row>
    <row r="7" ht="14.25">
      <c r="A7" t="s">
        <v>13</v>
      </c>
      <c r="B7">
        <v>40</v>
      </c>
      <c r="C7" s="3">
        <v>0.66666669999999995</v>
      </c>
      <c r="D7">
        <f>B1/B2</f>
        <v>2.25</v>
      </c>
      <c r="E7" s="4">
        <f t="shared" si="14"/>
        <v>17.777777777777779</v>
      </c>
      <c r="F7" s="4">
        <f>ROUND(E7,0)</f>
        <v>18</v>
      </c>
      <c r="G7" s="5">
        <f>F7/(B2*1000000)*1000000</f>
        <v>1.125</v>
      </c>
      <c r="H7" s="6">
        <f t="shared" si="15"/>
        <v>0.68749991562500434</v>
      </c>
      <c r="I7">
        <f t="shared" ref="I7:I9" si="16">I6+F7</f>
        <v>378</v>
      </c>
      <c r="J7" s="4" t="str">
        <f>DEC2HEX(F7+F6)</f>
        <v>17A</v>
      </c>
    </row>
    <row r="8" ht="14.25">
      <c r="A8" t="s">
        <v>14</v>
      </c>
      <c r="B8">
        <v>128</v>
      </c>
      <c r="C8" s="3">
        <v>2</v>
      </c>
      <c r="D8">
        <f>B1/B2</f>
        <v>2.25</v>
      </c>
      <c r="E8" s="4">
        <f t="shared" si="14"/>
        <v>56.888888888888886</v>
      </c>
      <c r="F8" s="4">
        <v>45</v>
      </c>
      <c r="G8" s="5">
        <f>F8/(B2*1000000)*1000000</f>
        <v>2.8125</v>
      </c>
      <c r="H8" s="6">
        <f t="shared" si="15"/>
        <v>0.40625</v>
      </c>
      <c r="I8" s="4">
        <f t="shared" si="16"/>
        <v>423</v>
      </c>
      <c r="J8" s="4" t="str">
        <f>DEC2HEX(F6+F7+F8)</f>
        <v>1A7</v>
      </c>
    </row>
    <row r="9" ht="14.25">
      <c r="A9" t="s">
        <v>15</v>
      </c>
      <c r="B9">
        <v>88</v>
      </c>
      <c r="C9" s="3">
        <v>3.5555555499999998</v>
      </c>
      <c r="D9">
        <f>B1/B2</f>
        <v>2.25</v>
      </c>
      <c r="E9" s="4">
        <f t="shared" si="14"/>
        <v>39.111111111111114</v>
      </c>
      <c r="F9" s="4">
        <v>32</v>
      </c>
      <c r="G9" s="5">
        <f>F9/(B2*1000000)*1000000</f>
        <v>2</v>
      </c>
      <c r="H9" s="6">
        <f t="shared" si="15"/>
        <v>-0.43749999912109372</v>
      </c>
      <c r="I9" s="4">
        <f t="shared" si="16"/>
        <v>455</v>
      </c>
      <c r="J9" s="4" t="str">
        <f>DEC2HEX(F6+F7+F8+F9)</f>
        <v>1C7</v>
      </c>
    </row>
    <row r="10" ht="14.25">
      <c r="A10" t="s">
        <v>16</v>
      </c>
      <c r="B10">
        <v>1056</v>
      </c>
      <c r="C10" s="3">
        <f>SUM(C6:C9)</f>
        <v>28.444222250000003</v>
      </c>
      <c r="D10">
        <f>B1/B2</f>
        <v>2.25</v>
      </c>
      <c r="E10" s="4">
        <f>B10/D10</f>
        <v>469.33333333333331</v>
      </c>
      <c r="F10">
        <f>SUM(F6:F9)</f>
        <v>455</v>
      </c>
      <c r="G10" s="5">
        <f>F10/(B2*1000000)*1000000</f>
        <v>28.4375</v>
      </c>
      <c r="H10" s="6">
        <f>(G10-C10)/C10</f>
        <v>-0.0002363309476673357</v>
      </c>
      <c r="I10" s="4"/>
      <c r="J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  <c r="K13" t="s">
        <v>39</v>
      </c>
    </row>
    <row r="14" ht="14.25">
      <c r="A14" t="s">
        <v>12</v>
      </c>
      <c r="B14">
        <v>600</v>
      </c>
      <c r="C14">
        <v>15.84</v>
      </c>
      <c r="D14">
        <v>2</v>
      </c>
      <c r="E14" s="4">
        <f t="shared" ref="E14:E18" si="17">B14/D14</f>
        <v>300</v>
      </c>
      <c r="F14">
        <f t="shared" ref="F14:F16" si="18">ROUND(E14,0)</f>
        <v>300</v>
      </c>
      <c r="G14" s="3">
        <f>F14*D14*G10/1000</f>
        <v>17.0625</v>
      </c>
      <c r="H14" s="6">
        <f>(G14-C14)/C14</f>
        <v>0.077178030303030318</v>
      </c>
      <c r="J14" s="4" t="str">
        <f>DEC2HEX(B14)</f>
        <v>258</v>
      </c>
      <c r="K14" t="str">
        <f>DEC2HEX(HEX2DEC(400)+B14)</f>
        <v>658</v>
      </c>
      <c r="L14">
        <v>650</v>
      </c>
    </row>
    <row r="15" ht="14.25">
      <c r="A15" t="s">
        <v>13</v>
      </c>
      <c r="B15">
        <v>1</v>
      </c>
      <c r="C15">
        <v>0.0264</v>
      </c>
      <c r="D15">
        <v>2</v>
      </c>
      <c r="E15" s="4">
        <f t="shared" si="17"/>
        <v>0.5</v>
      </c>
      <c r="F15" s="4">
        <f t="shared" si="18"/>
        <v>1</v>
      </c>
      <c r="G15" s="3">
        <f>F15*D15*G10/1000</f>
        <v>0.056875000000000002</v>
      </c>
      <c r="H15" s="6">
        <f>(G15-C15)*100/C15</f>
        <v>115.43560606060608</v>
      </c>
      <c r="J15" s="4" t="str">
        <f>DEC2HEX(B15+B14)</f>
        <v>259</v>
      </c>
      <c r="K15" s="4" t="str">
        <f>DEC2HEX(HEX2DEC(400)+B15+B14)</f>
        <v>659</v>
      </c>
      <c r="L15">
        <v>654</v>
      </c>
    </row>
    <row r="16" ht="14.25">
      <c r="A16" t="s">
        <v>14</v>
      </c>
      <c r="B16">
        <v>4</v>
      </c>
      <c r="C16">
        <v>0.1056</v>
      </c>
      <c r="D16">
        <v>2</v>
      </c>
      <c r="E16" s="4">
        <f t="shared" si="17"/>
        <v>2</v>
      </c>
      <c r="F16" s="4">
        <f t="shared" si="18"/>
        <v>2</v>
      </c>
      <c r="G16" s="3">
        <f>F16*D16*G10/1000</f>
        <v>0.11375</v>
      </c>
      <c r="H16" s="6">
        <f t="shared" ref="H16:H18" si="19">(G16-C16)/C16</f>
        <v>0.077178030303030346</v>
      </c>
      <c r="J16" s="4" t="str">
        <f>DEC2HEX(B16+B15+B14)</f>
        <v>25D</v>
      </c>
      <c r="K16" s="4" t="str">
        <f>DEC2HEX(HEX2DEC(400)+B16+B15+B14)</f>
        <v>65D</v>
      </c>
      <c r="L16">
        <v>660</v>
      </c>
    </row>
    <row r="17" ht="14.25">
      <c r="A17" t="s">
        <v>15</v>
      </c>
      <c r="B17">
        <v>23</v>
      </c>
      <c r="C17">
        <v>0.60719999999999996</v>
      </c>
      <c r="D17">
        <v>2</v>
      </c>
      <c r="E17" s="4">
        <f t="shared" si="17"/>
        <v>11.5</v>
      </c>
      <c r="F17" s="4">
        <v>11</v>
      </c>
      <c r="G17" s="3">
        <f>F17*D17*G10/1000</f>
        <v>0.62562499999999999</v>
      </c>
      <c r="H17" s="6">
        <f t="shared" si="19"/>
        <v>0.030344202898550766</v>
      </c>
      <c r="J17" s="4" t="str">
        <f>DEC2HEX(B14+B15+B16+B17)</f>
        <v>274</v>
      </c>
      <c r="K17" s="4" t="str">
        <f>DEC2HEX(HEX2DEC(400)+B17+B16+B15+B14)</f>
        <v>674</v>
      </c>
      <c r="L17">
        <v>673</v>
      </c>
    </row>
    <row r="18" ht="14.25">
      <c r="A18" t="s">
        <v>21</v>
      </c>
      <c r="B18">
        <v>628</v>
      </c>
      <c r="C18">
        <v>16.5792</v>
      </c>
      <c r="D18">
        <v>2</v>
      </c>
      <c r="E18" s="4">
        <f t="shared" si="17"/>
        <v>314</v>
      </c>
      <c r="F18" s="4">
        <f>SUM(F14:F17)</f>
        <v>314</v>
      </c>
      <c r="G18" s="5">
        <f>SUM(G14:G17)</f>
        <v>17.858750000000001</v>
      </c>
      <c r="H18" s="6">
        <f t="shared" si="19"/>
        <v>0.077178030303030332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  <c r="L23" t="s">
        <v>27</v>
      </c>
      <c r="M23" s="7">
        <f>(C6*B14)/(C18*1000)</f>
        <v>0.80421250723798499</v>
      </c>
    </row>
    <row r="24" ht="14.25">
      <c r="A24" t="s">
        <v>28</v>
      </c>
      <c r="B24">
        <v>120</v>
      </c>
      <c r="C24">
        <v>8</v>
      </c>
      <c r="D24">
        <v>0</v>
      </c>
    </row>
    <row r="25" ht="14.25">
      <c r="A25" t="s">
        <v>29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30</v>
      </c>
      <c r="C32" t="s">
        <v>23</v>
      </c>
      <c r="D32" t="s">
        <v>24</v>
      </c>
      <c r="E32" t="s">
        <v>31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1" t="s">
        <v>32</v>
      </c>
    </row>
    <row r="34" ht="14.25">
      <c r="A34" t="s">
        <v>28</v>
      </c>
      <c r="B34">
        <v>64</v>
      </c>
      <c r="C34">
        <v>6</v>
      </c>
      <c r="G34" t="s">
        <v>33</v>
      </c>
    </row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  <col customWidth="1" min="11" max="11" width="13.28125"/>
  </cols>
  <sheetData>
    <row r="1" ht="14.25">
      <c r="A1" t="s">
        <v>0</v>
      </c>
      <c r="B1">
        <v>40</v>
      </c>
    </row>
    <row r="2" ht="14.25">
      <c r="A2" t="s">
        <v>1</v>
      </c>
      <c r="B2">
        <v>16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800</v>
      </c>
      <c r="C6" s="3">
        <v>20</v>
      </c>
      <c r="D6">
        <f>B1/B2</f>
        <v>2.5</v>
      </c>
      <c r="E6">
        <f t="shared" ref="E6:E9" si="20">B6/D6</f>
        <v>320</v>
      </c>
      <c r="F6">
        <v>350</v>
      </c>
      <c r="G6" s="3">
        <f>F6/(B2*1000000)*1000000</f>
        <v>21.875</v>
      </c>
      <c r="H6">
        <f t="shared" ref="H6:H9" si="21">(G6-C6)/C6</f>
        <v>0.09375</v>
      </c>
      <c r="I6">
        <f>F6</f>
        <v>350</v>
      </c>
      <c r="J6" s="4" t="str">
        <f>DEC2HEX(F6)</f>
        <v>15E</v>
      </c>
    </row>
    <row r="7" ht="14.25">
      <c r="A7" t="s">
        <v>13</v>
      </c>
      <c r="B7">
        <v>40</v>
      </c>
      <c r="C7" s="3">
        <v>1</v>
      </c>
      <c r="D7">
        <f>B1/B2</f>
        <v>2.5</v>
      </c>
      <c r="E7" s="4">
        <f t="shared" si="20"/>
        <v>16</v>
      </c>
      <c r="F7">
        <v>16</v>
      </c>
      <c r="G7" s="5">
        <f>F7/(B2*1000000)*1000000</f>
        <v>1</v>
      </c>
      <c r="H7" s="6">
        <f t="shared" si="21"/>
        <v>0</v>
      </c>
      <c r="I7">
        <f t="shared" ref="I7:I9" si="22">I6+F7</f>
        <v>366</v>
      </c>
      <c r="J7" s="4" t="str">
        <f>DEC2HEX(F7+F6)</f>
        <v>16E</v>
      </c>
    </row>
    <row r="8" ht="14.25">
      <c r="A8" t="s">
        <v>14</v>
      </c>
      <c r="B8">
        <v>128</v>
      </c>
      <c r="C8" s="3">
        <v>3.2000000000000002</v>
      </c>
      <c r="D8">
        <f>B1/B2</f>
        <v>2.5</v>
      </c>
      <c r="E8" s="4">
        <f t="shared" si="20"/>
        <v>51.200000000000003</v>
      </c>
      <c r="F8">
        <v>32</v>
      </c>
      <c r="G8" s="5">
        <f>F8/(B2*1000000)*1000000</f>
        <v>2</v>
      </c>
      <c r="H8" s="6">
        <f t="shared" si="21"/>
        <v>-0.37500000000000006</v>
      </c>
      <c r="I8" s="4">
        <f t="shared" si="22"/>
        <v>398</v>
      </c>
      <c r="J8" s="4" t="str">
        <f>DEC2HEX(F6+F7+F8)</f>
        <v>18E</v>
      </c>
    </row>
    <row r="9" ht="14.25">
      <c r="A9" t="s">
        <v>15</v>
      </c>
      <c r="B9">
        <v>88</v>
      </c>
      <c r="C9" s="3">
        <v>2.2000000000000002</v>
      </c>
      <c r="D9">
        <f>B1/B2</f>
        <v>2.5</v>
      </c>
      <c r="E9" s="4">
        <f t="shared" si="20"/>
        <v>35.200000000000003</v>
      </c>
      <c r="F9">
        <v>22</v>
      </c>
      <c r="G9" s="5">
        <f>F9/(B2*1000000)*1000000</f>
        <v>1.375</v>
      </c>
      <c r="H9" s="6">
        <f t="shared" si="21"/>
        <v>-0.37500000000000006</v>
      </c>
      <c r="I9" s="4">
        <f t="shared" si="22"/>
        <v>420</v>
      </c>
      <c r="J9" s="4" t="str">
        <f>DEC2HEX(F6+F7+F8+F9)</f>
        <v>1A4</v>
      </c>
    </row>
    <row r="10" ht="14.25">
      <c r="A10" t="s">
        <v>16</v>
      </c>
      <c r="B10">
        <v>1056</v>
      </c>
      <c r="C10" s="3">
        <v>26.399999999999999</v>
      </c>
      <c r="D10">
        <f>B1/B2</f>
        <v>2.5</v>
      </c>
      <c r="E10" s="4">
        <f>B10/D10</f>
        <v>422.39999999999998</v>
      </c>
      <c r="F10">
        <f>SUM(F6:F9)</f>
        <v>420</v>
      </c>
      <c r="G10" s="5">
        <f>F10/(B2*1000000)*1000000</f>
        <v>26.25</v>
      </c>
      <c r="H10" s="6">
        <f>(G10-C10)/C10</f>
        <v>-0.0056818181818181282</v>
      </c>
      <c r="I10" s="4"/>
      <c r="J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  <c r="K13" t="s">
        <v>39</v>
      </c>
    </row>
    <row r="14" ht="14.25">
      <c r="A14" t="s">
        <v>12</v>
      </c>
      <c r="B14">
        <v>600</v>
      </c>
      <c r="C14">
        <v>15.84</v>
      </c>
      <c r="D14">
        <v>2</v>
      </c>
      <c r="E14" s="4">
        <f t="shared" ref="E14:E18" si="23">B14/D14</f>
        <v>300</v>
      </c>
      <c r="F14">
        <f t="shared" ref="F14:F16" si="24">ROUND(E14,0)</f>
        <v>300</v>
      </c>
      <c r="G14" s="3">
        <f>F14*D14*G10/1000</f>
        <v>15.75</v>
      </c>
      <c r="H14" s="6">
        <f>(G14-C14)/C14</f>
        <v>-0.0056818181818181733</v>
      </c>
      <c r="J14" s="4" t="str">
        <f>DEC2HEX(B14)</f>
        <v>258</v>
      </c>
      <c r="K14" t="str">
        <f>DEC2HEX(HEX2DEC(400)+B14)</f>
        <v>658</v>
      </c>
      <c r="L14">
        <v>650</v>
      </c>
    </row>
    <row r="15" ht="14.25">
      <c r="A15" t="s">
        <v>13</v>
      </c>
      <c r="B15">
        <v>1</v>
      </c>
      <c r="C15">
        <v>0.0264</v>
      </c>
      <c r="D15">
        <v>2</v>
      </c>
      <c r="E15" s="4">
        <f t="shared" si="23"/>
        <v>0.5</v>
      </c>
      <c r="F15" s="4">
        <f t="shared" si="24"/>
        <v>1</v>
      </c>
      <c r="G15" s="3">
        <f>F15*D15*G10/1000</f>
        <v>0.052499999999999998</v>
      </c>
      <c r="H15" s="6">
        <f>(G15-C15)*100/C15</f>
        <v>98.86363636363636</v>
      </c>
      <c r="J15" s="4" t="str">
        <f>DEC2HEX(B15+B14)</f>
        <v>259</v>
      </c>
      <c r="K15" s="4" t="str">
        <f>DEC2HEX(HEX2DEC(400)+B15+B14)</f>
        <v>659</v>
      </c>
      <c r="L15">
        <v>654</v>
      </c>
    </row>
    <row r="16" ht="14.25">
      <c r="A16" t="s">
        <v>14</v>
      </c>
      <c r="B16">
        <v>4</v>
      </c>
      <c r="C16">
        <v>0.1056</v>
      </c>
      <c r="D16">
        <v>2</v>
      </c>
      <c r="E16" s="4">
        <f t="shared" si="23"/>
        <v>2</v>
      </c>
      <c r="F16" s="4">
        <f t="shared" si="24"/>
        <v>2</v>
      </c>
      <c r="G16" s="3">
        <f>F16*D16*G10/1000</f>
        <v>0.105</v>
      </c>
      <c r="H16" s="6">
        <f t="shared" ref="H16:H18" si="25">(G16-C16)/C16</f>
        <v>-0.0056818181818182132</v>
      </c>
      <c r="J16" s="4" t="str">
        <f>DEC2HEX(B16+B15+B14)</f>
        <v>25D</v>
      </c>
      <c r="K16" s="4" t="str">
        <f>DEC2HEX(HEX2DEC(400)+B16+B15+B14)</f>
        <v>65D</v>
      </c>
      <c r="L16">
        <v>660</v>
      </c>
    </row>
    <row r="17" ht="14.25">
      <c r="A17" t="s">
        <v>15</v>
      </c>
      <c r="B17">
        <v>23</v>
      </c>
      <c r="C17">
        <v>0.60719999999999996</v>
      </c>
      <c r="D17">
        <v>2</v>
      </c>
      <c r="E17" s="4">
        <f t="shared" si="23"/>
        <v>11.5</v>
      </c>
      <c r="F17" s="4">
        <v>11</v>
      </c>
      <c r="G17" s="3">
        <f>F17*D17*G10/1000</f>
        <v>0.57750000000000001</v>
      </c>
      <c r="H17" s="6">
        <f t="shared" si="25"/>
        <v>-0.048913043478260788</v>
      </c>
      <c r="J17" s="4" t="str">
        <f>DEC2HEX(B14+B15+B16+B17)</f>
        <v>274</v>
      </c>
      <c r="K17" s="4" t="str">
        <f>DEC2HEX(HEX2DEC(400)+B17+B16+B15+B14)</f>
        <v>674</v>
      </c>
      <c r="L17">
        <v>673</v>
      </c>
    </row>
    <row r="18" ht="14.25">
      <c r="A18" t="s">
        <v>21</v>
      </c>
      <c r="B18">
        <v>628</v>
      </c>
      <c r="C18">
        <v>16.5792</v>
      </c>
      <c r="D18">
        <v>2</v>
      </c>
      <c r="E18" s="4">
        <f t="shared" si="23"/>
        <v>314</v>
      </c>
      <c r="F18" s="4">
        <f>SUM(F14:F17)</f>
        <v>314</v>
      </c>
      <c r="G18" s="5">
        <f>SUM(G14:G17)</f>
        <v>16.484999999999999</v>
      </c>
      <c r="H18" s="6">
        <f t="shared" si="25"/>
        <v>-0.0056818181818182253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  <c r="L23" t="s">
        <v>27</v>
      </c>
      <c r="M23" s="7">
        <f>(C6*B14)/(C18*1000)</f>
        <v>0.72379849449913136</v>
      </c>
    </row>
    <row r="24" ht="14.25">
      <c r="A24" t="s">
        <v>28</v>
      </c>
      <c r="B24">
        <v>120</v>
      </c>
      <c r="C24">
        <v>8</v>
      </c>
      <c r="D24">
        <v>0</v>
      </c>
    </row>
    <row r="25" ht="14.25">
      <c r="A25" t="s">
        <v>29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30</v>
      </c>
      <c r="C32" t="s">
        <v>23</v>
      </c>
      <c r="D32" t="s">
        <v>24</v>
      </c>
      <c r="E32" t="s">
        <v>31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1" t="s">
        <v>32</v>
      </c>
    </row>
    <row r="34" ht="14.25">
      <c r="A34" t="s">
        <v>28</v>
      </c>
      <c r="B34">
        <v>64</v>
      </c>
      <c r="C34">
        <v>6</v>
      </c>
      <c r="G34" t="s">
        <v>33</v>
      </c>
    </row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7109375"/>
    <col customWidth="1" min="7" max="7" width="15.8515625"/>
    <col bestFit="1" min="8" max="8" width="11.22265625"/>
    <col customWidth="1" min="10" max="10" width="9.8515625"/>
    <col customWidth="1" min="11" max="11" width="12.28125"/>
  </cols>
  <sheetData>
    <row r="1" ht="14.25">
      <c r="A1" t="s">
        <v>0</v>
      </c>
      <c r="B1">
        <v>25.175000000000001</v>
      </c>
    </row>
    <row r="2" ht="14.25">
      <c r="A2" t="s">
        <v>1</v>
      </c>
      <c r="B2">
        <v>16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ht="14.25">
      <c r="A6" t="s">
        <v>12</v>
      </c>
      <c r="B6">
        <v>640</v>
      </c>
      <c r="C6" s="3">
        <v>25.42204568</v>
      </c>
      <c r="D6">
        <f>B1/B2</f>
        <v>1.5734375</v>
      </c>
      <c r="E6" s="18">
        <f t="shared" ref="E6:E9" si="26">B6/D6</f>
        <v>406.75273088381329</v>
      </c>
      <c r="F6" s="3">
        <v>432</v>
      </c>
      <c r="G6" s="3">
        <f>F6/B2</f>
        <v>27</v>
      </c>
      <c r="H6">
        <f t="shared" ref="H6:H9" si="27">(G6-C6)/C6</f>
        <v>0.062070312509956906</v>
      </c>
      <c r="J6" t="str">
        <f>DEC2HEX(F6)</f>
        <v>1B0</v>
      </c>
      <c r="L6" s="4" t="s">
        <v>40</v>
      </c>
      <c r="M6" s="4" t="s">
        <v>41</v>
      </c>
    </row>
    <row r="7" ht="14.25">
      <c r="A7" t="s">
        <v>13</v>
      </c>
      <c r="B7">
        <v>16</v>
      </c>
      <c r="C7" s="3">
        <v>0.64555110000000004</v>
      </c>
      <c r="D7" s="4">
        <f>B1/B2</f>
        <v>1.5734375</v>
      </c>
      <c r="E7" s="19">
        <f t="shared" si="26"/>
        <v>10.168818272095333</v>
      </c>
      <c r="F7" s="5">
        <v>10</v>
      </c>
      <c r="G7" s="5">
        <f>F7/B2</f>
        <v>0.625</v>
      </c>
      <c r="H7" s="6">
        <f t="shared" si="27"/>
        <v>-0.03183497015185946</v>
      </c>
      <c r="J7" s="4" t="str">
        <f>DEC2HEX(F7+F6)</f>
        <v>1BA</v>
      </c>
      <c r="L7" s="4" t="s">
        <v>42</v>
      </c>
      <c r="M7" s="4" t="s">
        <v>43</v>
      </c>
    </row>
    <row r="8" ht="14.25">
      <c r="A8" t="s">
        <v>14</v>
      </c>
      <c r="B8">
        <v>96</v>
      </c>
      <c r="C8" s="3">
        <v>3.8133067999999999</v>
      </c>
      <c r="D8" s="4">
        <f>B1/B2</f>
        <v>1.5734375</v>
      </c>
      <c r="E8" s="19">
        <f t="shared" si="26"/>
        <v>61.012909632571997</v>
      </c>
      <c r="F8" s="5">
        <v>38</v>
      </c>
      <c r="G8" s="5">
        <f>F8/B2</f>
        <v>2.375</v>
      </c>
      <c r="H8" s="6">
        <f t="shared" si="27"/>
        <v>-0.37718098108444881</v>
      </c>
      <c r="I8" s="4"/>
      <c r="J8" t="str">
        <f>DEC2HEX(F6+F7+F8)</f>
        <v>1E0</v>
      </c>
      <c r="L8" s="4"/>
      <c r="M8" s="4"/>
    </row>
    <row r="9" ht="14.25">
      <c r="A9" t="s">
        <v>15</v>
      </c>
      <c r="B9">
        <v>48</v>
      </c>
      <c r="C9" s="3">
        <v>1.9066533999999999</v>
      </c>
      <c r="D9" s="4">
        <f>B1/B2</f>
        <v>1.5734375</v>
      </c>
      <c r="E9" s="19">
        <f t="shared" si="26"/>
        <v>30.506454816285999</v>
      </c>
      <c r="F9" s="5">
        <v>15</v>
      </c>
      <c r="G9" s="5">
        <f>F9/B2</f>
        <v>0.9375</v>
      </c>
      <c r="H9" s="6">
        <f t="shared" si="27"/>
        <v>-0.50830077454035427</v>
      </c>
      <c r="I9" s="4"/>
      <c r="J9" t="str">
        <f>DEC2HEX(F6+F7+F8+F9)</f>
        <v>1EF</v>
      </c>
      <c r="L9" s="4"/>
      <c r="M9" s="4"/>
    </row>
    <row r="10" ht="14.25">
      <c r="A10" t="s">
        <v>16</v>
      </c>
      <c r="B10">
        <f>SUM(B6:B9)</f>
        <v>800</v>
      </c>
      <c r="C10" s="3">
        <f>SUM(C6:C9)</f>
        <v>31.787556979999998</v>
      </c>
      <c r="D10" s="4">
        <f>B1/B2</f>
        <v>1.5734375</v>
      </c>
      <c r="E10" s="19">
        <f>B10/D10</f>
        <v>508.44091360476659</v>
      </c>
      <c r="F10" s="5">
        <f>SUM(F6:F9)</f>
        <v>495</v>
      </c>
      <c r="G10" s="5">
        <f>SUM(G6:G9)</f>
        <v>30.9375</v>
      </c>
      <c r="H10" s="6">
        <f>(G10-C10)/C10</f>
        <v>-0.026741815375583417</v>
      </c>
      <c r="I10" s="4"/>
      <c r="L10" s="4"/>
      <c r="M10" s="4"/>
    </row>
    <row r="11" ht="14.25">
      <c r="F11" s="3"/>
      <c r="L11" s="4"/>
      <c r="M11" s="4"/>
    </row>
    <row r="12" ht="14.25">
      <c r="A12" s="2" t="s">
        <v>17</v>
      </c>
      <c r="B12" s="2"/>
      <c r="C12" s="2"/>
      <c r="D12" s="2"/>
      <c r="E12" s="2"/>
      <c r="F12" s="3"/>
      <c r="L12" s="4"/>
      <c r="M12" s="4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  <c r="L13" s="4"/>
      <c r="M13" s="4"/>
    </row>
    <row r="14" ht="14.25">
      <c r="A14" t="s">
        <v>12</v>
      </c>
      <c r="B14">
        <v>480</v>
      </c>
      <c r="C14">
        <f>C10*B14/1000</f>
        <v>15.258027350399999</v>
      </c>
      <c r="D14">
        <v>2</v>
      </c>
      <c r="E14" s="4">
        <f t="shared" ref="E14:E18" si="28">B14/D14</f>
        <v>240</v>
      </c>
      <c r="F14" s="5">
        <f>ROUND(E14,0)</f>
        <v>240</v>
      </c>
      <c r="G14" s="3">
        <f>F14/B2</f>
        <v>15</v>
      </c>
      <c r="H14" s="6">
        <f>(G14-C14)/C14</f>
        <v>-0.016910924621801434</v>
      </c>
      <c r="J14" t="str">
        <f>DEC2HEX(B14)</f>
        <v>1E0</v>
      </c>
      <c r="L14" s="4"/>
      <c r="M14" s="4"/>
    </row>
    <row r="15" ht="14.25">
      <c r="A15" t="s">
        <v>13</v>
      </c>
      <c r="B15">
        <v>10</v>
      </c>
      <c r="C15">
        <f>C10*B15/1000</f>
        <v>0.31787556979999998</v>
      </c>
      <c r="D15">
        <v>2</v>
      </c>
      <c r="E15" s="4">
        <f t="shared" si="28"/>
        <v>5</v>
      </c>
      <c r="F15" s="20">
        <v>7</v>
      </c>
      <c r="G15" s="5">
        <f>F15/B2</f>
        <v>0.4375</v>
      </c>
      <c r="H15" s="6">
        <f>(G15-C15)*100/C15</f>
        <v>37.632470552947801</v>
      </c>
      <c r="J15" t="str">
        <f>DEC2HEX(B15+B14)</f>
        <v>1EA</v>
      </c>
      <c r="L15" s="4"/>
      <c r="M15" s="4"/>
    </row>
    <row r="16" ht="14.25">
      <c r="A16" t="s">
        <v>14</v>
      </c>
      <c r="B16">
        <v>2</v>
      </c>
      <c r="C16">
        <f>C10*B16/1000</f>
        <v>0.063575113959999999</v>
      </c>
      <c r="D16">
        <v>2</v>
      </c>
      <c r="E16" s="4">
        <f t="shared" si="28"/>
        <v>1</v>
      </c>
      <c r="F16" s="20">
        <v>2</v>
      </c>
      <c r="G16" s="5">
        <f>F16/B2</f>
        <v>0.125</v>
      </c>
      <c r="H16" s="6">
        <f t="shared" ref="H16:H18" si="29">(G16-C16)/C16</f>
        <v>0.96617815075639701</v>
      </c>
      <c r="J16" t="str">
        <f>DEC2HEX(B16+B15+B14)</f>
        <v>1EC</v>
      </c>
      <c r="L16" s="4" t="s">
        <v>42</v>
      </c>
      <c r="M16" s="4" t="s">
        <v>44</v>
      </c>
    </row>
    <row r="17" ht="14.25">
      <c r="A17" t="s">
        <v>15</v>
      </c>
      <c r="B17">
        <v>33</v>
      </c>
      <c r="C17">
        <f>C10*B17/1000</f>
        <v>1.0489893803400001</v>
      </c>
      <c r="D17">
        <v>2</v>
      </c>
      <c r="E17" s="4">
        <f t="shared" si="28"/>
        <v>16.5</v>
      </c>
      <c r="F17" s="5">
        <f>E17</f>
        <v>16.5</v>
      </c>
      <c r="G17" s="5">
        <f>F17/B2</f>
        <v>1.03125</v>
      </c>
      <c r="H17" s="6">
        <f t="shared" si="29"/>
        <v>-0.016910924621801601</v>
      </c>
      <c r="J17" t="str">
        <f>DEC2HEX(B14+B15+B16+B17)</f>
        <v>20D</v>
      </c>
    </row>
    <row r="18" ht="14.25">
      <c r="A18" t="s">
        <v>21</v>
      </c>
      <c r="B18">
        <f>SUM(B14:B17)</f>
        <v>525</v>
      </c>
      <c r="C18">
        <f>SUM(C14:C17)</f>
        <v>16.6884674145</v>
      </c>
      <c r="D18">
        <v>2</v>
      </c>
      <c r="E18" s="4">
        <f t="shared" si="28"/>
        <v>262.5</v>
      </c>
      <c r="F18" s="5">
        <f>SUM(F14:F17)</f>
        <v>265.5</v>
      </c>
      <c r="G18" s="5">
        <f>F18/B2</f>
        <v>16.59375</v>
      </c>
      <c r="H18" s="6">
        <f t="shared" si="29"/>
        <v>-0.0056756209031935019</v>
      </c>
    </row>
    <row r="20" ht="14.25">
      <c r="J20" t="s">
        <v>45</v>
      </c>
      <c r="K20">
        <v>84000000</v>
      </c>
      <c r="L20" t="s">
        <v>46</v>
      </c>
    </row>
    <row r="21" ht="14.25">
      <c r="F21" t="s">
        <v>47</v>
      </c>
      <c r="G21" t="s">
        <v>48</v>
      </c>
      <c r="H21" t="s">
        <v>49</v>
      </c>
      <c r="J21" t="s">
        <v>50</v>
      </c>
      <c r="K21">
        <f>1/K20</f>
        <v>1.1904761904761905e-08</v>
      </c>
      <c r="L21" t="s">
        <v>51</v>
      </c>
    </row>
    <row r="22" ht="14.25">
      <c r="A22" t="s">
        <v>52</v>
      </c>
      <c r="C22" t="str">
        <f>F6&amp;" x "&amp;F14</f>
        <v xml:space="preserve">432 x 240</v>
      </c>
      <c r="E22" s="1" t="s">
        <v>53</v>
      </c>
      <c r="F22">
        <f>G10-G6</f>
        <v>3.9375</v>
      </c>
      <c r="G22" s="4" t="s">
        <v>54</v>
      </c>
      <c r="H22">
        <f>F22/1000000/K21</f>
        <v>330.75</v>
      </c>
    </row>
    <row r="23" ht="14.25">
      <c r="E23" t="s">
        <v>55</v>
      </c>
      <c r="F23">
        <f>G18-G14</f>
        <v>1.59375</v>
      </c>
      <c r="G23" t="s">
        <v>56</v>
      </c>
      <c r="H23">
        <f>F23/1000/K21</f>
        <v>133875</v>
      </c>
      <c r="L23" t="s">
        <v>27</v>
      </c>
      <c r="M23" s="7">
        <f>(C6*B14)/(C18*1000)</f>
        <v>0.73119847516960268</v>
      </c>
    </row>
    <row r="24" ht="14.25"/>
    <row r="25" ht="14.25">
      <c r="A25" t="s">
        <v>57</v>
      </c>
      <c r="B25">
        <f>407*240</f>
        <v>97680</v>
      </c>
      <c r="C25" t="s">
        <v>58</v>
      </c>
    </row>
    <row r="26" ht="14.25">
      <c r="B26">
        <f>2^17</f>
        <v>131072</v>
      </c>
    </row>
    <row r="27" ht="14.25">
      <c r="G27" t="s">
        <v>59</v>
      </c>
      <c r="H27">
        <v>324</v>
      </c>
      <c r="I27" s="4" t="s">
        <v>54</v>
      </c>
      <c r="J27" t="s">
        <v>60</v>
      </c>
      <c r="K27">
        <f>H27/1000000/K21</f>
        <v>27216</v>
      </c>
    </row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6" ht="14.25">
      <c r="C36" t="s">
        <v>61</v>
      </c>
      <c r="D36" t="s">
        <v>62</v>
      </c>
    </row>
    <row r="37" ht="14.25">
      <c r="A37" t="s">
        <v>63</v>
      </c>
      <c r="C37" t="s">
        <v>64</v>
      </c>
      <c r="D37">
        <v>1024</v>
      </c>
    </row>
    <row r="38" ht="14.25">
      <c r="A38" t="s">
        <v>65</v>
      </c>
      <c r="C38" t="s">
        <v>42</v>
      </c>
      <c r="D38">
        <v>512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25.175000000000001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ht="14.25">
      <c r="A6" t="s">
        <v>12</v>
      </c>
      <c r="B6">
        <v>640</v>
      </c>
      <c r="C6" s="3">
        <v>25.42204568</v>
      </c>
      <c r="D6">
        <f>B1/B2</f>
        <v>3.1468750000000001</v>
      </c>
      <c r="E6">
        <f t="shared" ref="E6:E9" si="30">B6/D6</f>
        <v>203.37636544190664</v>
      </c>
      <c r="F6" s="3">
        <f t="shared" ref="F6:F9" si="31">ROUND(E6,0)</f>
        <v>203</v>
      </c>
      <c r="G6" s="3">
        <f>F6/B2</f>
        <v>25.375</v>
      </c>
      <c r="H6">
        <f t="shared" ref="H6:H9" si="32">(G6-C6)/C6</f>
        <v>-0.0018505859281423528</v>
      </c>
      <c r="J6" t="str">
        <f>DEC2HEX(F6)</f>
        <v>CB</v>
      </c>
    </row>
    <row r="7" ht="14.25">
      <c r="A7" t="s">
        <v>13</v>
      </c>
      <c r="B7">
        <v>16</v>
      </c>
      <c r="C7" s="3">
        <v>0.64555110000000004</v>
      </c>
      <c r="D7" s="4">
        <f>B1/B2</f>
        <v>3.1468750000000001</v>
      </c>
      <c r="E7" s="4">
        <f t="shared" si="30"/>
        <v>5.0844091360476664</v>
      </c>
      <c r="F7" s="5">
        <f t="shared" si="31"/>
        <v>5</v>
      </c>
      <c r="G7" s="5">
        <f>F7/B2</f>
        <v>0.625</v>
      </c>
      <c r="H7" s="6">
        <f t="shared" si="32"/>
        <v>-0.03183497015185946</v>
      </c>
      <c r="J7" s="4" t="e">
        <f>DEC2HEX(F7+J6)</f>
        <v>#VALUE!</v>
      </c>
    </row>
    <row r="8" ht="14.25">
      <c r="A8" t="s">
        <v>14</v>
      </c>
      <c r="B8">
        <v>96</v>
      </c>
      <c r="C8" s="3">
        <v>3.8133067999999999</v>
      </c>
      <c r="D8" s="4">
        <f>B1/B2</f>
        <v>3.1468750000000001</v>
      </c>
      <c r="E8" s="4">
        <f t="shared" si="30"/>
        <v>30.506454816285999</v>
      </c>
      <c r="F8" s="5">
        <f t="shared" si="31"/>
        <v>31</v>
      </c>
      <c r="G8" s="5">
        <f>F8/B2</f>
        <v>3.875</v>
      </c>
      <c r="H8" s="6">
        <f t="shared" si="32"/>
        <v>0.01617839928326777</v>
      </c>
      <c r="I8" s="4"/>
      <c r="J8" t="str">
        <f>DEC2HEX(F6+F7+F8)</f>
        <v>EF</v>
      </c>
    </row>
    <row r="9" ht="14.25">
      <c r="A9" t="s">
        <v>15</v>
      </c>
      <c r="B9">
        <v>48</v>
      </c>
      <c r="C9" s="3">
        <v>1.9066533999999999</v>
      </c>
      <c r="D9" s="4">
        <f>B1/B2</f>
        <v>3.1468750000000001</v>
      </c>
      <c r="E9" s="4">
        <f t="shared" si="30"/>
        <v>15.253227408142999</v>
      </c>
      <c r="F9" s="5">
        <f t="shared" si="31"/>
        <v>15</v>
      </c>
      <c r="G9" s="5">
        <f>F9/B2</f>
        <v>1.875</v>
      </c>
      <c r="H9" s="6">
        <f t="shared" si="32"/>
        <v>-0.01660154908070861</v>
      </c>
      <c r="I9" s="4"/>
      <c r="J9" t="str">
        <f>DEC2HEX(F6+F7+F8+F9)</f>
        <v>FE</v>
      </c>
    </row>
    <row r="10" ht="14.25">
      <c r="A10" t="s">
        <v>16</v>
      </c>
      <c r="B10">
        <f>SUM(B6:B9)</f>
        <v>800</v>
      </c>
      <c r="C10" s="3">
        <f>SUM(C6:C9)</f>
        <v>31.787556979999998</v>
      </c>
      <c r="D10" s="4">
        <f>B1/B2</f>
        <v>3.1468750000000001</v>
      </c>
      <c r="E10" s="4">
        <f>B10/D10</f>
        <v>254.2204568023833</v>
      </c>
      <c r="F10" s="5">
        <f>ROUND(E10,0)</f>
        <v>254</v>
      </c>
      <c r="G10" s="5">
        <f>F10/B2</f>
        <v>31.75</v>
      </c>
      <c r="H10" s="6">
        <f>(G10-C10)/C10</f>
        <v>-0.0011814994157502558</v>
      </c>
      <c r="I10" s="4"/>
    </row>
    <row r="11" ht="14.25">
      <c r="F11" s="3"/>
    </row>
    <row r="12" ht="14.25">
      <c r="A12" s="2" t="s">
        <v>17</v>
      </c>
      <c r="B12" s="2"/>
      <c r="C12" s="2"/>
      <c r="D12" s="2"/>
      <c r="E12" s="2"/>
      <c r="F12" s="3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</row>
    <row r="14" ht="14.25">
      <c r="A14" t="s">
        <v>12</v>
      </c>
      <c r="B14">
        <v>480</v>
      </c>
      <c r="C14">
        <f>C10*B14/1000</f>
        <v>15.258027350399999</v>
      </c>
      <c r="D14">
        <v>4</v>
      </c>
      <c r="E14" s="4">
        <f t="shared" ref="E14:E18" si="33">B14/D14</f>
        <v>120</v>
      </c>
      <c r="F14" s="5">
        <f>ROUND(E14,0)</f>
        <v>120</v>
      </c>
      <c r="G14" s="3">
        <f>F14/B2</f>
        <v>15</v>
      </c>
      <c r="H14" s="6">
        <f>(G14-C14)/C14</f>
        <v>-0.016910924621801434</v>
      </c>
      <c r="J14" t="str">
        <f>DEC2HEX(B14)</f>
        <v>1E0</v>
      </c>
    </row>
    <row r="15" ht="14.25">
      <c r="A15" t="s">
        <v>13</v>
      </c>
      <c r="B15">
        <v>10</v>
      </c>
      <c r="C15">
        <f>C10*B15/1000</f>
        <v>0.31787556979999998</v>
      </c>
      <c r="D15">
        <v>4</v>
      </c>
      <c r="E15" s="4">
        <f t="shared" si="33"/>
        <v>2.5</v>
      </c>
      <c r="F15" s="5">
        <f t="shared" ref="F15:F17" si="34">E15</f>
        <v>2.5</v>
      </c>
      <c r="G15" s="5">
        <f>F15/B2</f>
        <v>0.3125</v>
      </c>
      <c r="H15" s="6">
        <f>(G15-C15)*100/C15</f>
        <v>-1.6910924621801433</v>
      </c>
      <c r="J15" t="str">
        <f>DEC2HEX(B15+B14)</f>
        <v>1EA</v>
      </c>
    </row>
    <row r="16" ht="14.25">
      <c r="A16" t="s">
        <v>14</v>
      </c>
      <c r="B16">
        <v>2</v>
      </c>
      <c r="C16">
        <f>C10*B16/1000</f>
        <v>0.063575113959999999</v>
      </c>
      <c r="D16">
        <v>4</v>
      </c>
      <c r="E16" s="4">
        <f t="shared" si="33"/>
        <v>0.5</v>
      </c>
      <c r="F16" s="5">
        <f t="shared" si="34"/>
        <v>0.5</v>
      </c>
      <c r="G16" s="5">
        <f>F16/B2</f>
        <v>0.0625</v>
      </c>
      <c r="H16" s="6">
        <f t="shared" ref="H16:H18" si="35">(G16-C16)/C16</f>
        <v>-0.016910924621801476</v>
      </c>
      <c r="J16" t="str">
        <f>DEC2HEX(B16+B15+B14)</f>
        <v>1EC</v>
      </c>
    </row>
    <row r="17" ht="14.25">
      <c r="A17" t="s">
        <v>15</v>
      </c>
      <c r="B17">
        <v>33</v>
      </c>
      <c r="C17">
        <f>C10*B17/1000</f>
        <v>1.0489893803400001</v>
      </c>
      <c r="D17">
        <v>4</v>
      </c>
      <c r="E17" s="4">
        <f t="shared" si="33"/>
        <v>8.25</v>
      </c>
      <c r="F17" s="5">
        <f t="shared" si="34"/>
        <v>8.25</v>
      </c>
      <c r="G17" s="5">
        <f>F17/B2</f>
        <v>1.03125</v>
      </c>
      <c r="H17" s="6">
        <f t="shared" si="35"/>
        <v>-0.016910924621801601</v>
      </c>
      <c r="J17" t="str">
        <f>DEC2HEX(B14+B15+B16+B17)</f>
        <v>20D</v>
      </c>
    </row>
    <row r="18" ht="14.25">
      <c r="A18" t="s">
        <v>21</v>
      </c>
      <c r="B18">
        <f>SUM(B14:B17)</f>
        <v>525</v>
      </c>
      <c r="C18">
        <f>SUM(C14:C17)</f>
        <v>16.6884674145</v>
      </c>
      <c r="D18">
        <v>4</v>
      </c>
      <c r="E18" s="4">
        <f t="shared" si="33"/>
        <v>131.25</v>
      </c>
      <c r="F18" s="5">
        <f>SUM(F14:F17)</f>
        <v>131.25</v>
      </c>
      <c r="G18" s="5">
        <f>F18/B2</f>
        <v>16.40625</v>
      </c>
      <c r="H18" s="6">
        <f t="shared" si="35"/>
        <v>-0.016910924621801486</v>
      </c>
    </row>
    <row r="20" ht="14.25"/>
    <row r="21" ht="14.25">
      <c r="K21" t="s">
        <v>22</v>
      </c>
    </row>
    <row r="22" ht="14.25">
      <c r="A22" t="s">
        <v>52</v>
      </c>
      <c r="K22" t="s">
        <v>25</v>
      </c>
    </row>
    <row r="23" ht="14.25">
      <c r="A23" t="s">
        <v>66</v>
      </c>
      <c r="L23" t="s">
        <v>27</v>
      </c>
      <c r="M23" s="7">
        <f>(C6*B14)/(C18*1000)</f>
        <v>0.73119847516960268</v>
      </c>
    </row>
    <row r="24" ht="14.25"/>
    <row r="25" ht="14.25">
      <c r="A25" t="s">
        <v>57</v>
      </c>
      <c r="B25">
        <f>203*120</f>
        <v>24360</v>
      </c>
      <c r="C25" t="s">
        <v>58</v>
      </c>
    </row>
    <row r="26" ht="14.25"/>
    <row r="27" ht="14.25"/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  <col customWidth="1" min="10" max="10" width="11.00390625"/>
    <col customWidth="1" min="12" max="12" width="11.421875"/>
  </cols>
  <sheetData>
    <row r="1" ht="14.25">
      <c r="A1" t="s">
        <v>0</v>
      </c>
      <c r="B1">
        <v>36</v>
      </c>
    </row>
    <row r="2" ht="14.25">
      <c r="A2" t="s">
        <v>1</v>
      </c>
      <c r="B2">
        <v>24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  <c r="L4" t="s">
        <v>40</v>
      </c>
      <c r="M4" t="s">
        <v>41</v>
      </c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L5" t="s">
        <v>64</v>
      </c>
      <c r="M5" t="s">
        <v>67</v>
      </c>
    </row>
    <row r="6" ht="14.25">
      <c r="A6" t="s">
        <v>12</v>
      </c>
      <c r="B6">
        <v>640</v>
      </c>
      <c r="C6" s="3">
        <v>17.777699999999999</v>
      </c>
      <c r="D6">
        <f>B1/B2</f>
        <v>1.5</v>
      </c>
      <c r="E6">
        <f t="shared" ref="E6:E9" si="36">B6/D6</f>
        <v>426.66666666666669</v>
      </c>
      <c r="F6" s="3">
        <f t="shared" ref="F6:F9" si="37">ROUND(E6,0)</f>
        <v>427</v>
      </c>
      <c r="G6" s="3">
        <f>F6/B2</f>
        <v>17.791666666666668</v>
      </c>
      <c r="H6">
        <f t="shared" ref="H6:H9" si="38">(G6-C6)/C6</f>
        <v>0.00078562843712451326</v>
      </c>
      <c r="J6" t="str">
        <f>DEC2HEX(F6)</f>
        <v>1AB</v>
      </c>
    </row>
    <row r="7" ht="14.25">
      <c r="A7" t="s">
        <v>13</v>
      </c>
      <c r="B7">
        <v>56</v>
      </c>
      <c r="C7" s="3">
        <v>1.5549999999999999</v>
      </c>
      <c r="D7" s="4">
        <f>B1/B2</f>
        <v>1.5</v>
      </c>
      <c r="E7" s="4">
        <f t="shared" si="36"/>
        <v>37.333333333333336</v>
      </c>
      <c r="F7" s="5">
        <f t="shared" si="37"/>
        <v>37</v>
      </c>
      <c r="G7" s="5">
        <f>F7/B2</f>
        <v>1.5416666666666667</v>
      </c>
      <c r="H7" s="6">
        <f t="shared" si="38"/>
        <v>-0.008574490889603343</v>
      </c>
      <c r="J7" s="4" t="str">
        <f>DEC2HEX(F7+F6)</f>
        <v>1D0</v>
      </c>
    </row>
    <row r="8" ht="14.25">
      <c r="A8" t="s">
        <v>14</v>
      </c>
      <c r="B8">
        <v>56</v>
      </c>
      <c r="C8" s="3">
        <v>1.5549999999999999</v>
      </c>
      <c r="D8" s="4">
        <f>B1/B2</f>
        <v>1.5</v>
      </c>
      <c r="E8" s="4">
        <f t="shared" si="36"/>
        <v>37.333333333333336</v>
      </c>
      <c r="F8" s="5">
        <f t="shared" si="37"/>
        <v>37</v>
      </c>
      <c r="G8" s="5">
        <f>F8/B2</f>
        <v>1.5416666666666667</v>
      </c>
      <c r="H8" s="6">
        <f t="shared" si="38"/>
        <v>-0.008574490889603343</v>
      </c>
      <c r="I8" s="4"/>
      <c r="J8" t="str">
        <f>DEC2HEX(F6+F7+F8)</f>
        <v>1F5</v>
      </c>
    </row>
    <row r="9" ht="14.25">
      <c r="A9" t="s">
        <v>15</v>
      </c>
      <c r="B9">
        <v>80</v>
      </c>
      <c r="C9" s="3">
        <v>2.222</v>
      </c>
      <c r="D9" s="4">
        <f>B1/B2</f>
        <v>1.5</v>
      </c>
      <c r="E9" s="4">
        <f t="shared" si="36"/>
        <v>53.333333333333336</v>
      </c>
      <c r="F9" s="5">
        <f t="shared" si="37"/>
        <v>53</v>
      </c>
      <c r="G9" s="5">
        <f>F9/B2</f>
        <v>2.2083333333333335</v>
      </c>
      <c r="H9" s="6">
        <f t="shared" si="38"/>
        <v>-0.0061506150615060727</v>
      </c>
      <c r="I9" s="4"/>
      <c r="J9" t="str">
        <f>DEC2HEX(F6+F7+F8+F9)</f>
        <v>22A</v>
      </c>
    </row>
    <row r="10" ht="14.25">
      <c r="A10" t="s">
        <v>16</v>
      </c>
      <c r="B10">
        <f>SUM(B6:B9)</f>
        <v>832</v>
      </c>
      <c r="C10" s="3">
        <v>23.109999999999999</v>
      </c>
      <c r="D10" s="4">
        <f>B1/B2</f>
        <v>1.5</v>
      </c>
      <c r="E10" s="4">
        <f>B10/D10</f>
        <v>554.66666666666663</v>
      </c>
      <c r="F10" s="5">
        <f>ROUND(E10,0)</f>
        <v>555</v>
      </c>
      <c r="G10" s="5">
        <f>F10/B2</f>
        <v>23.125</v>
      </c>
      <c r="H10" s="6">
        <f>(G10-C10)/C10</f>
        <v>0.00064906966681092901</v>
      </c>
      <c r="I10" s="4"/>
    </row>
    <row r="11" ht="14.25">
      <c r="F11" s="3"/>
    </row>
    <row r="12" ht="14.25">
      <c r="A12" s="2" t="s">
        <v>17</v>
      </c>
      <c r="B12" s="2"/>
      <c r="C12" s="2"/>
      <c r="D12" s="2"/>
      <c r="E12" s="2"/>
      <c r="F12" s="3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</row>
    <row r="14" ht="14.25">
      <c r="A14" t="s">
        <v>12</v>
      </c>
      <c r="B14">
        <v>480</v>
      </c>
      <c r="C14">
        <f>C10*B14/1000</f>
        <v>11.092799999999999</v>
      </c>
      <c r="D14">
        <v>2</v>
      </c>
      <c r="E14" s="4">
        <f t="shared" ref="E14:E18" si="39">B14/D14</f>
        <v>240</v>
      </c>
      <c r="F14" s="5">
        <f>ROUND(E14,0)</f>
        <v>240</v>
      </c>
      <c r="G14" s="3">
        <f>F14/B2</f>
        <v>10</v>
      </c>
      <c r="H14" s="6">
        <f>(G14-C14)/C14</f>
        <v>-0.098514351651521601</v>
      </c>
      <c r="J14" t="str">
        <f>DEC2HEX(B14)</f>
        <v>1E0</v>
      </c>
      <c r="L14" t="s">
        <v>42</v>
      </c>
      <c r="M14" t="s">
        <v>44</v>
      </c>
    </row>
    <row r="15" ht="14.25">
      <c r="A15" t="s">
        <v>13</v>
      </c>
      <c r="B15">
        <v>1</v>
      </c>
      <c r="C15">
        <f>C10*B15/1000</f>
        <v>0.023109999999999999</v>
      </c>
      <c r="D15">
        <v>2</v>
      </c>
      <c r="E15" s="4">
        <f t="shared" si="39"/>
        <v>0.5</v>
      </c>
      <c r="F15" s="5">
        <f t="shared" ref="F15:F17" si="40">E15</f>
        <v>0.5</v>
      </c>
      <c r="G15" s="5">
        <f>F15/B2</f>
        <v>0.020833333333333332</v>
      </c>
      <c r="H15" s="6">
        <f>(G15-C15)*100/C15</f>
        <v>-9.8514351651521697</v>
      </c>
      <c r="J15" t="str">
        <f>DEC2HEX(B15+B14)</f>
        <v>1E1</v>
      </c>
    </row>
    <row r="16" ht="14.25">
      <c r="A16" t="s">
        <v>14</v>
      </c>
      <c r="B16">
        <v>3</v>
      </c>
      <c r="C16">
        <f>C10*B16/1000</f>
        <v>0.069330000000000003</v>
      </c>
      <c r="D16">
        <v>2</v>
      </c>
      <c r="E16" s="4">
        <f t="shared" si="39"/>
        <v>1.5</v>
      </c>
      <c r="F16" s="5">
        <f t="shared" si="40"/>
        <v>1.5</v>
      </c>
      <c r="G16" s="5">
        <f>F16/B2</f>
        <v>0.0625</v>
      </c>
      <c r="H16" s="6">
        <f t="shared" ref="H16:H18" si="41">(G16-C16)/C16</f>
        <v>-0.098514351651521739</v>
      </c>
      <c r="J16" t="str">
        <f>DEC2HEX(B16+B15+B14)</f>
        <v>1E4</v>
      </c>
    </row>
    <row r="17" ht="14.25">
      <c r="A17" t="s">
        <v>15</v>
      </c>
      <c r="B17">
        <v>25</v>
      </c>
      <c r="C17">
        <f>C10*B17/1000</f>
        <v>0.57774999999999999</v>
      </c>
      <c r="D17">
        <v>2</v>
      </c>
      <c r="E17" s="4">
        <f t="shared" si="39"/>
        <v>12.5</v>
      </c>
      <c r="F17" s="5">
        <f t="shared" si="40"/>
        <v>12.5</v>
      </c>
      <c r="G17" s="5">
        <f>F17/B2</f>
        <v>0.52083333333333337</v>
      </c>
      <c r="H17" s="6">
        <f t="shared" si="41"/>
        <v>-0.098514351651521628</v>
      </c>
      <c r="J17" t="str">
        <f>DEC2HEX(B14+B15+B16+B17)</f>
        <v>1FD</v>
      </c>
    </row>
    <row r="18" ht="14.25">
      <c r="A18" t="s">
        <v>21</v>
      </c>
      <c r="B18">
        <f>SUM(B14:B17)</f>
        <v>509</v>
      </c>
      <c r="C18">
        <f>SUM(C14:C17)</f>
        <v>11.76299</v>
      </c>
      <c r="D18">
        <v>2</v>
      </c>
      <c r="E18" s="4">
        <f t="shared" si="39"/>
        <v>254.5</v>
      </c>
      <c r="F18" s="5">
        <f>SUM(F14:F17)</f>
        <v>254.5</v>
      </c>
      <c r="G18" s="5">
        <f>F18/B2</f>
        <v>10.604166666666666</v>
      </c>
      <c r="H18" s="6">
        <f t="shared" si="41"/>
        <v>-0.098514351651521781</v>
      </c>
    </row>
    <row r="20" ht="14.25"/>
    <row r="21" ht="14.25">
      <c r="K21" t="s">
        <v>22</v>
      </c>
      <c r="L21" t="s">
        <v>68</v>
      </c>
      <c r="M21" t="s">
        <v>69</v>
      </c>
    </row>
    <row r="22" ht="14.25">
      <c r="A22" t="s">
        <v>52</v>
      </c>
      <c r="K22" t="s">
        <v>25</v>
      </c>
      <c r="L22" t="s">
        <v>70</v>
      </c>
    </row>
    <row r="23" ht="14.25">
      <c r="A23" t="s">
        <v>66</v>
      </c>
      <c r="L23" t="s">
        <v>27</v>
      </c>
      <c r="M23" s="7">
        <f>(C6*B14)/(C18*1000)</f>
        <v>0.72543596483547124</v>
      </c>
    </row>
    <row r="24" ht="14.25"/>
    <row r="25" ht="14.25">
      <c r="A25" t="s">
        <v>57</v>
      </c>
      <c r="B25">
        <f>203*120</f>
        <v>24360</v>
      </c>
      <c r="C25" t="s">
        <v>58</v>
      </c>
    </row>
    <row r="26" ht="14.25"/>
    <row r="27" ht="14.25"/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K1" s="2" t="s">
        <v>71</v>
      </c>
      <c r="L1" s="2"/>
    </row>
    <row r="3" ht="14.25">
      <c r="K3" s="21" t="s">
        <v>72</v>
      </c>
      <c r="L3" s="21"/>
      <c r="M3" s="21"/>
      <c r="N3" s="21"/>
      <c r="O3" s="21"/>
      <c r="P3" s="21"/>
      <c r="Q3" s="21"/>
      <c r="R3" s="21"/>
      <c r="S3" s="21"/>
      <c r="T3" s="21"/>
      <c r="U3" s="21"/>
      <c r="W3" s="21" t="s">
        <v>72</v>
      </c>
      <c r="X3" s="21"/>
      <c r="Y3" s="21"/>
      <c r="Z3" s="21" t="s">
        <v>73</v>
      </c>
      <c r="AA3" s="21"/>
      <c r="AB3" s="21"/>
      <c r="AC3" s="21"/>
      <c r="AD3" s="21"/>
      <c r="AE3" s="21"/>
      <c r="AF3" s="21"/>
      <c r="AG3" s="21"/>
      <c r="AH3" s="22"/>
      <c r="AI3" s="22" t="s">
        <v>74</v>
      </c>
    </row>
    <row r="4" ht="14.25">
      <c r="A4" t="s">
        <v>75</v>
      </c>
      <c r="K4" s="23">
        <v>0</v>
      </c>
      <c r="L4" s="23">
        <v>1</v>
      </c>
      <c r="M4" s="23">
        <v>2</v>
      </c>
      <c r="N4" s="23">
        <v>3</v>
      </c>
      <c r="O4" s="23">
        <v>4</v>
      </c>
      <c r="P4" s="23">
        <v>5</v>
      </c>
      <c r="Q4" s="23">
        <v>6</v>
      </c>
      <c r="R4" s="23">
        <v>7</v>
      </c>
      <c r="S4" s="23">
        <v>8</v>
      </c>
      <c r="T4" s="23">
        <v>9</v>
      </c>
      <c r="U4" t="s">
        <v>76</v>
      </c>
      <c r="W4" s="23">
        <v>0</v>
      </c>
      <c r="X4" s="23">
        <v>1</v>
      </c>
      <c r="Y4" s="23">
        <v>2</v>
      </c>
      <c r="Z4" s="23">
        <v>3</v>
      </c>
      <c r="AA4" s="23">
        <v>4</v>
      </c>
      <c r="AB4" s="23">
        <v>5</v>
      </c>
      <c r="AC4" s="23">
        <v>6</v>
      </c>
      <c r="AD4" s="23">
        <v>7</v>
      </c>
      <c r="AE4" s="23">
        <v>8</v>
      </c>
      <c r="AF4" s="23">
        <v>9</v>
      </c>
      <c r="AG4" t="s">
        <v>76</v>
      </c>
    </row>
    <row r="5" ht="14.25">
      <c r="I5">
        <f t="shared" ref="I5:I9" si="42">A5*(2^0)+B5*(2^1)+C5*(2^2)+D5*(2^3)+E5*(2^4)+F5*(2^5)+G5*(2^6)+H5*(2^7)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ref="U5:U9" si="43">K5*(2^0)+L5*(2^1)+M5*(2^2)+N5*(2^3)+O5*(2^4)+P5*(2^5)+Q5*(2^6)+R5*(2^7)+S5*(2^8)+T5*(2^9)</f>
        <v>0</v>
      </c>
      <c r="W5" s="4">
        <f t="shared" ref="W5:W9" si="44">I5+_xlfn.BITLSHIFT(U5,8)</f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f t="shared" ref="AG5:AG8" si="45">W5*(2^0)+X5*(2^1)+Y5*(2^2)+Z5*(2^3)+AA5*(2^4)+AB5*(2^5)+AC5*(2^6)+AD5*(2^7)+AE5*(2^8)+AF5*(2^9)</f>
        <v>0</v>
      </c>
      <c r="AI5">
        <f t="shared" ref="AI5:AI9" si="46">U5+_xlfn.BITLSHIFT(AG5,7)</f>
        <v>0</v>
      </c>
    </row>
    <row r="6" ht="14.25">
      <c r="I6">
        <f t="shared" si="42"/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f t="shared" si="43"/>
        <v>0</v>
      </c>
      <c r="W6">
        <f t="shared" si="44"/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f t="shared" si="45"/>
        <v>0</v>
      </c>
      <c r="AI6" s="4">
        <f t="shared" si="46"/>
        <v>0</v>
      </c>
    </row>
    <row r="7" ht="14.25">
      <c r="I7">
        <f t="shared" si="42"/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f t="shared" si="43"/>
        <v>0</v>
      </c>
      <c r="W7">
        <f t="shared" si="44"/>
        <v>0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f t="shared" si="45"/>
        <v>2</v>
      </c>
      <c r="AI7" s="4">
        <f t="shared" si="46"/>
        <v>256</v>
      </c>
    </row>
    <row r="8" ht="14.25">
      <c r="I8">
        <f t="shared" si="42"/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f t="shared" si="43"/>
        <v>0</v>
      </c>
      <c r="W8">
        <f t="shared" si="44"/>
        <v>0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f t="shared" si="45"/>
        <v>2</v>
      </c>
      <c r="AI8" s="4">
        <f t="shared" si="46"/>
        <v>256</v>
      </c>
    </row>
    <row r="9" ht="14.25">
      <c r="A9">
        <v>0</v>
      </c>
      <c r="B9">
        <v>0</v>
      </c>
      <c r="C9">
        <v>1</v>
      </c>
      <c r="I9">
        <f t="shared" si="42"/>
        <v>4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f t="shared" si="43"/>
        <v>0</v>
      </c>
      <c r="W9">
        <f t="shared" si="44"/>
        <v>4</v>
      </c>
      <c r="AI9" s="4">
        <f t="shared" si="46"/>
        <v>0</v>
      </c>
    </row>
    <row r="10" ht="14.25">
      <c r="A10">
        <v>1</v>
      </c>
      <c r="B10">
        <v>0</v>
      </c>
      <c r="C10">
        <v>1</v>
      </c>
      <c r="I10">
        <f t="shared" ref="I10:I58" si="47">A10*(2^0)+B10*(2^1)+C10*(2^2)+D10*(2^3)+E10*(2^4)+F10*(2^5)+G10*(2^6)+H10*(2^7)</f>
        <v>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f t="shared" ref="U10:U58" si="48">K10*(2^0)+L10*(2^1)+M10*(2^2)+N10*(2^3)+O10*(2^4)+P10*(2^5)+Q10*(2^6)+R10*(2^7)+S10*(2^8)+T10*(2^9)</f>
        <v>0</v>
      </c>
      <c r="W10">
        <f t="shared" ref="W10:W58" si="49">I10+_xlfn.BITLSHIFT(U10,8)</f>
        <v>5</v>
      </c>
      <c r="AI10" s="4">
        <f t="shared" ref="AI10:AI12" si="50">U10+_xlfn.BITLSHIFT(AG10,7)</f>
        <v>0</v>
      </c>
    </row>
    <row r="11" ht="14.25">
      <c r="A11">
        <v>0</v>
      </c>
      <c r="B11">
        <v>1</v>
      </c>
      <c r="C11">
        <v>1</v>
      </c>
      <c r="I11">
        <f t="shared" si="47"/>
        <v>6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f t="shared" si="48"/>
        <v>0</v>
      </c>
      <c r="W11">
        <f t="shared" si="49"/>
        <v>6</v>
      </c>
      <c r="AI11" s="4">
        <f t="shared" si="50"/>
        <v>0</v>
      </c>
    </row>
    <row r="12" ht="14.25">
      <c r="A12">
        <v>1</v>
      </c>
      <c r="B12">
        <v>1</v>
      </c>
      <c r="C12">
        <v>1</v>
      </c>
      <c r="I12">
        <f t="shared" si="47"/>
        <v>7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f t="shared" si="48"/>
        <v>0</v>
      </c>
      <c r="W12">
        <f t="shared" si="49"/>
        <v>7</v>
      </c>
      <c r="AI12" s="4">
        <f t="shared" si="50"/>
        <v>0</v>
      </c>
    </row>
    <row r="13" ht="14.25">
      <c r="A13">
        <v>0</v>
      </c>
      <c r="B13">
        <v>0</v>
      </c>
      <c r="C13">
        <v>0</v>
      </c>
      <c r="D13">
        <v>1</v>
      </c>
      <c r="I13">
        <f t="shared" si="47"/>
        <v>8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f t="shared" si="48"/>
        <v>0</v>
      </c>
      <c r="W13">
        <f t="shared" si="49"/>
        <v>8</v>
      </c>
    </row>
    <row r="14" ht="14.2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f t="shared" si="47"/>
        <v>211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f t="shared" si="48"/>
        <v>0</v>
      </c>
      <c r="W14">
        <f t="shared" si="49"/>
        <v>211</v>
      </c>
    </row>
    <row r="15" ht="14.25">
      <c r="A15" s="4"/>
      <c r="B15" s="4"/>
      <c r="C15" s="4"/>
      <c r="D15" s="4"/>
      <c r="E15" s="4"/>
      <c r="F15" s="4"/>
      <c r="G15" s="4"/>
      <c r="H15" s="4"/>
      <c r="U15" s="4"/>
    </row>
    <row r="16" ht="14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>
        <f t="shared" si="47"/>
        <v>0</v>
      </c>
      <c r="K16">
        <v>1</v>
      </c>
      <c r="U16" s="4">
        <f t="shared" si="48"/>
        <v>1</v>
      </c>
      <c r="W16">
        <f t="shared" si="49"/>
        <v>256</v>
      </c>
    </row>
    <row r="17" ht="14.25">
      <c r="A17" s="4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>
        <f t="shared" si="47"/>
        <v>1</v>
      </c>
      <c r="K17">
        <v>1</v>
      </c>
      <c r="U17" s="4">
        <f t="shared" si="48"/>
        <v>1</v>
      </c>
      <c r="W17">
        <f t="shared" si="49"/>
        <v>257</v>
      </c>
    </row>
    <row r="18" ht="14.25">
      <c r="A18" s="4">
        <v>0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>
        <f t="shared" si="47"/>
        <v>2</v>
      </c>
      <c r="K18">
        <v>1</v>
      </c>
      <c r="U18" s="4">
        <f t="shared" si="48"/>
        <v>1</v>
      </c>
      <c r="W18">
        <f t="shared" si="49"/>
        <v>258</v>
      </c>
    </row>
    <row r="19" ht="14.25">
      <c r="A19" s="4">
        <v>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>
        <f t="shared" si="47"/>
        <v>3</v>
      </c>
      <c r="K19">
        <v>1</v>
      </c>
      <c r="U19" s="4">
        <f t="shared" si="48"/>
        <v>1</v>
      </c>
      <c r="W19">
        <f t="shared" si="49"/>
        <v>259</v>
      </c>
    </row>
    <row r="20" ht="14.25">
      <c r="A20" s="4">
        <v>0</v>
      </c>
      <c r="B20" s="4">
        <v>0</v>
      </c>
      <c r="C20" s="4">
        <v>1</v>
      </c>
      <c r="D20" s="4"/>
      <c r="E20" s="4"/>
      <c r="F20" s="4"/>
      <c r="G20" s="4"/>
      <c r="H20" s="4"/>
      <c r="I20">
        <f t="shared" si="47"/>
        <v>4</v>
      </c>
      <c r="K20">
        <v>1</v>
      </c>
      <c r="U20" s="4">
        <f t="shared" si="48"/>
        <v>1</v>
      </c>
      <c r="W20">
        <f t="shared" si="49"/>
        <v>260</v>
      </c>
    </row>
    <row r="21" ht="14.25">
      <c r="A21" s="4">
        <v>1</v>
      </c>
      <c r="B21" s="4">
        <v>0</v>
      </c>
      <c r="C21" s="4">
        <v>1</v>
      </c>
      <c r="D21" s="4"/>
      <c r="E21" s="4"/>
      <c r="F21" s="4"/>
      <c r="G21" s="4"/>
      <c r="H21" s="4"/>
      <c r="I21">
        <f t="shared" si="47"/>
        <v>5</v>
      </c>
      <c r="K21">
        <v>1</v>
      </c>
      <c r="U21" s="4">
        <f t="shared" si="48"/>
        <v>1</v>
      </c>
      <c r="W21">
        <f t="shared" si="49"/>
        <v>261</v>
      </c>
    </row>
    <row r="22" ht="14.25">
      <c r="A22" s="4">
        <v>0</v>
      </c>
      <c r="B22" s="4">
        <v>1</v>
      </c>
      <c r="C22" s="4">
        <v>1</v>
      </c>
      <c r="D22" s="4"/>
      <c r="E22" s="4"/>
      <c r="F22" s="4"/>
      <c r="G22" s="4"/>
      <c r="H22" s="4"/>
      <c r="I22">
        <f t="shared" si="47"/>
        <v>6</v>
      </c>
      <c r="K22">
        <v>1</v>
      </c>
      <c r="U22" s="4">
        <f t="shared" si="48"/>
        <v>1</v>
      </c>
      <c r="W22">
        <f t="shared" si="49"/>
        <v>262</v>
      </c>
    </row>
    <row r="23" ht="14.25">
      <c r="A23" s="4">
        <v>1</v>
      </c>
      <c r="B23" s="4">
        <v>1</v>
      </c>
      <c r="C23" s="4">
        <v>1</v>
      </c>
      <c r="D23" s="4"/>
      <c r="E23" s="4"/>
      <c r="F23" s="4"/>
      <c r="G23" s="4"/>
      <c r="H23" s="4"/>
      <c r="I23">
        <f t="shared" si="47"/>
        <v>7</v>
      </c>
      <c r="K23">
        <v>1</v>
      </c>
      <c r="U23" s="4">
        <f t="shared" si="48"/>
        <v>1</v>
      </c>
      <c r="W23">
        <f t="shared" si="49"/>
        <v>263</v>
      </c>
    </row>
    <row r="24" ht="14.25">
      <c r="A24" s="4">
        <v>0</v>
      </c>
      <c r="B24" s="4">
        <v>0</v>
      </c>
      <c r="C24" s="4">
        <v>0</v>
      </c>
      <c r="D24" s="4">
        <v>1</v>
      </c>
      <c r="E24" s="4"/>
      <c r="F24" s="4"/>
      <c r="G24" s="4"/>
      <c r="H24" s="4"/>
      <c r="I24">
        <f t="shared" si="47"/>
        <v>8</v>
      </c>
      <c r="K24">
        <v>1</v>
      </c>
      <c r="U24" s="4">
        <f t="shared" si="48"/>
        <v>1</v>
      </c>
      <c r="W24">
        <f t="shared" si="49"/>
        <v>264</v>
      </c>
    </row>
    <row r="25" ht="14.25">
      <c r="A25" s="4">
        <v>1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>
        <f t="shared" si="47"/>
        <v>211</v>
      </c>
      <c r="K25">
        <v>1</v>
      </c>
      <c r="U25" s="4">
        <f t="shared" si="48"/>
        <v>1</v>
      </c>
      <c r="W25">
        <f t="shared" si="49"/>
        <v>467</v>
      </c>
    </row>
    <row r="26" ht="14.25">
      <c r="U26" s="4"/>
    </row>
    <row r="27" ht="14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>
        <f t="shared" si="47"/>
        <v>0</v>
      </c>
      <c r="L27">
        <v>1</v>
      </c>
      <c r="U27" s="4">
        <f t="shared" si="48"/>
        <v>2</v>
      </c>
      <c r="W27">
        <f t="shared" si="49"/>
        <v>512</v>
      </c>
    </row>
    <row r="28" ht="14.25">
      <c r="A28" s="4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>
        <f t="shared" si="47"/>
        <v>1</v>
      </c>
      <c r="L28" s="4">
        <v>1</v>
      </c>
      <c r="U28" s="4">
        <f t="shared" si="48"/>
        <v>2</v>
      </c>
      <c r="W28">
        <f t="shared" si="49"/>
        <v>513</v>
      </c>
    </row>
    <row r="29" ht="14.25">
      <c r="A29" s="4">
        <v>0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>
        <f t="shared" si="47"/>
        <v>2</v>
      </c>
      <c r="L29" s="4">
        <v>1</v>
      </c>
      <c r="U29" s="4">
        <f t="shared" si="48"/>
        <v>2</v>
      </c>
      <c r="W29">
        <f t="shared" si="49"/>
        <v>514</v>
      </c>
    </row>
    <row r="30" ht="14.25">
      <c r="A30" s="4">
        <v>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>
        <f t="shared" si="47"/>
        <v>3</v>
      </c>
      <c r="L30" s="4">
        <v>1</v>
      </c>
      <c r="U30" s="4">
        <f t="shared" si="48"/>
        <v>2</v>
      </c>
      <c r="W30">
        <f t="shared" si="49"/>
        <v>515</v>
      </c>
    </row>
    <row r="31" ht="14.25">
      <c r="A31" s="4">
        <v>0</v>
      </c>
      <c r="B31" s="4">
        <v>0</v>
      </c>
      <c r="C31" s="4">
        <v>1</v>
      </c>
      <c r="D31" s="4"/>
      <c r="E31" s="4"/>
      <c r="F31" s="4"/>
      <c r="G31" s="4"/>
      <c r="H31" s="4"/>
      <c r="I31">
        <f t="shared" si="47"/>
        <v>4</v>
      </c>
      <c r="L31" s="4">
        <v>1</v>
      </c>
      <c r="U31" s="4">
        <f t="shared" si="48"/>
        <v>2</v>
      </c>
      <c r="W31">
        <f t="shared" si="49"/>
        <v>516</v>
      </c>
    </row>
    <row r="32" ht="14.25">
      <c r="A32" s="4">
        <v>1</v>
      </c>
      <c r="B32" s="4">
        <v>0</v>
      </c>
      <c r="C32" s="4">
        <v>1</v>
      </c>
      <c r="D32" s="4"/>
      <c r="E32" s="4"/>
      <c r="F32" s="4"/>
      <c r="G32" s="4"/>
      <c r="H32" s="4"/>
      <c r="I32">
        <f t="shared" si="47"/>
        <v>5</v>
      </c>
      <c r="L32" s="4">
        <v>1</v>
      </c>
      <c r="U32" s="4">
        <f t="shared" si="48"/>
        <v>2</v>
      </c>
      <c r="W32">
        <f t="shared" si="49"/>
        <v>517</v>
      </c>
    </row>
    <row r="33" ht="14.25">
      <c r="A33" s="4">
        <v>0</v>
      </c>
      <c r="B33" s="4">
        <v>1</v>
      </c>
      <c r="C33" s="4">
        <v>1</v>
      </c>
      <c r="D33" s="4"/>
      <c r="E33" s="4"/>
      <c r="F33" s="4"/>
      <c r="G33" s="4"/>
      <c r="H33" s="4"/>
      <c r="I33">
        <f t="shared" si="47"/>
        <v>6</v>
      </c>
      <c r="L33" s="4">
        <v>1</v>
      </c>
      <c r="U33" s="4">
        <f t="shared" si="48"/>
        <v>2</v>
      </c>
      <c r="W33">
        <f t="shared" si="49"/>
        <v>518</v>
      </c>
    </row>
    <row r="34" ht="14.25">
      <c r="A34" s="4">
        <v>1</v>
      </c>
      <c r="B34" s="4">
        <v>1</v>
      </c>
      <c r="C34" s="4">
        <v>1</v>
      </c>
      <c r="D34" s="4"/>
      <c r="E34" s="4"/>
      <c r="F34" s="4"/>
      <c r="G34" s="4"/>
      <c r="H34" s="4"/>
      <c r="I34">
        <f t="shared" si="47"/>
        <v>7</v>
      </c>
      <c r="L34" s="4">
        <v>1</v>
      </c>
      <c r="U34" s="4">
        <f t="shared" si="48"/>
        <v>2</v>
      </c>
      <c r="W34">
        <f t="shared" si="49"/>
        <v>519</v>
      </c>
    </row>
    <row r="35" ht="14.25">
      <c r="A35" s="4">
        <v>0</v>
      </c>
      <c r="B35" s="4">
        <v>0</v>
      </c>
      <c r="C35" s="4">
        <v>0</v>
      </c>
      <c r="D35" s="4">
        <v>1</v>
      </c>
      <c r="E35" s="4"/>
      <c r="F35" s="4"/>
      <c r="G35" s="4"/>
      <c r="H35" s="4"/>
      <c r="I35">
        <f t="shared" si="47"/>
        <v>8</v>
      </c>
      <c r="L35" s="4">
        <v>1</v>
      </c>
      <c r="U35" s="4">
        <f t="shared" si="48"/>
        <v>2</v>
      </c>
      <c r="W35">
        <f t="shared" si="49"/>
        <v>520</v>
      </c>
    </row>
    <row r="36" ht="14.25">
      <c r="A36" s="4">
        <v>1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1</v>
      </c>
      <c r="I36">
        <f t="shared" si="47"/>
        <v>211</v>
      </c>
      <c r="L36" s="4">
        <v>1</v>
      </c>
      <c r="U36" s="4">
        <f t="shared" si="48"/>
        <v>2</v>
      </c>
      <c r="W36">
        <f t="shared" si="49"/>
        <v>723</v>
      </c>
    </row>
    <row r="37" ht="14.25">
      <c r="U37" s="4"/>
    </row>
    <row r="38" ht="14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f t="shared" si="47"/>
        <v>0</v>
      </c>
      <c r="J38" s="4"/>
      <c r="K38" s="4">
        <v>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>
        <f t="shared" si="48"/>
        <v>3</v>
      </c>
      <c r="V38" s="4"/>
      <c r="W38" s="4">
        <f t="shared" si="49"/>
        <v>768</v>
      </c>
    </row>
    <row r="39" ht="14.25">
      <c r="A39" s="4">
        <v>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f t="shared" si="47"/>
        <v>1</v>
      </c>
      <c r="J39" s="4"/>
      <c r="K39" s="4">
        <v>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>
        <f t="shared" si="48"/>
        <v>3</v>
      </c>
      <c r="V39" s="4"/>
      <c r="W39" s="4">
        <f t="shared" si="49"/>
        <v>769</v>
      </c>
    </row>
    <row r="40" ht="14.25">
      <c r="A40" s="4">
        <v>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f t="shared" si="47"/>
        <v>2</v>
      </c>
      <c r="J40" s="4"/>
      <c r="K40" s="4">
        <v>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>
        <f t="shared" si="48"/>
        <v>3</v>
      </c>
      <c r="V40" s="4"/>
      <c r="W40" s="4">
        <f t="shared" si="49"/>
        <v>770</v>
      </c>
    </row>
    <row r="41" ht="14.25">
      <c r="A41" s="4">
        <v>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f t="shared" si="47"/>
        <v>3</v>
      </c>
      <c r="J41" s="4"/>
      <c r="K41" s="4">
        <v>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>
        <f t="shared" si="48"/>
        <v>3</v>
      </c>
      <c r="V41" s="4"/>
      <c r="W41" s="4">
        <f t="shared" si="49"/>
        <v>771</v>
      </c>
    </row>
    <row r="42" ht="14.25">
      <c r="A42" s="4">
        <v>0</v>
      </c>
      <c r="B42" s="4">
        <v>0</v>
      </c>
      <c r="C42" s="4">
        <v>1</v>
      </c>
      <c r="D42" s="4"/>
      <c r="E42" s="4"/>
      <c r="F42" s="4"/>
      <c r="G42" s="4"/>
      <c r="H42" s="4"/>
      <c r="I42" s="4">
        <f t="shared" si="47"/>
        <v>4</v>
      </c>
      <c r="J42" s="4"/>
      <c r="K42" s="4">
        <v>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>
        <f t="shared" si="48"/>
        <v>3</v>
      </c>
      <c r="V42" s="4"/>
      <c r="W42" s="4">
        <f t="shared" si="49"/>
        <v>772</v>
      </c>
    </row>
    <row r="43" ht="14.25">
      <c r="A43" s="4">
        <v>1</v>
      </c>
      <c r="B43" s="4">
        <v>0</v>
      </c>
      <c r="C43" s="4">
        <v>1</v>
      </c>
      <c r="D43" s="4"/>
      <c r="E43" s="4"/>
      <c r="F43" s="4"/>
      <c r="G43" s="4"/>
      <c r="H43" s="4"/>
      <c r="I43" s="4">
        <f t="shared" si="47"/>
        <v>5</v>
      </c>
      <c r="J43" s="4"/>
      <c r="K43" s="4">
        <v>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>
        <f t="shared" si="48"/>
        <v>3</v>
      </c>
      <c r="V43" s="4"/>
      <c r="W43" s="4">
        <f t="shared" si="49"/>
        <v>773</v>
      </c>
    </row>
    <row r="44" ht="14.25">
      <c r="A44" s="4">
        <v>0</v>
      </c>
      <c r="B44" s="4">
        <v>1</v>
      </c>
      <c r="C44" s="4">
        <v>1</v>
      </c>
      <c r="D44" s="4"/>
      <c r="E44" s="4"/>
      <c r="F44" s="4"/>
      <c r="G44" s="4"/>
      <c r="H44" s="4"/>
      <c r="I44" s="4">
        <f t="shared" si="47"/>
        <v>6</v>
      </c>
      <c r="J44" s="4"/>
      <c r="K44" s="4">
        <v>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>
        <f t="shared" si="48"/>
        <v>3</v>
      </c>
      <c r="V44" s="4"/>
      <c r="W44" s="4">
        <f t="shared" si="49"/>
        <v>774</v>
      </c>
    </row>
    <row r="45" ht="14.25">
      <c r="A45" s="4">
        <v>1</v>
      </c>
      <c r="B45" s="4">
        <v>1</v>
      </c>
      <c r="C45" s="4">
        <v>1</v>
      </c>
      <c r="D45" s="4"/>
      <c r="E45" s="4"/>
      <c r="F45" s="4"/>
      <c r="G45" s="4"/>
      <c r="H45" s="4"/>
      <c r="I45" s="4">
        <f t="shared" si="47"/>
        <v>7</v>
      </c>
      <c r="J45" s="4"/>
      <c r="K45" s="4">
        <v>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>
        <f t="shared" si="48"/>
        <v>3</v>
      </c>
      <c r="V45" s="4"/>
      <c r="W45" s="4">
        <f t="shared" si="49"/>
        <v>775</v>
      </c>
    </row>
    <row r="46" ht="14.25">
      <c r="A46" s="4">
        <v>0</v>
      </c>
      <c r="B46" s="4">
        <v>0</v>
      </c>
      <c r="C46" s="4">
        <v>0</v>
      </c>
      <c r="D46" s="4">
        <v>1</v>
      </c>
      <c r="E46" s="4"/>
      <c r="F46" s="4"/>
      <c r="G46" s="4"/>
      <c r="H46" s="4"/>
      <c r="I46" s="4">
        <f t="shared" si="47"/>
        <v>8</v>
      </c>
      <c r="J46" s="4"/>
      <c r="K46" s="4">
        <v>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>
        <f t="shared" si="48"/>
        <v>3</v>
      </c>
      <c r="V46" s="4"/>
      <c r="W46" s="4">
        <f t="shared" si="49"/>
        <v>776</v>
      </c>
    </row>
    <row r="47" ht="14.25">
      <c r="A47" s="4">
        <v>1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1</v>
      </c>
      <c r="H47" s="4">
        <v>1</v>
      </c>
      <c r="I47" s="4">
        <f t="shared" si="47"/>
        <v>211</v>
      </c>
      <c r="J47" s="4"/>
      <c r="K47" s="4">
        <v>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>
        <f t="shared" si="48"/>
        <v>3</v>
      </c>
      <c r="V47" s="4"/>
      <c r="W47" s="4">
        <f t="shared" si="49"/>
        <v>979</v>
      </c>
    </row>
    <row r="48" ht="14.25">
      <c r="A48" s="24" t="s">
        <v>77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4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f t="shared" si="47"/>
        <v>0</v>
      </c>
      <c r="J49" s="4"/>
      <c r="K49" s="4">
        <v>0</v>
      </c>
      <c r="L49" s="4">
        <v>0</v>
      </c>
      <c r="M49" s="4">
        <v>1</v>
      </c>
      <c r="N49" s="4">
        <v>0</v>
      </c>
      <c r="O49" s="4">
        <v>1</v>
      </c>
      <c r="P49" s="4">
        <v>1</v>
      </c>
      <c r="Q49" s="4">
        <v>1</v>
      </c>
      <c r="R49" s="4">
        <v>0</v>
      </c>
      <c r="S49" s="4">
        <v>0</v>
      </c>
      <c r="T49" s="4">
        <v>1</v>
      </c>
      <c r="U49" s="4">
        <f t="shared" si="48"/>
        <v>628</v>
      </c>
      <c r="V49" s="4"/>
      <c r="W49" s="4">
        <f t="shared" si="49"/>
        <v>160768</v>
      </c>
    </row>
    <row r="50" ht="14.25">
      <c r="A50" s="4">
        <v>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f t="shared" si="47"/>
        <v>1</v>
      </c>
      <c r="J50" s="4"/>
      <c r="K50" s="4">
        <v>0</v>
      </c>
      <c r="L50" s="4">
        <v>0</v>
      </c>
      <c r="M50" s="4">
        <v>1</v>
      </c>
      <c r="N50" s="4">
        <v>0</v>
      </c>
      <c r="O50" s="4">
        <v>1</v>
      </c>
      <c r="P50" s="4">
        <v>1</v>
      </c>
      <c r="Q50" s="4">
        <v>1</v>
      </c>
      <c r="R50" s="4">
        <v>0</v>
      </c>
      <c r="S50" s="4">
        <v>0</v>
      </c>
      <c r="T50" s="4">
        <v>1</v>
      </c>
      <c r="U50" s="4">
        <f t="shared" si="48"/>
        <v>628</v>
      </c>
      <c r="V50" s="4"/>
      <c r="W50" s="4">
        <f t="shared" si="49"/>
        <v>160769</v>
      </c>
    </row>
    <row r="51" ht="14.25">
      <c r="A51" s="4">
        <v>0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f t="shared" si="47"/>
        <v>2</v>
      </c>
      <c r="J51" s="4"/>
      <c r="K51" s="4">
        <v>0</v>
      </c>
      <c r="L51" s="4">
        <v>0</v>
      </c>
      <c r="M51" s="4">
        <v>1</v>
      </c>
      <c r="N51" s="4">
        <v>0</v>
      </c>
      <c r="O51" s="4">
        <v>1</v>
      </c>
      <c r="P51" s="4">
        <v>1</v>
      </c>
      <c r="Q51" s="4">
        <v>1</v>
      </c>
      <c r="R51" s="4">
        <v>0</v>
      </c>
      <c r="S51" s="4">
        <v>0</v>
      </c>
      <c r="T51" s="4">
        <v>1</v>
      </c>
      <c r="U51" s="4">
        <f t="shared" si="48"/>
        <v>628</v>
      </c>
      <c r="V51" s="4"/>
      <c r="W51" s="4">
        <f t="shared" si="49"/>
        <v>160770</v>
      </c>
    </row>
    <row r="52" ht="14.25">
      <c r="A52" s="4">
        <v>1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f t="shared" si="47"/>
        <v>3</v>
      </c>
      <c r="J52" s="4"/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1</v>
      </c>
      <c r="Q52" s="4">
        <v>1</v>
      </c>
      <c r="R52" s="4">
        <v>0</v>
      </c>
      <c r="S52" s="4">
        <v>0</v>
      </c>
      <c r="T52" s="4">
        <v>1</v>
      </c>
      <c r="U52" s="4">
        <f t="shared" si="48"/>
        <v>628</v>
      </c>
      <c r="V52" s="4"/>
      <c r="W52" s="4">
        <f t="shared" si="49"/>
        <v>160771</v>
      </c>
    </row>
    <row r="53" ht="14.25">
      <c r="A53" s="4">
        <v>0</v>
      </c>
      <c r="B53" s="4">
        <v>0</v>
      </c>
      <c r="C53" s="4">
        <v>1</v>
      </c>
      <c r="D53" s="4"/>
      <c r="E53" s="4"/>
      <c r="F53" s="4"/>
      <c r="G53" s="4"/>
      <c r="H53" s="4"/>
      <c r="I53" s="4">
        <f t="shared" si="47"/>
        <v>4</v>
      </c>
      <c r="J53" s="4"/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1</v>
      </c>
      <c r="Q53" s="4">
        <v>1</v>
      </c>
      <c r="R53" s="4">
        <v>0</v>
      </c>
      <c r="S53" s="4">
        <v>0</v>
      </c>
      <c r="T53" s="4">
        <v>1</v>
      </c>
      <c r="U53" s="4">
        <f t="shared" si="48"/>
        <v>628</v>
      </c>
      <c r="V53" s="4"/>
      <c r="W53" s="4">
        <f t="shared" si="49"/>
        <v>160772</v>
      </c>
    </row>
    <row r="54" ht="14.25">
      <c r="A54" s="4">
        <v>1</v>
      </c>
      <c r="B54" s="4">
        <v>0</v>
      </c>
      <c r="C54" s="4">
        <v>1</v>
      </c>
      <c r="D54" s="4"/>
      <c r="E54" s="4"/>
      <c r="F54" s="4"/>
      <c r="G54" s="4"/>
      <c r="H54" s="4"/>
      <c r="I54" s="4">
        <f t="shared" si="47"/>
        <v>5</v>
      </c>
      <c r="J54" s="4"/>
      <c r="K54" s="4">
        <v>0</v>
      </c>
      <c r="L54" s="4">
        <v>0</v>
      </c>
      <c r="M54" s="4">
        <v>1</v>
      </c>
      <c r="N54" s="4">
        <v>0</v>
      </c>
      <c r="O54" s="4">
        <v>1</v>
      </c>
      <c r="P54" s="4">
        <v>1</v>
      </c>
      <c r="Q54" s="4">
        <v>1</v>
      </c>
      <c r="R54" s="4">
        <v>0</v>
      </c>
      <c r="S54" s="4">
        <v>0</v>
      </c>
      <c r="T54" s="4">
        <v>1</v>
      </c>
      <c r="U54" s="4">
        <f t="shared" si="48"/>
        <v>628</v>
      </c>
      <c r="V54" s="4"/>
      <c r="W54" s="4">
        <f t="shared" si="49"/>
        <v>160773</v>
      </c>
    </row>
    <row r="55" ht="14.25">
      <c r="A55" s="4">
        <v>0</v>
      </c>
      <c r="B55" s="4">
        <v>1</v>
      </c>
      <c r="C55" s="4">
        <v>1</v>
      </c>
      <c r="D55" s="4"/>
      <c r="E55" s="4"/>
      <c r="F55" s="4"/>
      <c r="G55" s="4"/>
      <c r="H55" s="4"/>
      <c r="I55" s="4">
        <f t="shared" si="47"/>
        <v>6</v>
      </c>
      <c r="J55" s="4"/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4">
        <v>1</v>
      </c>
      <c r="Q55" s="4">
        <v>1</v>
      </c>
      <c r="R55" s="4">
        <v>0</v>
      </c>
      <c r="S55" s="4">
        <v>0</v>
      </c>
      <c r="T55" s="4">
        <v>1</v>
      </c>
      <c r="U55" s="4">
        <f t="shared" si="48"/>
        <v>628</v>
      </c>
      <c r="V55" s="4"/>
      <c r="W55" s="4">
        <f t="shared" si="49"/>
        <v>160774</v>
      </c>
    </row>
    <row r="56" ht="14.25">
      <c r="A56" s="4">
        <v>1</v>
      </c>
      <c r="B56" s="4">
        <v>1</v>
      </c>
      <c r="C56" s="4">
        <v>1</v>
      </c>
      <c r="D56" s="4"/>
      <c r="E56" s="4"/>
      <c r="F56" s="4"/>
      <c r="G56" s="4"/>
      <c r="H56" s="4"/>
      <c r="I56" s="4">
        <f t="shared" si="47"/>
        <v>7</v>
      </c>
      <c r="J56" s="4"/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1</v>
      </c>
      <c r="Q56" s="4">
        <v>1</v>
      </c>
      <c r="R56" s="4">
        <v>0</v>
      </c>
      <c r="S56" s="4">
        <v>0</v>
      </c>
      <c r="T56" s="4">
        <v>1</v>
      </c>
      <c r="U56" s="4">
        <f t="shared" si="48"/>
        <v>628</v>
      </c>
      <c r="V56" s="4"/>
      <c r="W56" s="4">
        <f t="shared" si="49"/>
        <v>160775</v>
      </c>
    </row>
    <row r="57" ht="14.25">
      <c r="A57" s="4">
        <v>0</v>
      </c>
      <c r="B57" s="4">
        <v>0</v>
      </c>
      <c r="C57" s="4">
        <v>0</v>
      </c>
      <c r="D57" s="4">
        <v>1</v>
      </c>
      <c r="E57" s="4"/>
      <c r="F57" s="4"/>
      <c r="G57" s="4"/>
      <c r="H57" s="4"/>
      <c r="I57" s="4">
        <f t="shared" si="47"/>
        <v>8</v>
      </c>
      <c r="J57" s="4"/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1</v>
      </c>
      <c r="Q57" s="4">
        <v>1</v>
      </c>
      <c r="R57" s="4">
        <v>0</v>
      </c>
      <c r="S57" s="4">
        <v>0</v>
      </c>
      <c r="T57" s="4">
        <v>1</v>
      </c>
      <c r="U57" s="4">
        <f t="shared" si="48"/>
        <v>628</v>
      </c>
      <c r="V57" s="4"/>
      <c r="W57" s="4">
        <f t="shared" si="49"/>
        <v>160776</v>
      </c>
    </row>
    <row r="58" ht="14.25">
      <c r="A58" s="4">
        <v>1</v>
      </c>
      <c r="B58" s="4">
        <v>1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f t="shared" si="47"/>
        <v>211</v>
      </c>
      <c r="J58" s="4"/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1</v>
      </c>
      <c r="Q58" s="4">
        <v>1</v>
      </c>
      <c r="R58" s="4">
        <v>0</v>
      </c>
      <c r="S58" s="4">
        <v>0</v>
      </c>
      <c r="T58" s="4">
        <v>1</v>
      </c>
      <c r="U58" s="4">
        <f t="shared" si="48"/>
        <v>628</v>
      </c>
      <c r="V58" s="4"/>
      <c r="W58" s="4">
        <f t="shared" si="49"/>
        <v>160979</v>
      </c>
    </row>
  </sheetData>
  <mergeCells count="4">
    <mergeCell ref="K1:L1"/>
    <mergeCell ref="K3:U3"/>
    <mergeCell ref="W3:AG3"/>
    <mergeCell ref="A48:W4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2025-01-15T14:29:05Z</dcterms:modified>
</cp:coreProperties>
</file>