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0.03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<sst xmlns="http://schemas.openxmlformats.org/spreadsheetml/2006/main" count="1741" uniqueCount="238">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</sst>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48" t="s">
        <v>102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L1" s="3"/>
      <c r="M1" s="3"/>
    </row>
    <row r="2" spans="1:13" ht="32.450000000000003" customHeight="1" x14ac:dyDescent="0.25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3"/>
      <c r="M2" s="3"/>
    </row>
    <row r="3" spans="1:13" ht="25.5" customHeight="1" x14ac:dyDescent="0.25">
      <c r="A3" s="156" t="s">
        <v>103</v>
      </c>
      <c r="B3" s="157"/>
      <c r="C3" s="159" t="s">
        <v>236</v>
      </c>
      <c r="D3" s="159"/>
      <c r="E3" s="159"/>
      <c r="F3" s="159"/>
      <c r="G3" s="156"/>
      <c r="H3" s="158"/>
      <c r="I3" s="157"/>
      <c r="J3" s="154">
        <v>1452809</v>
      </c>
      <c r="K3" s="155"/>
      <c r="L3" s="3"/>
      <c r="M3" s="3"/>
    </row>
    <row r="4" spans="1:13" s="3" customFormat="1" ht="21.75" customHeight="1" x14ac:dyDescent="0.25">
      <c r="A4" s="156" t="s">
        <v>5</v>
      </c>
      <c r="B4" s="157"/>
      <c r="C4" s="160" t="s">
        <v>237</v>
      </c>
      <c r="D4" s="160"/>
      <c r="E4" s="160"/>
      <c r="F4" s="161"/>
      <c r="G4" s="162" t="s">
        <v>4</v>
      </c>
      <c r="H4" s="163"/>
      <c r="I4" s="95">
        <v>44995</v>
      </c>
      <c r="J4" s="25"/>
      <c r="K4" s="90">
        <v>2441</v>
      </c>
    </row>
    <row r="5" spans="1:13" ht="7.5" customHeight="1" x14ac:dyDescent="0.25">
      <c r="K5" t="s">
        <v>216</v>
      </c>
    </row>
    <row r="6" spans="1:13" x14ac:dyDescent="0.25">
      <c r="A6" s="164" t="s">
        <v>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3" ht="15" customHeight="1" x14ac:dyDescent="0.25">
      <c r="A8" s="122" t="s">
        <v>0</v>
      </c>
      <c r="B8" s="122"/>
      <c r="C8" s="122"/>
      <c r="D8" s="122"/>
      <c r="E8" s="122"/>
      <c r="F8" s="122"/>
      <c r="G8" s="122"/>
      <c r="H8" s="112" t="s">
        <v>1</v>
      </c>
      <c r="I8" s="112"/>
      <c r="J8" s="112" t="s">
        <v>123</v>
      </c>
      <c r="K8" s="112"/>
    </row>
    <row r="9" spans="1:13" ht="18.75" customHeight="1" x14ac:dyDescent="0.25">
      <c r="A9" s="122"/>
      <c r="B9" s="122"/>
      <c r="C9" s="122"/>
      <c r="D9" s="122"/>
      <c r="E9" s="122"/>
      <c r="F9" s="122"/>
      <c r="G9" s="122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22"/>
      <c r="B10" s="122"/>
      <c r="C10" s="122"/>
      <c r="D10" s="122"/>
      <c r="E10" s="122"/>
      <c r="F10" s="122"/>
      <c r="G10" s="122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22"/>
      <c r="B11" s="122"/>
      <c r="C11" s="122"/>
      <c r="D11" s="122"/>
      <c r="E11" s="122"/>
      <c r="F11" s="122"/>
      <c r="G11" s="122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22"/>
      <c r="B12" s="122"/>
      <c r="C12" s="122"/>
      <c r="D12" s="122"/>
      <c r="E12" s="122"/>
      <c r="F12" s="122"/>
      <c r="G12" s="122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13" t="s">
        <v>110</v>
      </c>
      <c r="B14" s="114"/>
      <c r="C14" s="114"/>
      <c r="D14" s="115"/>
      <c r="E14" s="116" t="str">
        <f>VLOOKUP(J3,Dados!A:H,5,0)</f>
        <v>50  a 60psi</v>
      </c>
      <c r="F14" s="117"/>
      <c r="G14" s="118"/>
      <c r="H14" s="123" t="s">
        <v>121</v>
      </c>
      <c r="I14" s="123"/>
      <c r="J14" s="123" t="s">
        <v>122</v>
      </c>
      <c r="K14" s="123"/>
    </row>
    <row r="15" spans="1:13" ht="25.15" customHeight="1" x14ac:dyDescent="0.25">
      <c r="A15" s="113" t="s">
        <v>109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5"/>
    </row>
    <row r="16" spans="1:13" ht="15.75" thickBot="1" x14ac:dyDescent="0.3">
      <c r="A16" s="119"/>
      <c r="B16" s="120"/>
      <c r="C16" s="120"/>
      <c r="D16" s="120"/>
      <c r="E16" s="120"/>
      <c r="F16" s="120"/>
      <c r="G16" s="121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65"/>
      <c r="B17" s="166"/>
      <c r="C17" s="166"/>
      <c r="D17" s="166"/>
      <c r="E17" s="167"/>
      <c r="F17" s="147" t="s">
        <v>125</v>
      </c>
      <c r="G17" s="147"/>
      <c r="H17" s="35" t="str">
        <f>VLOOKUP(J3,Dados!A:N,14,0)</f>
        <v>____:____</v>
      </c>
      <c r="I17" s="35" t="str">
        <f>VLOOKUP(J3,Dados!A:O,15,0)</f>
        <v>____:____</v>
      </c>
      <c r="J17" s="35" t="str">
        <f>VLOOKUP(J3,Dados!A:N,14,0)</f>
        <v>____:____</v>
      </c>
      <c r="K17" s="36" t="str">
        <f>VLOOKUP(J3,Dados!A:O,15,0)</f>
        <v>____:____</v>
      </c>
    </row>
    <row r="18" spans="1:15" ht="20.25" customHeight="1" x14ac:dyDescent="0.25">
      <c r="A18" s="48" t="s">
        <v>185</v>
      </c>
      <c r="B18" s="116" t="str">
        <f>VLOOKUP(J3,Dados!A:W,23,0)</f>
        <v>1.75mm ou maior</v>
      </c>
      <c r="C18" s="118"/>
      <c r="D18" s="180" t="s">
        <v>147</v>
      </c>
      <c r="E18" s="180" t="str">
        <f>VLOOKUP(J3,Dados!A:M,13,0)</f>
        <v>10 - 15 Min.</v>
      </c>
      <c r="F18" s="112" t="s">
        <v>126</v>
      </c>
      <c r="G18" s="112"/>
      <c r="H18" s="30" t="str">
        <f>VLOOKUP(J3,Dados!A:P,16,0)</f>
        <v>____:____</v>
      </c>
      <c r="I18" s="30" t="str">
        <f>VLOOKUP(J3,Dados!A:Q,17,0)</f>
        <v>____:____</v>
      </c>
      <c r="J18" s="30" t="str">
        <f>VLOOKUP(J3,Dados!A:P,16,0)</f>
        <v>____:____</v>
      </c>
      <c r="K18" s="37" t="str">
        <f>VLOOKUP(J3,Dados!A:Q,17,0)</f>
        <v>____:____</v>
      </c>
    </row>
    <row r="19" spans="1:15" ht="23.25" customHeight="1" x14ac:dyDescent="0.25">
      <c r="A19" s="178" t="s">
        <v>146</v>
      </c>
      <c r="B19" s="112">
        <f>VLOOKUP(J3,Dados!A:L,12,0)</f>
        <v>4</v>
      </c>
      <c r="C19" s="112"/>
      <c r="D19" s="181"/>
      <c r="E19" s="181"/>
      <c r="F19" s="112" t="s">
        <v>229</v>
      </c>
      <c r="G19" s="112"/>
      <c r="H19" s="30" t="str">
        <f>VLOOKUP(J3,Dados!A:R,18,0)</f>
        <v>____:____</v>
      </c>
      <c r="I19" s="30" t="str">
        <f>VLOOKUP(J3,Dados!A:S,19,0)</f>
        <v>____:____</v>
      </c>
      <c r="J19" s="30" t="str">
        <f>VLOOKUP(J3,Dados!A:R,18,0)</f>
        <v>____:____</v>
      </c>
      <c r="K19" s="37" t="str">
        <f>VLOOKUP(J3,Dados!A:S,19,0)</f>
        <v>____:____</v>
      </c>
    </row>
    <row r="20" spans="1:15" ht="23.25" customHeight="1" thickBot="1" x14ac:dyDescent="0.3">
      <c r="A20" s="179"/>
      <c r="B20" s="177"/>
      <c r="C20" s="177"/>
      <c r="D20" s="182"/>
      <c r="E20" s="182"/>
      <c r="F20" s="177" t="s">
        <v>133</v>
      </c>
      <c r="G20" s="177"/>
      <c r="H20" s="38" t="str">
        <f>VLOOKUP(J3,Dados!A:T,20,0)</f>
        <v>____:____</v>
      </c>
      <c r="I20" s="38" t="str">
        <f>VLOOKUP(J3,Dados!A:U,21,0)</f>
        <v>____:____</v>
      </c>
      <c r="J20" s="38" t="str">
        <f>VLOOKUP(J3,Dados!A:T,20,0)</f>
        <v>____:____</v>
      </c>
      <c r="K20" s="39" t="str">
        <f>VLOOKUP(J3,Dados!A:U,21,0)</f>
        <v>____:____</v>
      </c>
    </row>
    <row r="21" spans="1:15" ht="18.75" customHeight="1" x14ac:dyDescent="0.25">
      <c r="A21" s="108" t="s">
        <v>111</v>
      </c>
      <c r="B21" s="109"/>
      <c r="C21" s="109"/>
      <c r="D21" s="109"/>
      <c r="E21" s="117" t="str">
        <f>VLOOKUP(J3,Dados!A1:F75,6,0)</f>
        <v>60 min./ Mínimo</v>
      </c>
      <c r="F21" s="117"/>
      <c r="G21" s="118"/>
      <c r="H21" s="33"/>
      <c r="I21" s="33"/>
      <c r="J21" s="33"/>
      <c r="K21" s="34"/>
    </row>
    <row r="22" spans="1:15" ht="18.75" customHeight="1" x14ac:dyDescent="0.25">
      <c r="A22" s="113" t="s">
        <v>112</v>
      </c>
      <c r="B22" s="114"/>
      <c r="C22" s="114"/>
      <c r="D22" s="114"/>
      <c r="E22" s="117" t="str">
        <f>VLOOKUP(J3,Dados!A:H,8,0)</f>
        <v>120 min./ Mínimo</v>
      </c>
      <c r="F22" s="117"/>
      <c r="G22" s="118"/>
      <c r="H22" s="2"/>
      <c r="I22" s="2"/>
      <c r="J22" s="2"/>
      <c r="K22" s="1"/>
    </row>
    <row r="23" spans="1:15" ht="18.75" customHeight="1" x14ac:dyDescent="0.25">
      <c r="A23" s="113" t="s">
        <v>113</v>
      </c>
      <c r="B23" s="114"/>
      <c r="C23" s="114"/>
      <c r="D23" s="114"/>
      <c r="E23" s="117" t="str">
        <f>VLOOKUP(J3,Dados!A:H,7,0)</f>
        <v>66°C</v>
      </c>
      <c r="F23" s="117"/>
      <c r="G23" s="118"/>
      <c r="H23" s="110"/>
      <c r="I23" s="110"/>
      <c r="J23" s="111"/>
      <c r="K23" s="111"/>
    </row>
    <row r="24" spans="1:15" ht="6" customHeight="1" x14ac:dyDescent="0.25"/>
    <row r="25" spans="1:15" x14ac:dyDescent="0.25">
      <c r="A25" s="124" t="s">
        <v>119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5" x14ac:dyDescent="0.25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5" ht="14.45" customHeight="1" x14ac:dyDescent="0.25">
      <c r="A27" s="136" t="s">
        <v>155</v>
      </c>
      <c r="B27" s="137"/>
      <c r="C27" s="137"/>
      <c r="D27" s="137"/>
      <c r="E27" s="137"/>
      <c r="F27" s="137"/>
      <c r="G27" s="137"/>
      <c r="H27" s="137" t="s">
        <v>117</v>
      </c>
      <c r="I27" s="137"/>
      <c r="J27" s="137"/>
      <c r="K27" s="138"/>
    </row>
    <row r="28" spans="1:15" ht="14.45" customHeight="1" x14ac:dyDescent="0.25">
      <c r="A28" s="133" t="s">
        <v>116</v>
      </c>
      <c r="B28" s="134"/>
      <c r="C28" s="134"/>
      <c r="D28" s="134"/>
      <c r="E28" s="134"/>
      <c r="F28" s="134"/>
      <c r="G28" s="134"/>
      <c r="H28" s="134" t="s">
        <v>186</v>
      </c>
      <c r="I28" s="134"/>
      <c r="J28" s="134"/>
      <c r="K28" s="135"/>
    </row>
    <row r="29" spans="1:15" ht="3.6" customHeight="1" x14ac:dyDescent="0.25">
      <c r="A29" s="17"/>
    </row>
    <row r="30" spans="1:15" ht="22.9" customHeight="1" x14ac:dyDescent="0.25">
      <c r="A30" s="139" t="s">
        <v>14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2" t="s">
        <v>7</v>
      </c>
      <c r="B33" s="143"/>
      <c r="C33" s="143"/>
      <c r="D33" s="143"/>
      <c r="E33" s="144"/>
      <c r="F33" s="145"/>
      <c r="G33" s="145"/>
      <c r="H33" s="14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05">
        <v>1</v>
      </c>
      <c r="B35" s="106"/>
      <c r="C35" s="106"/>
      <c r="D35" s="106"/>
      <c r="E35" s="107"/>
      <c r="F35" s="130" t="s">
        <v>232</v>
      </c>
      <c r="G35" s="131"/>
      <c r="H35" s="132"/>
      <c r="I35" s="102">
        <v>1</v>
      </c>
      <c r="J35" s="8" t="s">
        <v>118</v>
      </c>
      <c r="K35" s="5"/>
    </row>
    <row r="36" spans="1:11" ht="22.15" customHeight="1" x14ac:dyDescent="0.25">
      <c r="A36" s="105">
        <v>2</v>
      </c>
      <c r="B36" s="106"/>
      <c r="C36" s="106"/>
      <c r="D36" s="106"/>
      <c r="E36" s="107"/>
      <c r="F36" s="130" t="s">
        <v>233</v>
      </c>
      <c r="G36" s="131"/>
      <c r="H36" s="132"/>
      <c r="I36" s="102">
        <v>1</v>
      </c>
      <c r="J36" s="8" t="s">
        <v>118</v>
      </c>
      <c r="K36" s="5"/>
    </row>
    <row r="37" spans="1:11" ht="22.15" customHeight="1" x14ac:dyDescent="0.25">
      <c r="A37" s="105">
        <v>3</v>
      </c>
      <c r="B37" s="106"/>
      <c r="C37" s="106"/>
      <c r="D37" s="106"/>
      <c r="E37" s="107"/>
      <c r="F37" s="130" t="s">
        <v>234</v>
      </c>
      <c r="G37" s="131"/>
      <c r="H37" s="132"/>
      <c r="I37" s="102">
        <v>1</v>
      </c>
      <c r="J37" s="8" t="s">
        <v>118</v>
      </c>
      <c r="K37" s="5"/>
    </row>
    <row r="38" spans="1:11" ht="22.15" customHeight="1" x14ac:dyDescent="0.25">
      <c r="A38" s="105">
        <v>4</v>
      </c>
      <c r="B38" s="106"/>
      <c r="C38" s="106"/>
      <c r="D38" s="106"/>
      <c r="E38" s="107"/>
      <c r="F38" s="130" t="s">
        <v>235</v>
      </c>
      <c r="G38" s="131"/>
      <c r="H38" s="132"/>
      <c r="I38" s="101">
        <v>1</v>
      </c>
      <c r="J38" s="8" t="s">
        <v>118</v>
      </c>
      <c r="K38" s="5"/>
    </row>
    <row r="39" spans="1:11" ht="22.15" customHeight="1" x14ac:dyDescent="0.25">
      <c r="A39" s="105">
        <v>5</v>
      </c>
      <c r="B39" s="106"/>
      <c r="C39" s="106"/>
      <c r="D39" s="106"/>
      <c r="E39" s="107"/>
      <c r="F39" s="130"/>
      <c r="G39" s="131"/>
      <c r="H39" s="132"/>
      <c r="I39" s="101"/>
      <c r="J39" s="8" t="s">
        <v>118</v>
      </c>
      <c r="K39" s="5"/>
    </row>
    <row r="40" spans="1:11" ht="22.15" customHeight="1" x14ac:dyDescent="0.25">
      <c r="A40" s="105">
        <v>6</v>
      </c>
      <c r="B40" s="106"/>
      <c r="C40" s="106"/>
      <c r="D40" s="106"/>
      <c r="E40" s="107"/>
      <c r="F40" s="130"/>
      <c r="G40" s="131"/>
      <c r="H40" s="132"/>
      <c r="I40" s="101"/>
      <c r="J40" s="8" t="s">
        <v>118</v>
      </c>
      <c r="K40" s="5"/>
    </row>
    <row r="41" spans="1:11" ht="22.15" customHeight="1" x14ac:dyDescent="0.25">
      <c r="A41" s="105">
        <v>7</v>
      </c>
      <c r="B41" s="106"/>
      <c r="C41" s="106"/>
      <c r="D41" s="106"/>
      <c r="E41" s="107"/>
      <c r="F41" s="130"/>
      <c r="G41" s="131"/>
      <c r="H41" s="132"/>
      <c r="I41" s="104"/>
      <c r="J41" s="8" t="s">
        <v>118</v>
      </c>
      <c r="K41" s="5"/>
    </row>
    <row r="42" spans="1:11" ht="22.15" customHeight="1" x14ac:dyDescent="0.25">
      <c r="A42" s="105">
        <v>8</v>
      </c>
      <c r="B42" s="106"/>
      <c r="C42" s="106"/>
      <c r="D42" s="106"/>
      <c r="E42" s="107"/>
      <c r="F42" s="130"/>
      <c r="G42" s="131"/>
      <c r="H42" s="132"/>
      <c r="I42" s="96"/>
      <c r="J42" s="8" t="s">
        <v>118</v>
      </c>
      <c r="K42" s="5"/>
    </row>
    <row r="43" spans="1:11" ht="22.15" customHeight="1" x14ac:dyDescent="0.25">
      <c r="A43" s="105">
        <v>9</v>
      </c>
      <c r="B43" s="106"/>
      <c r="C43" s="106"/>
      <c r="D43" s="106"/>
      <c r="E43" s="107"/>
      <c r="F43" s="130"/>
      <c r="G43" s="131"/>
      <c r="H43" s="132"/>
      <c r="I43" s="96"/>
      <c r="J43" s="8" t="s">
        <v>118</v>
      </c>
      <c r="K43" s="5"/>
    </row>
    <row r="44" spans="1:11" ht="22.15" customHeight="1" x14ac:dyDescent="0.25">
      <c r="A44" s="105">
        <v>10</v>
      </c>
      <c r="B44" s="106"/>
      <c r="C44" s="106"/>
      <c r="D44" s="106"/>
      <c r="E44" s="107"/>
      <c r="F44" s="130"/>
      <c r="G44" s="131"/>
      <c r="H44" s="132"/>
      <c r="I44" s="96"/>
      <c r="J44" s="8" t="s">
        <v>118</v>
      </c>
      <c r="K44" s="5"/>
    </row>
    <row r="45" spans="1:11" ht="22.15" customHeight="1" x14ac:dyDescent="0.25">
      <c r="A45" s="105">
        <v>11</v>
      </c>
      <c r="B45" s="106"/>
      <c r="C45" s="106"/>
      <c r="D45" s="106"/>
      <c r="E45" s="107"/>
      <c r="F45" s="130"/>
      <c r="G45" s="131"/>
      <c r="H45" s="132"/>
      <c r="I45" s="96"/>
      <c r="J45" s="8" t="s">
        <v>118</v>
      </c>
      <c r="K45" s="5"/>
    </row>
    <row r="46" spans="1:11" ht="22.15" customHeight="1" x14ac:dyDescent="0.25">
      <c r="A46" s="105">
        <v>12</v>
      </c>
      <c r="B46" s="106"/>
      <c r="C46" s="106"/>
      <c r="D46" s="106"/>
      <c r="E46" s="107"/>
      <c r="F46" s="146"/>
      <c r="G46" s="146"/>
      <c r="H46" s="146"/>
      <c r="I46" s="96"/>
      <c r="J46" s="8" t="s">
        <v>118</v>
      </c>
      <c r="K46" s="5"/>
    </row>
    <row r="47" spans="1:11" ht="22.15" customHeight="1" x14ac:dyDescent="0.25">
      <c r="A47" s="105">
        <v>13</v>
      </c>
      <c r="B47" s="106"/>
      <c r="C47" s="106"/>
      <c r="D47" s="106"/>
      <c r="E47" s="107"/>
      <c r="F47" s="146"/>
      <c r="G47" s="146"/>
      <c r="H47" s="146"/>
      <c r="I47" s="93"/>
      <c r="J47" s="8" t="s">
        <v>118</v>
      </c>
      <c r="K47" s="5"/>
    </row>
    <row r="48" spans="1:11" ht="22.15" customHeight="1" x14ac:dyDescent="0.25">
      <c r="A48" s="105">
        <v>14</v>
      </c>
      <c r="B48" s="106"/>
      <c r="C48" s="106"/>
      <c r="D48" s="106"/>
      <c r="E48" s="107"/>
      <c r="F48" s="146"/>
      <c r="G48" s="146"/>
      <c r="H48" s="146"/>
      <c r="I48" s="93"/>
      <c r="J48" s="8" t="s">
        <v>118</v>
      </c>
      <c r="K48" s="5"/>
    </row>
    <row r="49" spans="1:11" ht="22.15" customHeight="1" x14ac:dyDescent="0.25">
      <c r="A49" s="105">
        <v>15</v>
      </c>
      <c r="B49" s="106"/>
      <c r="C49" s="106"/>
      <c r="D49" s="106"/>
      <c r="E49" s="107"/>
      <c r="F49" s="146"/>
      <c r="G49" s="146"/>
      <c r="H49" s="146"/>
      <c r="I49" s="93"/>
      <c r="J49" s="8" t="s">
        <v>118</v>
      </c>
      <c r="K49" s="15"/>
    </row>
    <row r="50" spans="1:11" ht="6.75" customHeight="1" x14ac:dyDescent="0.25">
      <c r="A50" s="28"/>
      <c r="B50" s="183"/>
      <c r="C50" s="183"/>
      <c r="D50" s="183"/>
      <c r="E50" s="183"/>
      <c r="F50" s="183"/>
      <c r="G50" s="183"/>
      <c r="H50" s="183"/>
      <c r="I50" s="103"/>
      <c r="J50" s="7"/>
      <c r="K50" s="28"/>
    </row>
    <row r="51" spans="1:11" ht="14.45" customHeight="1" x14ac:dyDescent="0.25">
      <c r="A51" s="184" t="s">
        <v>120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0.5" customHeight="1" x14ac:dyDescent="0.25"/>
    <row r="53" spans="1:11" x14ac:dyDescent="0.25">
      <c r="A53" s="168" t="s">
        <v>15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</row>
    <row r="54" spans="1:1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6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48" t="s">
        <v>102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  <c r="M1" s="3"/>
      <c r="N1" s="3"/>
    </row>
    <row r="2" spans="1:14" ht="32.450000000000003" customHeight="1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3"/>
      <c r="N2" s="3"/>
    </row>
    <row r="3" spans="1:14" ht="25.5" customHeight="1" x14ac:dyDescent="0.25">
      <c r="B3" s="156" t="s">
        <v>103</v>
      </c>
      <c r="C3" s="157"/>
      <c r="D3" s="163"/>
      <c r="E3" s="163"/>
      <c r="F3" s="163"/>
      <c r="G3" s="163"/>
      <c r="H3" s="156" t="s">
        <v>104</v>
      </c>
      <c r="I3" s="158"/>
      <c r="J3" s="157"/>
      <c r="K3" s="162">
        <v>4236654</v>
      </c>
      <c r="L3" s="204"/>
      <c r="M3" s="3"/>
      <c r="N3" s="3"/>
    </row>
    <row r="4" spans="1:14" s="3" customFormat="1" ht="21.75" customHeight="1" x14ac:dyDescent="0.25">
      <c r="A4" s="74"/>
      <c r="B4" s="156" t="s">
        <v>5</v>
      </c>
      <c r="C4" s="157"/>
      <c r="D4" s="205"/>
      <c r="E4" s="205"/>
      <c r="F4" s="205"/>
      <c r="G4" s="206"/>
      <c r="H4" s="162" t="s">
        <v>4</v>
      </c>
      <c r="I4" s="163"/>
      <c r="J4" s="26"/>
      <c r="K4" s="25" t="s">
        <v>105</v>
      </c>
      <c r="L4" s="26"/>
    </row>
    <row r="5" spans="1:14" ht="7.5" customHeight="1" x14ac:dyDescent="0.25"/>
    <row r="6" spans="1:14" x14ac:dyDescent="0.25">
      <c r="B6" s="164" t="s">
        <v>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2" t="s">
        <v>1</v>
      </c>
      <c r="J8" s="112"/>
      <c r="K8" s="112" t="s">
        <v>123</v>
      </c>
      <c r="L8" s="112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16" t="s">
        <v>18</v>
      </c>
      <c r="G10" s="117"/>
      <c r="H10" s="118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16" t="s">
        <v>17</v>
      </c>
      <c r="G11" s="117"/>
      <c r="H11" s="118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16" t="s">
        <v>106</v>
      </c>
      <c r="G12" s="117"/>
      <c r="H12" s="118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16" t="s">
        <v>107</v>
      </c>
      <c r="G13" s="117"/>
      <c r="H13" s="118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13" t="s">
        <v>110</v>
      </c>
      <c r="C15" s="114"/>
      <c r="D15" s="114"/>
      <c r="E15" s="115"/>
      <c r="F15" s="116" t="str">
        <f>VLOOKUP(K3,Dados!A:H,5,0)</f>
        <v>35 a 50 psi</v>
      </c>
      <c r="G15" s="117"/>
      <c r="H15" s="118"/>
      <c r="I15" s="123" t="s">
        <v>121</v>
      </c>
      <c r="J15" s="123"/>
      <c r="K15" s="123" t="s">
        <v>122</v>
      </c>
      <c r="L15" s="123"/>
    </row>
    <row r="16" spans="1:14" ht="25.15" customHeight="1" thickBot="1" x14ac:dyDescent="0.3">
      <c r="B16" s="113" t="s">
        <v>109</v>
      </c>
      <c r="C16" s="114"/>
      <c r="D16" s="114"/>
      <c r="E16" s="114"/>
      <c r="F16" s="114"/>
      <c r="G16" s="114"/>
      <c r="H16" s="114"/>
      <c r="I16" s="120"/>
      <c r="J16" s="120"/>
      <c r="K16" s="120"/>
      <c r="L16" s="121"/>
    </row>
    <row r="17" spans="2:13" ht="16.5" customHeight="1" thickBot="1" x14ac:dyDescent="0.3">
      <c r="B17" s="119"/>
      <c r="C17" s="120"/>
      <c r="D17" s="120"/>
      <c r="E17" s="120"/>
      <c r="F17" s="120"/>
      <c r="G17" s="120"/>
      <c r="H17" s="120"/>
      <c r="I17" s="207" t="s">
        <v>187</v>
      </c>
      <c r="J17" s="208"/>
      <c r="K17" s="207" t="s">
        <v>187</v>
      </c>
      <c r="L17" s="208"/>
    </row>
    <row r="18" spans="2:13" ht="18" customHeight="1" thickBot="1" x14ac:dyDescent="0.3">
      <c r="B18" s="190" t="s">
        <v>124</v>
      </c>
      <c r="C18" s="147"/>
      <c r="D18" s="147"/>
      <c r="E18" s="147"/>
      <c r="F18" s="147"/>
      <c r="G18" s="147"/>
      <c r="H18" s="191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78" t="s">
        <v>188</v>
      </c>
      <c r="C19" s="112"/>
      <c r="D19" s="112"/>
      <c r="E19" s="112"/>
      <c r="F19" s="77" t="str">
        <f>VLOOKUP(K3,Dados!A:AF,5,0)</f>
        <v>35 a 50 psi</v>
      </c>
      <c r="G19" s="112" t="s">
        <v>125</v>
      </c>
      <c r="H19" s="201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2" t="s">
        <v>189</v>
      </c>
      <c r="C20" s="180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80" t="s">
        <v>126</v>
      </c>
      <c r="H20" s="216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196" t="s">
        <v>111</v>
      </c>
      <c r="C21" s="197"/>
      <c r="D21" s="197"/>
      <c r="E21" s="197"/>
      <c r="F21" s="147" t="str">
        <f>VLOOKUP(K3,Dados!A:L,6,0)</f>
        <v>15 min./ Mínimo</v>
      </c>
      <c r="G21" s="147"/>
      <c r="H21" s="198"/>
      <c r="I21" s="72"/>
      <c r="J21" s="35"/>
      <c r="K21" s="35"/>
      <c r="L21" s="75"/>
    </row>
    <row r="22" spans="2:13" ht="24.75" customHeight="1" x14ac:dyDescent="0.25">
      <c r="B22" s="199" t="s">
        <v>112</v>
      </c>
      <c r="C22" s="200"/>
      <c r="D22" s="200"/>
      <c r="E22" s="200"/>
      <c r="F22" s="112" t="str">
        <f>VLOOKUP(K3,Dados!A:H,8,0)</f>
        <v>120 min./ Mínimo</v>
      </c>
      <c r="G22" s="112"/>
      <c r="H22" s="201"/>
      <c r="I22" s="63"/>
      <c r="J22" s="50"/>
      <c r="K22" s="50"/>
      <c r="L22" s="76"/>
    </row>
    <row r="23" spans="2:13" ht="24.75" customHeight="1" thickBot="1" x14ac:dyDescent="0.3">
      <c r="B23" s="202" t="s">
        <v>113</v>
      </c>
      <c r="C23" s="203"/>
      <c r="D23" s="203"/>
      <c r="E23" s="203"/>
      <c r="F23" s="177" t="str">
        <f>VLOOKUP(K3,Dados!A:J,7,0)</f>
        <v>60ºC</v>
      </c>
      <c r="G23" s="177"/>
      <c r="H23" s="193"/>
      <c r="I23" s="212"/>
      <c r="J23" s="213"/>
      <c r="K23" s="214"/>
      <c r="L23" s="21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211"/>
      <c r="C25" s="211"/>
      <c r="D25" s="211"/>
      <c r="E25" s="211"/>
      <c r="F25" s="61"/>
      <c r="G25" s="211"/>
      <c r="H25" s="211"/>
      <c r="I25" s="209" t="s">
        <v>191</v>
      </c>
      <c r="J25" s="210"/>
      <c r="K25" s="209" t="s">
        <v>191</v>
      </c>
      <c r="L25" s="210"/>
    </row>
    <row r="26" spans="2:13" ht="20.25" customHeight="1" thickBot="1" x14ac:dyDescent="0.3">
      <c r="B26" s="190" t="s">
        <v>124</v>
      </c>
      <c r="C26" s="147"/>
      <c r="D26" s="147"/>
      <c r="E26" s="147"/>
      <c r="F26" s="147"/>
      <c r="G26" s="147"/>
      <c r="H26" s="198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78" t="s">
        <v>188</v>
      </c>
      <c r="C27" s="112"/>
      <c r="D27" s="112"/>
      <c r="E27" s="112"/>
      <c r="F27" s="84">
        <f>VLOOKUP(K3,Dados!A:Y,25,0)</f>
        <v>0</v>
      </c>
      <c r="G27" s="187" t="s">
        <v>125</v>
      </c>
      <c r="H27" s="188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189" t="s">
        <v>189</v>
      </c>
      <c r="C28" s="182"/>
      <c r="D28" s="85">
        <f>VLOOKUP(K3,Dados!A:AE,31,0)</f>
        <v>0</v>
      </c>
      <c r="E28" s="71" t="s">
        <v>190</v>
      </c>
      <c r="F28" s="86">
        <f>VLOOKUP(K3,Dados!A:AF,24,0)</f>
        <v>0</v>
      </c>
      <c r="G28" s="177" t="s">
        <v>126</v>
      </c>
      <c r="H28" s="193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08" t="s">
        <v>111</v>
      </c>
      <c r="C29" s="109"/>
      <c r="D29" s="109"/>
      <c r="E29" s="109"/>
      <c r="F29" s="194" t="str">
        <f>VLOOKUP(K3,Dados!A:H,6,0)</f>
        <v>15 min./ Mínimo</v>
      </c>
      <c r="G29" s="194"/>
      <c r="H29" s="195"/>
      <c r="I29" s="33"/>
      <c r="J29" s="33"/>
      <c r="K29" s="33"/>
      <c r="L29" s="34"/>
    </row>
    <row r="30" spans="2:13" ht="18.75" customHeight="1" x14ac:dyDescent="0.25">
      <c r="B30" s="113" t="s">
        <v>112</v>
      </c>
      <c r="C30" s="114"/>
      <c r="D30" s="114"/>
      <c r="E30" s="114"/>
      <c r="F30" s="117" t="str">
        <f>VLOOKUP(K3,Dados!A:H,8,0)</f>
        <v>120 min./ Mínimo</v>
      </c>
      <c r="G30" s="117"/>
      <c r="H30" s="118"/>
      <c r="I30" s="42"/>
      <c r="J30" s="42"/>
      <c r="K30" s="42"/>
      <c r="L30" s="1"/>
    </row>
    <row r="31" spans="2:13" ht="18.75" customHeight="1" x14ac:dyDescent="0.25">
      <c r="B31" s="113" t="s">
        <v>113</v>
      </c>
      <c r="C31" s="114"/>
      <c r="D31" s="114"/>
      <c r="E31" s="114"/>
      <c r="F31" s="117" t="str">
        <f>VLOOKUP(K3,Dados!A:H,7,0)</f>
        <v>60ºC</v>
      </c>
      <c r="G31" s="117"/>
      <c r="H31" s="118"/>
      <c r="I31" s="110"/>
      <c r="J31" s="110"/>
      <c r="K31" s="111"/>
      <c r="L31" s="111"/>
    </row>
    <row r="32" spans="2:13" ht="6" customHeight="1" x14ac:dyDescent="0.25"/>
    <row r="33" spans="1:16" x14ac:dyDescent="0.25">
      <c r="B33" s="124" t="s">
        <v>119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6"/>
    </row>
    <row r="34" spans="1:16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9"/>
    </row>
    <row r="35" spans="1:16" ht="14.45" customHeight="1" x14ac:dyDescent="0.25">
      <c r="B35" s="136" t="s">
        <v>155</v>
      </c>
      <c r="C35" s="137"/>
      <c r="D35" s="137"/>
      <c r="E35" s="137"/>
      <c r="F35" s="137"/>
      <c r="G35" s="137"/>
      <c r="H35" s="137"/>
      <c r="I35" s="137" t="s">
        <v>117</v>
      </c>
      <c r="J35" s="137"/>
      <c r="K35" s="137"/>
      <c r="L35" s="138"/>
    </row>
    <row r="36" spans="1:16" ht="14.45" customHeight="1" x14ac:dyDescent="0.25">
      <c r="B36" s="133" t="s">
        <v>116</v>
      </c>
      <c r="C36" s="134"/>
      <c r="D36" s="134"/>
      <c r="E36" s="134"/>
      <c r="F36" s="134"/>
      <c r="G36" s="134"/>
      <c r="H36" s="134"/>
      <c r="I36" s="134" t="s">
        <v>116</v>
      </c>
      <c r="J36" s="134"/>
      <c r="K36" s="134"/>
      <c r="L36" s="135"/>
    </row>
    <row r="37" spans="1:16" ht="3.6" customHeight="1" x14ac:dyDescent="0.25">
      <c r="B37" s="17"/>
    </row>
    <row r="38" spans="1:16" ht="22.9" customHeight="1" x14ac:dyDescent="0.25">
      <c r="B38" s="139" t="s">
        <v>14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1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42" t="s">
        <v>8</v>
      </c>
      <c r="D41" s="143"/>
      <c r="E41" s="143"/>
      <c r="F41" s="144"/>
      <c r="G41" s="145" t="s">
        <v>9</v>
      </c>
      <c r="H41" s="145"/>
      <c r="I41" s="145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105" t="s">
        <v>231</v>
      </c>
      <c r="D43" s="106"/>
      <c r="E43" s="106"/>
      <c r="F43" s="107"/>
      <c r="G43" s="185" t="s">
        <v>230</v>
      </c>
      <c r="H43" s="185"/>
      <c r="I43" s="18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105"/>
      <c r="D44" s="106"/>
      <c r="E44" s="106"/>
      <c r="F44" s="107"/>
      <c r="G44" s="185"/>
      <c r="H44" s="185"/>
      <c r="I44" s="18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105"/>
      <c r="D45" s="106"/>
      <c r="E45" s="106"/>
      <c r="F45" s="107"/>
      <c r="G45" s="185"/>
      <c r="H45" s="185"/>
      <c r="I45" s="18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105"/>
      <c r="D46" s="106"/>
      <c r="E46" s="106"/>
      <c r="F46" s="107"/>
      <c r="G46" s="185"/>
      <c r="H46" s="185"/>
      <c r="I46" s="18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105"/>
      <c r="D47" s="106"/>
      <c r="E47" s="106"/>
      <c r="F47" s="107"/>
      <c r="G47" s="185"/>
      <c r="H47" s="185"/>
      <c r="I47" s="18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105"/>
      <c r="D48" s="106"/>
      <c r="E48" s="106"/>
      <c r="F48" s="107"/>
      <c r="G48" s="185"/>
      <c r="H48" s="185"/>
      <c r="I48" s="18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105"/>
      <c r="D49" s="106"/>
      <c r="E49" s="106"/>
      <c r="F49" s="107"/>
      <c r="G49" s="185"/>
      <c r="H49" s="185"/>
      <c r="I49" s="18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105"/>
      <c r="D50" s="106"/>
      <c r="E50" s="106"/>
      <c r="F50" s="107"/>
      <c r="G50" s="185"/>
      <c r="H50" s="185"/>
      <c r="I50" s="18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105"/>
      <c r="D51" s="106"/>
      <c r="E51" s="106"/>
      <c r="F51" s="107"/>
      <c r="G51" s="185"/>
      <c r="H51" s="185"/>
      <c r="I51" s="18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105"/>
      <c r="D52" s="106"/>
      <c r="E52" s="106"/>
      <c r="F52" s="107"/>
      <c r="G52" s="185"/>
      <c r="H52" s="185"/>
      <c r="I52" s="185"/>
      <c r="J52" s="6"/>
      <c r="K52" s="8" t="s">
        <v>118</v>
      </c>
      <c r="L52" s="44"/>
    </row>
    <row r="53" spans="2:12" ht="18.75" customHeight="1" x14ac:dyDescent="0.25">
      <c r="B53" s="46"/>
      <c r="C53" s="183"/>
      <c r="D53" s="183"/>
      <c r="E53" s="183"/>
      <c r="F53" s="183"/>
      <c r="G53" s="183"/>
      <c r="H53" s="183"/>
      <c r="I53" s="183"/>
      <c r="J53" s="29"/>
      <c r="K53" s="7"/>
      <c r="L53" s="46"/>
    </row>
    <row r="54" spans="2:12" ht="14.45" customHeight="1" x14ac:dyDescent="0.25">
      <c r="B54" s="184" t="s">
        <v>120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</row>
    <row r="56" spans="2:12" x14ac:dyDescent="0.25">
      <c r="B56" s="186" t="s">
        <v>15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 x14ac:dyDescent="0.25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 x14ac:dyDescent="0.25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 x14ac:dyDescent="0.25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 x14ac:dyDescent="0.25">
      <c r="B60" t="s">
        <v>209</v>
      </c>
      <c r="L60" s="97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2023-03-10T19:17:02Z</dcterms:modified>
</cp:coreProperties>
</file>