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dos-smb.dos.state.ny.us\dos_shared\coastal\Brownfields\Mapping\"/>
    </mc:Choice>
  </mc:AlternateContent>
  <bookViews>
    <workbookView xWindow="0" yWindow="60" windowWidth="19200" windowHeight="10935"/>
  </bookViews>
  <sheets>
    <sheet name="BOAs" sheetId="1" r:id="rId1"/>
  </sheets>
  <definedNames>
    <definedName name="_1184_Approval">BOAs!#REF!</definedName>
    <definedName name="_xlnm._FilterDatabase" localSheetId="0" hidden="1">BOAs!$A$2:$S$208</definedName>
    <definedName name="Address1">BOAs!#REF!</definedName>
    <definedName name="Address2">BOAs!#REF!</definedName>
    <definedName name="Affiliation1">BOAs!#REF!</definedName>
    <definedName name="Affiliation2">BOAs!#REF!</definedName>
    <definedName name="Amount">BOAs!#REF!</definedName>
    <definedName name="BC">BOAs!#REF!</definedName>
    <definedName name="Blank1">BOAs!#REF!</definedName>
    <definedName name="Blank2">BOAs!#REF!</definedName>
    <definedName name="BOA">BOAs!$B$2:$Q$135</definedName>
    <definedName name="C_">BOAs!#REF!</definedName>
    <definedName name="cc1Address1">BOAs!#REF!</definedName>
    <definedName name="cc1Address2">BOAs!#REF!</definedName>
    <definedName name="cc1Affiliation1">BOAs!#REF!</definedName>
    <definedName name="cc1Affiliation2">BOAs!#REF!</definedName>
    <definedName name="cc1City">BOAs!#REF!</definedName>
    <definedName name="cc1Email">BOAs!#REF!</definedName>
    <definedName name="cc1Fax">BOAs!#REF!</definedName>
    <definedName name="cc1FirstName">BOAs!#REF!</definedName>
    <definedName name="cc1LastName">BOAs!#REF!</definedName>
    <definedName name="cc1Phone">BOAs!#REF!</definedName>
    <definedName name="cc1Prefix">BOAs!#REF!</definedName>
    <definedName name="cc1St">BOAs!#REF!</definedName>
    <definedName name="cc1Suffix">BOAs!#REF!</definedName>
    <definedName name="cc1Title">BOAs!#REF!</definedName>
    <definedName name="cc2Address1">BOAs!#REF!</definedName>
    <definedName name="cc2Address2">BOAs!#REF!</definedName>
    <definedName name="cc2Affiliation1">BOAs!#REF!</definedName>
    <definedName name="cc2Affiliation2">BOAs!#REF!</definedName>
    <definedName name="cc2City">BOAs!#REF!</definedName>
    <definedName name="cc2Email">BOAs!#REF!</definedName>
    <definedName name="cc2Fax">BOAs!#REF!</definedName>
    <definedName name="cc2FirstName">BOAs!#REF!</definedName>
    <definedName name="cc2LastName">BOAs!#REF!</definedName>
    <definedName name="cc2Phone">BOAs!#REF!</definedName>
    <definedName name="cc2Prefix">BOAs!#REF!</definedName>
    <definedName name="cc2St_Zip">BOAs!#REF!</definedName>
    <definedName name="cc2Suffix">BOAs!#REF!</definedName>
    <definedName name="cc2Title">BOAs!#REF!</definedName>
    <definedName name="City">BOAs!#REF!</definedName>
    <definedName name="CN">BOAs!$C$3:$C$189</definedName>
    <definedName name="County">BOAs!$I$3:$I$189</definedName>
    <definedName name="CTV">BOAs!#REF!</definedName>
    <definedName name="CTV_Name">BOAs!#REF!</definedName>
    <definedName name="Date_File_Closed">BOAs!#REF!</definedName>
    <definedName name="ED">BOAs!$O$3:$O$189</definedName>
    <definedName name="Email">BOAs!#REF!</definedName>
    <definedName name="EOR">BOAs!#REF!</definedName>
    <definedName name="Expanded_Description">BOAs!#REF!</definedName>
    <definedName name="EXT">BOAs!#REF!</definedName>
    <definedName name="Fax">BOAs!#REF!</definedName>
    <definedName name="FirstName">BOAs!#REF!</definedName>
    <definedName name="FY">BOAs!$L$3:$L$189</definedName>
    <definedName name="GrantAward">BOAs!$G$3:$G$189</definedName>
    <definedName name="Last_Action_Taken">BOAs!#REF!</definedName>
    <definedName name="Last_Stat">BOAs!#REF!</definedName>
    <definedName name="LastName">BOAs!#REF!</definedName>
    <definedName name="LM_Documented">BOAs!#REF!</definedName>
    <definedName name="Mark">BOAs!#REF!</definedName>
    <definedName name="Master">BOAs!$B$2:$Q$190</definedName>
    <definedName name="NOTES">BOAs!#REF!</definedName>
    <definedName name="OSC">BOAs!#REF!</definedName>
    <definedName name="PD">BOAs!$D$3:$D$189</definedName>
    <definedName name="Pending_Payments">BOAs!#REF!</definedName>
    <definedName name="Phone">BOAs!#REF!</definedName>
    <definedName name="PM">BOAs!#REF!</definedName>
    <definedName name="Prefix">BOAs!#REF!</definedName>
    <definedName name="Recipient">BOAs!$B$3:$B$189</definedName>
    <definedName name="RecNo">BOAs!#REF!</definedName>
    <definedName name="Region">BOAs!#REF!</definedName>
    <definedName name="Salutation">BOAs!#REF!</definedName>
    <definedName name="SD">BOAs!$N$3:$N$189</definedName>
    <definedName name="Source">BOAs!#REF!</definedName>
    <definedName name="St">BOAs!#REF!</definedName>
    <definedName name="Staff">BOAs!$M$3:$M$189</definedName>
    <definedName name="State_Balance">BOAs!$Q$3:$Q$189</definedName>
    <definedName name="State_Expended">BOAs!$P$3:$P$189</definedName>
    <definedName name="Suffix">BOAs!#REF!</definedName>
    <definedName name="Sup">BOAs!#REF!</definedName>
    <definedName name="TaxID">BOAs!#REF!</definedName>
    <definedName name="Title">BOAs!#REF!</definedName>
    <definedName name="Type_1">BOAs!#REF!</definedName>
    <definedName name="Type_2">BOAs!#REF!</definedName>
    <definedName name="Type_3">BOAs!$J$3:$J$189</definedName>
    <definedName name="Update">BOAs!#REF!</definedName>
    <definedName name="Upstate_Downstate">BOAs!#REF!</definedName>
  </definedNames>
  <calcPr calcId="152511"/>
</workbook>
</file>

<file path=xl/calcChain.xml><?xml version="1.0" encoding="utf-8"?>
<calcChain xmlns="http://schemas.openxmlformats.org/spreadsheetml/2006/main">
  <c r="Q214" i="1" l="1"/>
  <c r="Q215" i="1"/>
  <c r="Q216" i="1"/>
  <c r="Q217" i="1"/>
  <c r="P217" i="1"/>
  <c r="P216" i="1"/>
  <c r="P215" i="1"/>
  <c r="P214" i="1"/>
  <c r="Q213" i="1"/>
  <c r="P213" i="1"/>
  <c r="Q218" i="1" l="1"/>
  <c r="P218" i="1"/>
  <c r="G198" i="1"/>
  <c r="O217" i="1" l="1"/>
  <c r="O216" i="1"/>
  <c r="O215" i="1"/>
  <c r="O214" i="1"/>
  <c r="O213" i="1"/>
  <c r="N217" i="1"/>
  <c r="N216" i="1"/>
  <c r="N215" i="1"/>
  <c r="N214" i="1"/>
  <c r="N213" i="1"/>
  <c r="O218" i="1" l="1"/>
  <c r="N218" i="1"/>
  <c r="G191" i="1" l="1"/>
  <c r="Q134" i="1" l="1"/>
  <c r="F202" i="1" l="1"/>
  <c r="F201" i="1"/>
  <c r="F200" i="1"/>
  <c r="F196" i="1"/>
  <c r="F195" i="1"/>
  <c r="F194" i="1"/>
  <c r="C202" i="1"/>
  <c r="C201" i="1"/>
  <c r="C200" i="1"/>
  <c r="C196" i="1"/>
  <c r="C195" i="1"/>
  <c r="C194" i="1"/>
  <c r="C206" i="1" l="1"/>
  <c r="C203" i="1"/>
  <c r="F206" i="1"/>
  <c r="F203" i="1"/>
  <c r="C207" i="1"/>
  <c r="F207" i="1"/>
  <c r="F197" i="1"/>
  <c r="C205" i="1"/>
  <c r="F205" i="1"/>
  <c r="C197" i="1"/>
  <c r="P24" i="1"/>
  <c r="F208" i="1" l="1"/>
  <c r="C208" i="1"/>
  <c r="P85" i="1"/>
  <c r="P12" i="1" l="1"/>
  <c r="P6" i="1"/>
  <c r="P5" i="1"/>
  <c r="P7" i="1"/>
  <c r="P25" i="1"/>
  <c r="P183" i="1"/>
  <c r="P20" i="1"/>
  <c r="P175" i="1"/>
  <c r="P72" i="1" l="1"/>
  <c r="P108" i="1"/>
  <c r="P98" i="1"/>
  <c r="P51" i="1"/>
  <c r="P30" i="1" l="1"/>
  <c r="P107" i="1"/>
  <c r="P77" i="1"/>
  <c r="P181" i="1"/>
  <c r="H53" i="1" l="1"/>
  <c r="P184" i="1" l="1"/>
  <c r="P185" i="1"/>
  <c r="P159" i="1" l="1"/>
  <c r="P9" i="1" l="1"/>
  <c r="P121" i="1"/>
  <c r="P31" i="1"/>
  <c r="P56" i="1"/>
  <c r="P167" i="1" l="1"/>
  <c r="P32" i="1"/>
  <c r="P99" i="1"/>
  <c r="P155" i="1" l="1"/>
  <c r="P79" i="1"/>
  <c r="P149" i="1"/>
  <c r="P160" i="1"/>
  <c r="P153" i="1"/>
  <c r="P103" i="1" l="1"/>
  <c r="P179" i="1" l="1"/>
  <c r="P176" i="1" l="1"/>
  <c r="P97" i="1" l="1"/>
  <c r="P152" i="1" l="1"/>
  <c r="P62" i="1"/>
  <c r="P29" i="1" l="1"/>
  <c r="P58" i="1"/>
  <c r="P36" i="1" l="1"/>
  <c r="P96" i="1"/>
  <c r="P125" i="1" l="1"/>
  <c r="P109" i="1" l="1"/>
  <c r="P166" i="1"/>
  <c r="P102" i="1"/>
  <c r="P71" i="1"/>
  <c r="P87" i="1" l="1"/>
  <c r="P157" i="1" l="1"/>
  <c r="P17" i="1"/>
  <c r="Q137" i="1" l="1"/>
  <c r="Q37" i="1"/>
  <c r="Q172" i="1"/>
  <c r="Q171" i="1"/>
  <c r="Q84" i="1"/>
  <c r="Q82" i="1"/>
  <c r="Q128" i="1"/>
  <c r="Q33" i="1"/>
  <c r="Q35" i="1"/>
  <c r="Q165" i="1"/>
  <c r="Q163" i="1"/>
  <c r="Q73" i="1"/>
  <c r="Q66" i="1"/>
  <c r="Q118" i="1"/>
  <c r="Q117" i="1"/>
  <c r="Q22" i="1"/>
  <c r="Q18" i="1"/>
  <c r="Q59" i="1"/>
  <c r="Q112" i="1"/>
  <c r="Q57" i="1"/>
  <c r="Q105" i="1"/>
  <c r="Q54" i="1"/>
  <c r="Q154" i="1"/>
  <c r="Q100" i="1"/>
  <c r="Q53" i="1"/>
  <c r="Q95" i="1"/>
  <c r="Q26" i="1"/>
  <c r="P70" i="1"/>
  <c r="Q70" i="1" s="1"/>
  <c r="P119" i="1"/>
  <c r="Q119" i="1" s="1"/>
  <c r="P65" i="1"/>
  <c r="Q65" i="1" s="1"/>
  <c r="P23" i="1"/>
  <c r="Q23" i="1" s="1"/>
  <c r="P21" i="1"/>
  <c r="Q21" i="1" s="1"/>
  <c r="P63" i="1"/>
  <c r="Q63" i="1" s="1"/>
  <c r="P19" i="1"/>
  <c r="Q19" i="1" s="1"/>
  <c r="Q189" i="1"/>
  <c r="P122" i="1"/>
  <c r="Q122" i="1" s="1"/>
  <c r="Q174" i="1"/>
  <c r="P168" i="1"/>
  <c r="Q168" i="1" s="1"/>
  <c r="P93" i="1"/>
  <c r="P120" i="1" l="1"/>
  <c r="P180" i="1" l="1"/>
  <c r="P34" i="1"/>
  <c r="P182" i="1" l="1"/>
  <c r="P68" i="1"/>
  <c r="Q56" i="1"/>
  <c r="P16" i="1" l="1"/>
  <c r="P169" i="1"/>
  <c r="P170" i="1" l="1"/>
  <c r="P104" i="1" l="1"/>
  <c r="P78" i="1"/>
  <c r="P186" i="1"/>
  <c r="P89" i="1" l="1"/>
  <c r="P8" i="1"/>
  <c r="Q17" i="1" l="1"/>
  <c r="Q86" i="1"/>
  <c r="Q85" i="1"/>
  <c r="Q93" i="1"/>
  <c r="Q173" i="1"/>
  <c r="Q136" i="1"/>
  <c r="Q133" i="1"/>
  <c r="Q36" i="1"/>
  <c r="Q169" i="1"/>
  <c r="Q177" i="1"/>
  <c r="Q129" i="1"/>
  <c r="Q83" i="1"/>
  <c r="Q81" i="1"/>
  <c r="Q80" i="1"/>
  <c r="Q79" i="1"/>
  <c r="Q89" i="1"/>
  <c r="Q78" i="1"/>
  <c r="Q127" i="1"/>
  <c r="Q125" i="1"/>
  <c r="Q34" i="1"/>
  <c r="Q32" i="1"/>
  <c r="Q77" i="1"/>
  <c r="Q124" i="1"/>
  <c r="Q123" i="1"/>
  <c r="Q75" i="1"/>
  <c r="Q184" i="1"/>
  <c r="Q185" i="1"/>
  <c r="Q140" i="1"/>
  <c r="Q139" i="1"/>
  <c r="Q31" i="1"/>
  <c r="Q121" i="1"/>
  <c r="Q30" i="1"/>
  <c r="Q183" i="1"/>
  <c r="Q27" i="1"/>
  <c r="Q28" i="1"/>
  <c r="Q69" i="1"/>
  <c r="Q68" i="1"/>
  <c r="Q67" i="1"/>
  <c r="Q161" i="1"/>
  <c r="Q120" i="1"/>
  <c r="Q25" i="1"/>
  <c r="Q24" i="1"/>
  <c r="Q188" i="1"/>
  <c r="Q64" i="1"/>
  <c r="Q20" i="1"/>
  <c r="Q115" i="1"/>
  <c r="Q61" i="1"/>
  <c r="Q16" i="1"/>
  <c r="Q60" i="1"/>
  <c r="Q187" i="1"/>
  <c r="Q15" i="1"/>
  <c r="Q113" i="1"/>
  <c r="Q181" i="1"/>
  <c r="Q111" i="1"/>
  <c r="Q14" i="1"/>
  <c r="Q90" i="1"/>
  <c r="Q180" i="1"/>
  <c r="Q160" i="1"/>
  <c r="Q12" i="1"/>
  <c r="Q179" i="1"/>
  <c r="Q109" i="1"/>
  <c r="Q157" i="1"/>
  <c r="Q55" i="1"/>
  <c r="Q155" i="1"/>
  <c r="Q11" i="1"/>
  <c r="Q176" i="1"/>
  <c r="Q103" i="1"/>
  <c r="Q153" i="1"/>
  <c r="Q175" i="1"/>
  <c r="Q99" i="1"/>
  <c r="Q9" i="1"/>
  <c r="Q5" i="1"/>
  <c r="Q151" i="1"/>
  <c r="Q52" i="1"/>
  <c r="Q150" i="1"/>
  <c r="Q149" i="1"/>
  <c r="Q4" i="1"/>
  <c r="Q148" i="1"/>
  <c r="Q98" i="1"/>
  <c r="P91" i="1"/>
  <c r="P92" i="1"/>
  <c r="P49" i="1"/>
  <c r="Q51" i="1"/>
  <c r="P39" i="1"/>
  <c r="P126" i="1"/>
  <c r="Q7" i="1"/>
  <c r="Q72" i="1"/>
  <c r="Q71" i="1"/>
  <c r="Q6" i="1"/>
  <c r="P116" i="1"/>
  <c r="Q116" i="1" s="1"/>
  <c r="Q186" i="1"/>
  <c r="Q58" i="1"/>
  <c r="P131" i="1"/>
  <c r="P3" i="1"/>
  <c r="Q159" i="1"/>
  <c r="Q182" i="1"/>
  <c r="Q108" i="1"/>
  <c r="Q104" i="1"/>
  <c r="Q94" i="1"/>
  <c r="P143" i="1"/>
  <c r="Q167" i="1"/>
  <c r="P13" i="1"/>
  <c r="Q107" i="1"/>
  <c r="P42" i="1"/>
  <c r="Q166" i="1"/>
  <c r="Q170" i="1" l="1"/>
  <c r="P43" i="1" l="1"/>
  <c r="Q43" i="1" s="1"/>
  <c r="Q102" i="1"/>
  <c r="P142" i="1"/>
  <c r="Q142" i="1" s="1"/>
  <c r="Q126" i="1"/>
  <c r="Q49" i="1"/>
  <c r="Q39" i="1"/>
  <c r="Q62" i="1"/>
  <c r="P178" i="1"/>
  <c r="Q178" i="1" s="1"/>
  <c r="Q152" i="1"/>
  <c r="P41" i="1"/>
  <c r="Q41" i="1" s="1"/>
  <c r="Q29" i="1"/>
  <c r="Q97" i="1"/>
  <c r="P10" i="1"/>
  <c r="Q10" i="1" s="1"/>
  <c r="P144" i="1"/>
  <c r="Q144" i="1" s="1"/>
  <c r="P40" i="1"/>
  <c r="Q40" i="1" s="1"/>
  <c r="P156" i="1"/>
  <c r="Q156" i="1" s="1"/>
  <c r="P135" i="1"/>
  <c r="Q135" i="1" s="1"/>
  <c r="P76" i="1"/>
  <c r="Q76" i="1" s="1"/>
  <c r="Q88" i="1"/>
  <c r="Q3" i="1"/>
  <c r="Q96" i="1"/>
  <c r="P50" i="1"/>
  <c r="Q50" i="1" s="1"/>
  <c r="Q141" i="1"/>
  <c r="Q38" i="1"/>
  <c r="Q8" i="1"/>
  <c r="Q47" i="1"/>
  <c r="P101" i="1"/>
  <c r="Q101" i="1" s="1"/>
  <c r="Q158" i="1"/>
  <c r="P106" i="1"/>
  <c r="Q106" i="1" s="1"/>
  <c r="Q13" i="1"/>
  <c r="P110" i="1"/>
  <c r="Q110" i="1" s="1"/>
  <c r="Q143" i="1"/>
  <c r="P114" i="1"/>
  <c r="Q114" i="1" s="1"/>
  <c r="P162" i="1"/>
  <c r="Q162" i="1" s="1"/>
  <c r="Q48" i="1"/>
  <c r="P164" i="1"/>
  <c r="Q164" i="1" s="1"/>
  <c r="Q74" i="1"/>
  <c r="Q46" i="1"/>
  <c r="P145" i="1"/>
  <c r="Q145" i="1" s="1"/>
  <c r="Q146" i="1"/>
  <c r="Q42" i="1"/>
  <c r="P130" i="1"/>
  <c r="Q130" i="1" s="1"/>
  <c r="Q138" i="1"/>
  <c r="P132" i="1"/>
  <c r="Q132" i="1" s="1"/>
  <c r="Q131" i="1"/>
  <c r="P44" i="1"/>
  <c r="Q44" i="1" s="1"/>
  <c r="Q147" i="1"/>
  <c r="P45" i="1"/>
  <c r="Q45" i="1" s="1"/>
  <c r="Q91" i="1"/>
  <c r="Q92" i="1"/>
  <c r="Q87" i="1"/>
</calcChain>
</file>

<file path=xl/sharedStrings.xml><?xml version="1.0" encoding="utf-8"?>
<sst xmlns="http://schemas.openxmlformats.org/spreadsheetml/2006/main" count="1689" uniqueCount="750">
  <si>
    <t xml:space="preserve"> East Syracuse Downtown -Step 2</t>
  </si>
  <si>
    <t>Northwest Newburgh – Step 2</t>
  </si>
  <si>
    <t>Albany</t>
  </si>
  <si>
    <t>Albany (C)</t>
  </si>
  <si>
    <t>Amherst Industrial Development Agency</t>
  </si>
  <si>
    <t>Amsterdam (C)</t>
  </si>
  <si>
    <t>Babylon (T)</t>
  </si>
  <si>
    <t>Binghamton (C)</t>
  </si>
  <si>
    <t>Bronx</t>
  </si>
  <si>
    <t>Bronx Council for Environmental Quality</t>
  </si>
  <si>
    <t>Bronx, Eastchester - Step 1</t>
  </si>
  <si>
    <t>Bronx, Harlem River - Step 1</t>
  </si>
  <si>
    <t>Bronx, Harlem River - Step 2</t>
  </si>
  <si>
    <t>Bronx, Port Morris - Step 2</t>
  </si>
  <si>
    <t>Bronx, South Waterfront - Step 2</t>
  </si>
  <si>
    <t>Brooklyn, Broadway Triangle - Step 2</t>
  </si>
  <si>
    <t>Brooklyn, East New York - Step 2</t>
  </si>
  <si>
    <t>Brooklyn, East Williamsburg - Step 1</t>
  </si>
  <si>
    <t>Brooklyn, Newtown Creek - Step 2</t>
  </si>
  <si>
    <t>Brooklyn, Reclaim Bushwick - Step 1</t>
  </si>
  <si>
    <t>Brooklyn, Red Hook/Gowanus- Step 1</t>
  </si>
  <si>
    <t>Brooklyn, Sunset Park - Step 1</t>
  </si>
  <si>
    <t>Broome</t>
  </si>
  <si>
    <t>Broome County</t>
  </si>
  <si>
    <t>Broome County, Brandywine Corridor - Step 2</t>
  </si>
  <si>
    <t>Broome County, EJ Industrial Spine - Step 2</t>
  </si>
  <si>
    <t>Buffalo (C)</t>
  </si>
  <si>
    <t>Buffalo Harbor - Step 2</t>
  </si>
  <si>
    <t>Buffalo River Keepers, Buffalo River Corridor - Step 2</t>
  </si>
  <si>
    <t>C096001</t>
  </si>
  <si>
    <t>C096002</t>
  </si>
  <si>
    <t>C096003</t>
  </si>
  <si>
    <t>C096004</t>
  </si>
  <si>
    <t>C096005</t>
  </si>
  <si>
    <t>C096006</t>
  </si>
  <si>
    <t>C096007</t>
  </si>
  <si>
    <t>C096008</t>
  </si>
  <si>
    <t>C096009</t>
  </si>
  <si>
    <t>C096010</t>
  </si>
  <si>
    <t>C096011</t>
  </si>
  <si>
    <t>C096012</t>
  </si>
  <si>
    <t>C096013</t>
  </si>
  <si>
    <t>C096014</t>
  </si>
  <si>
    <t>C096015</t>
  </si>
  <si>
    <t>C096016</t>
  </si>
  <si>
    <t>C096017</t>
  </si>
  <si>
    <t>C096018</t>
  </si>
  <si>
    <t>C096019</t>
  </si>
  <si>
    <t>C096020</t>
  </si>
  <si>
    <t>C096021</t>
  </si>
  <si>
    <t>C096022</t>
  </si>
  <si>
    <t>C096023</t>
  </si>
  <si>
    <t>C096024</t>
  </si>
  <si>
    <t>C096025</t>
  </si>
  <si>
    <t>C303094</t>
  </si>
  <si>
    <t>C303096</t>
  </si>
  <si>
    <t>C303097</t>
  </si>
  <si>
    <t>C303098</t>
  </si>
  <si>
    <t>C303099</t>
  </si>
  <si>
    <t>C303100</t>
  </si>
  <si>
    <t>C303101</t>
  </si>
  <si>
    <t>C303102</t>
  </si>
  <si>
    <t>C303103</t>
  </si>
  <si>
    <t>C303104</t>
  </si>
  <si>
    <t>C303107</t>
  </si>
  <si>
    <t>C303108</t>
  </si>
  <si>
    <t>C303109</t>
  </si>
  <si>
    <t>C303111</t>
  </si>
  <si>
    <t>C303140</t>
  </si>
  <si>
    <t>C303142</t>
  </si>
  <si>
    <t>C303143</t>
  </si>
  <si>
    <t>C303146</t>
  </si>
  <si>
    <t>C303147</t>
  </si>
  <si>
    <t>C303150</t>
  </si>
  <si>
    <t>C303151</t>
  </si>
  <si>
    <t>C303152</t>
  </si>
  <si>
    <t>C303153</t>
  </si>
  <si>
    <t>C303158</t>
  </si>
  <si>
    <t>C303159</t>
  </si>
  <si>
    <t>C303161</t>
  </si>
  <si>
    <t>C303162</t>
  </si>
  <si>
    <t>C303164</t>
  </si>
  <si>
    <t>C303165</t>
  </si>
  <si>
    <t>C303166</t>
  </si>
  <si>
    <t>C303167</t>
  </si>
  <si>
    <t>C303168</t>
  </si>
  <si>
    <t>C303169</t>
  </si>
  <si>
    <t>C303205</t>
  </si>
  <si>
    <t>C303206</t>
  </si>
  <si>
    <t>C303207</t>
  </si>
  <si>
    <t>C303216</t>
  </si>
  <si>
    <t>C303226</t>
  </si>
  <si>
    <t>C303227</t>
  </si>
  <si>
    <t>C303228</t>
  </si>
  <si>
    <t>C303229</t>
  </si>
  <si>
    <t>C303230</t>
  </si>
  <si>
    <t>C303231</t>
  </si>
  <si>
    <t>C303266</t>
  </si>
  <si>
    <t>C303321</t>
  </si>
  <si>
    <t>C303323</t>
  </si>
  <si>
    <t>C303324</t>
  </si>
  <si>
    <t>C303325</t>
  </si>
  <si>
    <t>C303384</t>
  </si>
  <si>
    <t>C303696</t>
  </si>
  <si>
    <t>C303844</t>
  </si>
  <si>
    <t>C303845</t>
  </si>
  <si>
    <t>C303846</t>
  </si>
  <si>
    <t>C303847</t>
  </si>
  <si>
    <t>C303849</t>
  </si>
  <si>
    <t>C303852</t>
  </si>
  <si>
    <t>C303853</t>
  </si>
  <si>
    <t>C303854</t>
  </si>
  <si>
    <t>C303855</t>
  </si>
  <si>
    <t>C303856</t>
  </si>
  <si>
    <t>C303857</t>
  </si>
  <si>
    <t>C303858</t>
  </si>
  <si>
    <t>C303859</t>
  </si>
  <si>
    <t>C303860</t>
  </si>
  <si>
    <t>C303861</t>
  </si>
  <si>
    <t>C303862</t>
  </si>
  <si>
    <t>C303863</t>
  </si>
  <si>
    <t>C303864</t>
  </si>
  <si>
    <t>C303865</t>
  </si>
  <si>
    <t>C303866</t>
  </si>
  <si>
    <t>C303867</t>
  </si>
  <si>
    <t>C303868</t>
  </si>
  <si>
    <t>C303869</t>
  </si>
  <si>
    <t>C303870</t>
  </si>
  <si>
    <t>C303871</t>
  </si>
  <si>
    <t>C303872</t>
  </si>
  <si>
    <t>C303873</t>
  </si>
  <si>
    <t>C303874</t>
  </si>
  <si>
    <t>C303875</t>
  </si>
  <si>
    <t>C303876</t>
  </si>
  <si>
    <t>C303877</t>
  </si>
  <si>
    <t>C303878</t>
  </si>
  <si>
    <t>C303879</t>
  </si>
  <si>
    <t>C303880</t>
  </si>
  <si>
    <t>C303881</t>
  </si>
  <si>
    <t>C303882</t>
  </si>
  <si>
    <t>C303883</t>
  </si>
  <si>
    <t>C303884</t>
  </si>
  <si>
    <t>C303885</t>
  </si>
  <si>
    <t>C303886</t>
  </si>
  <si>
    <t>C303887</t>
  </si>
  <si>
    <t>C303888</t>
  </si>
  <si>
    <t>C303889</t>
  </si>
  <si>
    <t>C303890</t>
  </si>
  <si>
    <t>C303891</t>
  </si>
  <si>
    <t>C303892</t>
  </si>
  <si>
    <t>C303893</t>
  </si>
  <si>
    <t>C304070</t>
  </si>
  <si>
    <t>Canton (T)</t>
  </si>
  <si>
    <t>Catskill (V)</t>
  </si>
  <si>
    <t>Cattaraugus</t>
  </si>
  <si>
    <t>Cayuga</t>
  </si>
  <si>
    <t>Chautauqua</t>
  </si>
  <si>
    <t>Chemung</t>
  </si>
  <si>
    <t>Chenango</t>
  </si>
  <si>
    <t>City of Albany - Step 1</t>
  </si>
  <si>
    <t>City of Albany, Arbor Hill, Riverfront, Southend - Step 1</t>
  </si>
  <si>
    <t>City of Amsterdam - Step 2</t>
  </si>
  <si>
    <t>City of Binghamton North Chenango River - Step 2</t>
  </si>
  <si>
    <t>City of Binghamton, First Ward Neighborhood Square - Step 1</t>
  </si>
  <si>
    <t>City of Buffalo, South Buffalo - Step 2</t>
  </si>
  <si>
    <t>City of Buffalo, Tonawanda Street Corridor - Step 2</t>
  </si>
  <si>
    <t>City of Cohoes - Step 1</t>
  </si>
  <si>
    <t>City of Cohoes, Delaware Avenue Corridor - Step 1</t>
  </si>
  <si>
    <t>City of Cohoes, I-787 Corridor - Step 2</t>
  </si>
  <si>
    <t>City of Dunkirk - Step 1</t>
  </si>
  <si>
    <t>City of Dunkirk AL Tech Site Area - Step 2</t>
  </si>
  <si>
    <t>City of Elmira, South East Area - Step 1</t>
  </si>
  <si>
    <t>City of Fulton Pathway to Progress - Step 2</t>
  </si>
  <si>
    <t>City of Glen Cove, Orchard Neighborhood - Step 1</t>
  </si>
  <si>
    <t>City of Glen Falls - Step 1</t>
  </si>
  <si>
    <t>City of Hudson, Hudson Riverfront - Step 1</t>
  </si>
  <si>
    <t>City of Jamestown - Step 1</t>
  </si>
  <si>
    <t>City of Jamestown, Chadokoin Riverfront - Step 1</t>
  </si>
  <si>
    <t>City of Johnstown - Step 1</t>
  </si>
  <si>
    <t>City of Kingston, Rondout - Step 3</t>
  </si>
  <si>
    <t>City of Lackawanna, First Ward - Step 2</t>
  </si>
  <si>
    <t>City of Lockport - Step 1</t>
  </si>
  <si>
    <t>City of Long Beach - Step 1</t>
  </si>
  <si>
    <t>City of Mechanicville - Step 2</t>
  </si>
  <si>
    <t>City of Newburgh - Step 2</t>
  </si>
  <si>
    <t>City of Niagara Falls, Buffalo Avenue Corridor - Step 1</t>
  </si>
  <si>
    <t>City of Niagara Falls, Highland Community - Step 2</t>
  </si>
  <si>
    <t>City of Norwich - Step 1</t>
  </si>
  <si>
    <t>City of Ogdensburg Waterfront - Step 2</t>
  </si>
  <si>
    <t>City of Olean Northwest - Step 2</t>
  </si>
  <si>
    <t>City of Olean, Northwest - Step 1</t>
  </si>
  <si>
    <t>City of Oneonta, D&amp;H Rail Yard - Step 2</t>
  </si>
  <si>
    <t>City of Oneonta, Factory Street/New Island - Step 1</t>
  </si>
  <si>
    <t>City of Plattsburgh - Step 1</t>
  </si>
  <si>
    <t>City of Poughkeepsie - Step 1</t>
  </si>
  <si>
    <t>City of Rensselaer, Urban Core - Step 2</t>
  </si>
  <si>
    <t>City of Rochester Lyell-Lake-State Street (LYLAKS) - Step 2</t>
  </si>
  <si>
    <t>City of Rochester, Genesee River Corridor - Step 2</t>
  </si>
  <si>
    <t>City of Rochester, Lyell-Lake-State Street (LYLAKS) - Step 1</t>
  </si>
  <si>
    <t>City of Rochester, Neighborhood of Arts - Step 3</t>
  </si>
  <si>
    <t>City of Rome - Step 3</t>
  </si>
  <si>
    <t>City of Rome, South Rome - Step 1</t>
  </si>
  <si>
    <t>City of Schenectady - Step 1</t>
  </si>
  <si>
    <t>City of Syracuse - Step 2</t>
  </si>
  <si>
    <t>City of Syracuse, Hiawatha Blvd./Lodi Street - Step 2</t>
  </si>
  <si>
    <t>City of Troy, North-Central - Step 1</t>
  </si>
  <si>
    <t>City of Troy, South Troy - Step 2</t>
  </si>
  <si>
    <t>City of Troy, South Troy - Step 3</t>
  </si>
  <si>
    <t>City of Utica, UBRC - Step 2</t>
  </si>
  <si>
    <t>City of Watertown, Black River Corridor - Step 1</t>
  </si>
  <si>
    <t>City of Yonkers, Alexander Street - Step 3</t>
  </si>
  <si>
    <t>City of Yonkers, Nepperhan Valley - Step 3</t>
  </si>
  <si>
    <t>Clinton</t>
  </si>
  <si>
    <t>CLOSED - Rescinded by DEC</t>
  </si>
  <si>
    <t>CN</t>
  </si>
  <si>
    <t>Cohoes (C)</t>
  </si>
  <si>
    <t>Columbia</t>
  </si>
  <si>
    <t>Cornerstone Parks of New York - Step 1</t>
  </si>
  <si>
    <t>Cortland</t>
  </si>
  <si>
    <t>County</t>
  </si>
  <si>
    <t>Dunkirk (C)</t>
  </si>
  <si>
    <t>Dutchess</t>
  </si>
  <si>
    <t>East Syracuse (V)</t>
  </si>
  <si>
    <t>ED</t>
  </si>
  <si>
    <t>Elmira (C)</t>
  </si>
  <si>
    <t>Erie</t>
  </si>
  <si>
    <t>Erie Canal Industrial Corridor - Step 1</t>
  </si>
  <si>
    <t>Erwin (T)</t>
  </si>
  <si>
    <t>Erwin, Painted Post, Riverside - Step 2</t>
  </si>
  <si>
    <t>Family Services Network of New York</t>
  </si>
  <si>
    <t>Farmingdale (V)</t>
  </si>
  <si>
    <t>Flushing Willets Point Corona, LDC</t>
  </si>
  <si>
    <t>Fort Edward (T)</t>
  </si>
  <si>
    <t>Franklin</t>
  </si>
  <si>
    <t>Friends of Brooklyn Community Board #6</t>
  </si>
  <si>
    <t>Fulton</t>
  </si>
  <si>
    <t>FY</t>
  </si>
  <si>
    <t>Genesee</t>
  </si>
  <si>
    <t>Genesee Finger Lakes Regional Planning Council</t>
  </si>
  <si>
    <t>Glen Cove (C)</t>
  </si>
  <si>
    <t>Glens Falls (C)</t>
  </si>
  <si>
    <t>Glenville (T)</t>
  </si>
  <si>
    <t>Greater Jamaica Development Corporation</t>
  </si>
  <si>
    <t>Greene</t>
  </si>
  <si>
    <t>Greenpoint Manufacturing and Design Center</t>
  </si>
  <si>
    <t>Group 14621 Community Association</t>
  </si>
  <si>
    <t>Harlem Congregations for Community Improvement</t>
  </si>
  <si>
    <t>Herkimer</t>
  </si>
  <si>
    <t>Hicksville Study Area - Step 2</t>
  </si>
  <si>
    <t>Hudson (C)</t>
  </si>
  <si>
    <t>Hudson Falls (V)</t>
  </si>
  <si>
    <t>Huntington (T)</t>
  </si>
  <si>
    <t>Huntington (T), Huntington Community Development Agency, The Economic Development Corp. of Huntington</t>
  </si>
  <si>
    <t>Huntington Station - Step 2</t>
  </si>
  <si>
    <t>Jamaica Queens - Step 2</t>
  </si>
  <si>
    <t>Jamestown (C)</t>
  </si>
  <si>
    <t>Jefferson</t>
  </si>
  <si>
    <t>Johnstown (C)</t>
  </si>
  <si>
    <t>Kings</t>
  </si>
  <si>
    <t>Kingston (C)</t>
  </si>
  <si>
    <t>Lackawanna (C)</t>
  </si>
  <si>
    <t>Lewis</t>
  </si>
  <si>
    <t>LI</t>
  </si>
  <si>
    <t>Local Development Corporation of East New York</t>
  </si>
  <si>
    <t>Lockport (C)</t>
  </si>
  <si>
    <t>Long Beach (C)</t>
  </si>
  <si>
    <t>Malone (V/T)</t>
  </si>
  <si>
    <t>Manahattan, Bradhurst - Step 2</t>
  </si>
  <si>
    <t>Manhattan, Sherman Creek - Step 2</t>
  </si>
  <si>
    <t>Mechanicville (C)</t>
  </si>
  <si>
    <t>Monroe</t>
  </si>
  <si>
    <t>Monroe County - Step 1</t>
  </si>
  <si>
    <t>Montgomery</t>
  </si>
  <si>
    <t>N/A</t>
  </si>
  <si>
    <t>NA</t>
  </si>
  <si>
    <t>Nassau</t>
  </si>
  <si>
    <t>New York</t>
  </si>
  <si>
    <t>New York (C)</t>
  </si>
  <si>
    <t>New York City - Step 1</t>
  </si>
  <si>
    <t>Newburgh (C)</t>
  </si>
  <si>
    <t>Newburgh Community Action Committee, Inc.</t>
  </si>
  <si>
    <t>Niagara</t>
  </si>
  <si>
    <t>Niagara Falls (C)</t>
  </si>
  <si>
    <t>North Greenbush (T)</t>
  </si>
  <si>
    <t>North Hempstead (T)</t>
  </si>
  <si>
    <t>North Tonawanda (C)</t>
  </si>
  <si>
    <t>Northwest Hicksville Study Area - Step 1</t>
  </si>
  <si>
    <t>Norwich (C)</t>
  </si>
  <si>
    <t>NYC</t>
  </si>
  <si>
    <t>NYC &amp; Audubon Partnership for Economic Development (APED)</t>
  </si>
  <si>
    <t>NYC Brooklyn Sunset Park, Brooklyn - Step 2</t>
  </si>
  <si>
    <t>Ogdensburg (C)</t>
  </si>
  <si>
    <t>Olean (C)/Cattaraugus Empire Zone Corp</t>
  </si>
  <si>
    <t>Oneida</t>
  </si>
  <si>
    <t>Oneonta (C)</t>
  </si>
  <si>
    <t>Onondaga</t>
  </si>
  <si>
    <t>Ontario</t>
  </si>
  <si>
    <t>Orange</t>
  </si>
  <si>
    <t>Orleans</t>
  </si>
  <si>
    <t>Oswego</t>
  </si>
  <si>
    <t>Oswego County</t>
  </si>
  <si>
    <t xml:space="preserve">Oswego County, City of Oswego - Step 2 </t>
  </si>
  <si>
    <t>Oswego County, Oswego Canal Corridor - Step 2</t>
  </si>
  <si>
    <t>Otsego</t>
  </si>
  <si>
    <t>Owego (V)</t>
  </si>
  <si>
    <t>Oyster Bay (T)</t>
  </si>
  <si>
    <t>PD</t>
  </si>
  <si>
    <t>Penfield (T)</t>
  </si>
  <si>
    <t>Plattsburgh (C)</t>
  </si>
  <si>
    <t>Poughkeepsie (C)</t>
  </si>
  <si>
    <t>Putnam</t>
  </si>
  <si>
    <t>Putnam County</t>
  </si>
  <si>
    <t>Queens</t>
  </si>
  <si>
    <t>Queensbury (T)</t>
  </si>
  <si>
    <t>Recipient</t>
  </si>
  <si>
    <t>Rensselaer</t>
  </si>
  <si>
    <t>Rensselaer (C)</t>
  </si>
  <si>
    <t>Richmond</t>
  </si>
  <si>
    <t>Ridgewood Bushwick Senior Citizens Council</t>
  </si>
  <si>
    <t>Rochester (C)</t>
  </si>
  <si>
    <t>Rochester (C), Dept. of Environmental Quality</t>
  </si>
  <si>
    <t>Rochester Economic Development Corp. (REDCO)</t>
  </si>
  <si>
    <t>Rochester, Group 14621 - Step 1</t>
  </si>
  <si>
    <t>Rome (C)</t>
  </si>
  <si>
    <t>Rotterdam (T)</t>
  </si>
  <si>
    <t>Saratoga</t>
  </si>
  <si>
    <t>Schenectady</t>
  </si>
  <si>
    <t>Schenectady (C)</t>
  </si>
  <si>
    <t>SD</t>
  </si>
  <si>
    <t>SoBRO</t>
  </si>
  <si>
    <t>SOBRO Development Corp</t>
  </si>
  <si>
    <t>South Buffalo - Step 3</t>
  </si>
  <si>
    <t>St. Lawrence</t>
  </si>
  <si>
    <t>St. Nicholas, NPC</t>
  </si>
  <si>
    <t>Staff</t>
  </si>
  <si>
    <t>State Balance</t>
  </si>
  <si>
    <t>State Expended</t>
  </si>
  <si>
    <t>Staten Island, Port Richmond - Step 1</t>
  </si>
  <si>
    <t>Staten Island, Richmond Terrace - Step 2</t>
  </si>
  <si>
    <t>Staten Island, West Brighton - Step 1</t>
  </si>
  <si>
    <t>Step 1</t>
  </si>
  <si>
    <t>Step 2</t>
  </si>
  <si>
    <t>Step 3</t>
  </si>
  <si>
    <t>Steuben</t>
  </si>
  <si>
    <t>Stillwater (T) &amp; (V)</t>
  </si>
  <si>
    <t>Suffolk</t>
  </si>
  <si>
    <t>Syracuse (C)</t>
  </si>
  <si>
    <t>Tioga</t>
  </si>
  <si>
    <t>Tonawanda (T)</t>
  </si>
  <si>
    <t>Town &amp; Village of Stillwater - Step 1</t>
  </si>
  <si>
    <t>Town of Amherst, Sheridan Drive Commercial District - Step 1</t>
  </si>
  <si>
    <t>Town of Babylon, Wyandanch - Step 2</t>
  </si>
  <si>
    <t>Town of Erwin/Viillages of Painted Post/Riverside-Step 1</t>
  </si>
  <si>
    <t>Town of Fort Edward - Step 1</t>
  </si>
  <si>
    <t>Town of Fort Edward, Downtown - Step 2</t>
  </si>
  <si>
    <t>Town of Fort Edward, Northeast Village - Step 2</t>
  </si>
  <si>
    <t>Town of Glenville, Industrial Park - Step 1</t>
  </si>
  <si>
    <t>Town of Huntington, Huntington  Transportation Hub - Step 1</t>
  </si>
  <si>
    <t>Town of North Greenbush, Wynantskill Main Street - Step 1</t>
  </si>
  <si>
    <t>Town of North Hempstead, New Cassel - Step 2</t>
  </si>
  <si>
    <t>Town of Oyster Bay, Hicksville Area - Step 1</t>
  </si>
  <si>
    <t>Town of Penfield, LaSalle's Landing - Step 1</t>
  </si>
  <si>
    <t>Town of Queensbury, South Queensbury - Step 1</t>
  </si>
  <si>
    <t>Town of Rotterdam, Rotterdam Junction - Step 2</t>
  </si>
  <si>
    <t>Town of Tonawanda, River Road - Step 1</t>
  </si>
  <si>
    <t>Town/Village of Canton - Step 1</t>
  </si>
  <si>
    <t>Town/Village of Malone, Salmon River Corridor - Step 1</t>
  </si>
  <si>
    <t>Troy (C)</t>
  </si>
  <si>
    <t>Type 3</t>
  </si>
  <si>
    <t>Ulster</t>
  </si>
  <si>
    <t>UPROSE</t>
  </si>
  <si>
    <t>Utica (C)</t>
  </si>
  <si>
    <t>Utica Brownfield Revitalization Corporation</t>
  </si>
  <si>
    <t>Victory (V)</t>
  </si>
  <si>
    <t>Village of Catskill, Catskill Creek - Step 1</t>
  </si>
  <si>
    <t>Village of Farmingdale Main Street - Step 2</t>
  </si>
  <si>
    <t>Village of Hudson Falls - Step 1</t>
  </si>
  <si>
    <t>Village of Owego, West - Step 1</t>
  </si>
  <si>
    <t>Village of Perry, Washington Boulevard - Step 1</t>
  </si>
  <si>
    <t>Village of Victory - Step 1</t>
  </si>
  <si>
    <t>Warren</t>
  </si>
  <si>
    <t>Washington</t>
  </si>
  <si>
    <t>Watertown (C)</t>
  </si>
  <si>
    <t>Wayne</t>
  </si>
  <si>
    <t>West Brighton Community Local Development Corp.</t>
  </si>
  <si>
    <t>Westchester</t>
  </si>
  <si>
    <t>Wyandanch - Step 3</t>
  </si>
  <si>
    <t>Wyoming</t>
  </si>
  <si>
    <t>Yonkers Brownfield Solutions, Inc.</t>
  </si>
  <si>
    <t>Yonkers Brownfield Solutions, Inc. YSBI</t>
  </si>
  <si>
    <t>Yonkers Lower West Side - Step 1</t>
  </si>
  <si>
    <t>Youth Ministries for Peace &amp; Justice</t>
  </si>
  <si>
    <t>City of Kingston - Step 2</t>
  </si>
  <si>
    <t>Buffalo Urban Development Corporation</t>
  </si>
  <si>
    <t>Village of Hempstead, Franklin Street - Step 1</t>
  </si>
  <si>
    <t>Carroll Gardens Association</t>
  </si>
  <si>
    <t>Batavia (C)</t>
  </si>
  <si>
    <t>C106005</t>
  </si>
  <si>
    <t>Batavia Central Corridor - Step 2</t>
  </si>
  <si>
    <t>Cypress Hills Local Development Corporation</t>
  </si>
  <si>
    <t>C106012</t>
  </si>
  <si>
    <t>East New York - Step 2</t>
  </si>
  <si>
    <t xml:space="preserve">Binghamton (C) </t>
  </si>
  <si>
    <t>C106011</t>
  </si>
  <si>
    <t>First Ward Neighborhood - Step 2</t>
  </si>
  <si>
    <t xml:space="preserve">Mount Vernon (C) </t>
  </si>
  <si>
    <t>C106016</t>
  </si>
  <si>
    <t>Canal Village - Step 2</t>
  </si>
  <si>
    <t>Macedon (V)</t>
  </si>
  <si>
    <t>C106002</t>
  </si>
  <si>
    <t>Main Street &amp; Erie Canal - Step 2</t>
  </si>
  <si>
    <t xml:space="preserve">Cohoes (C) </t>
  </si>
  <si>
    <t>C106014</t>
  </si>
  <si>
    <t>Interstate I-787 Corridor - Step 2</t>
  </si>
  <si>
    <t>C106022</t>
  </si>
  <si>
    <t>Genesee Finger Lakes - Step 1</t>
  </si>
  <si>
    <t xml:space="preserve">Elmira (C) </t>
  </si>
  <si>
    <t>C106003</t>
  </si>
  <si>
    <t>Southside Rising - Step 2</t>
  </si>
  <si>
    <t>C106004</t>
  </si>
  <si>
    <t>Buffalo Ave. Industrial Corridor - Step 2</t>
  </si>
  <si>
    <t>C106006</t>
  </si>
  <si>
    <t>Downtown Riverhead - Step 2</t>
  </si>
  <si>
    <t>C106020</t>
  </si>
  <si>
    <t>Jamaica Queens - Step 3</t>
  </si>
  <si>
    <t>C106010</t>
  </si>
  <si>
    <t>Erie Canal - Step 1</t>
  </si>
  <si>
    <t>C106013</t>
  </si>
  <si>
    <t>Downtown Rome - Step 3</t>
  </si>
  <si>
    <t>Geneva (C)</t>
  </si>
  <si>
    <t>C106007</t>
  </si>
  <si>
    <t>North End - Step 1</t>
  </si>
  <si>
    <t>South Bronx Overall Economic Development Corporation</t>
  </si>
  <si>
    <t>C106017</t>
  </si>
  <si>
    <t>Port Morris &amp; Harlem River - Step 3</t>
  </si>
  <si>
    <t>C106001</t>
  </si>
  <si>
    <t>Downtown Via Ponte - Step 2</t>
  </si>
  <si>
    <t>C106018</t>
  </si>
  <si>
    <t>Port Morris &amp; East River - Step 2</t>
  </si>
  <si>
    <t>C106015</t>
  </si>
  <si>
    <t>Downtown &amp; Waterfront - Step 2</t>
  </si>
  <si>
    <t>Tupper Lake (V)</t>
  </si>
  <si>
    <t>C106021</t>
  </si>
  <si>
    <t>Tupper Lake Downtown - Step 2</t>
  </si>
  <si>
    <t>C106009</t>
  </si>
  <si>
    <t>Three Rivers Point - Step 2</t>
  </si>
  <si>
    <t>C106019</t>
  </si>
  <si>
    <t>Main Street &amp; Mohawk River - Step 1</t>
  </si>
  <si>
    <t>Clay (T)</t>
  </si>
  <si>
    <t>Holley (V)</t>
  </si>
  <si>
    <t>Riverhead (T)</t>
  </si>
  <si>
    <t>Match</t>
  </si>
  <si>
    <t>CLOSED</t>
  </si>
  <si>
    <t>CLOSED - Not undertaken</t>
  </si>
  <si>
    <t>n/a</t>
  </si>
  <si>
    <t>Auburn (C)</t>
  </si>
  <si>
    <t>East Williamsburg Valley Industrial Development Corporation</t>
  </si>
  <si>
    <t>Greater Glens Falls Local Development Corporation</t>
  </si>
  <si>
    <t>Greene County Industrial Development Agency</t>
  </si>
  <si>
    <t>Southwest Brooklyn Industrial Development Corporation</t>
  </si>
  <si>
    <t>Cattarugus</t>
  </si>
  <si>
    <t>Sheridan Hollow Neighborhood - Step 1</t>
  </si>
  <si>
    <t>Endicott Johnson Industrial Spine - Step 3</t>
  </si>
  <si>
    <t>Auburn Downtown/Owasco River Corridor - Step 2</t>
  </si>
  <si>
    <t>North Tonawanda - Step 3</t>
  </si>
  <si>
    <t>Industrial Business Zone, Brooklyn - Step 2</t>
  </si>
  <si>
    <t>Warren Street - Step 1</t>
  </si>
  <si>
    <t>Catskill Creek - Step 2</t>
  </si>
  <si>
    <t>14621 Revitalization Plan - Step 2</t>
  </si>
  <si>
    <t>Eastchester South Bronx - Step 2</t>
  </si>
  <si>
    <t>Red Hook, Brooklyn - Step 1</t>
  </si>
  <si>
    <t>Massena - Step 2</t>
  </si>
  <si>
    <t>Ulster County - Step 1</t>
  </si>
  <si>
    <t>Gowanda - Step 1</t>
  </si>
  <si>
    <t>Franklin Street - Step 2</t>
  </si>
  <si>
    <t>Philmont - Step 2</t>
  </si>
  <si>
    <t>Gowanda (V)</t>
  </si>
  <si>
    <t>Philmont (V)</t>
  </si>
  <si>
    <t>Brooklyn, Gowanus Canal Corridor - Step 2</t>
  </si>
  <si>
    <t>Lyons Falls - Step 2</t>
  </si>
  <si>
    <t>REDC</t>
  </si>
  <si>
    <t>ST</t>
  </si>
  <si>
    <t>CNY</t>
  </si>
  <si>
    <t>CR</t>
  </si>
  <si>
    <t>FL</t>
  </si>
  <si>
    <t>MV</t>
  </si>
  <si>
    <t>WNY</t>
  </si>
  <si>
    <t>NC</t>
  </si>
  <si>
    <t>MH</t>
  </si>
  <si>
    <t>CLOSED - Rescinded</t>
  </si>
  <si>
    <t>Northfield Community LDC of Staten Island, Inc.</t>
  </si>
  <si>
    <t>C1000197</t>
  </si>
  <si>
    <t>C1000194</t>
  </si>
  <si>
    <t>C1000199</t>
  </si>
  <si>
    <t>C1000190</t>
  </si>
  <si>
    <t>C1000195</t>
  </si>
  <si>
    <t>C1000200</t>
  </si>
  <si>
    <t>C1000201</t>
  </si>
  <si>
    <t>C1000187</t>
  </si>
  <si>
    <t>C1000198</t>
  </si>
  <si>
    <t>C1000191</t>
  </si>
  <si>
    <t>C1000188</t>
  </si>
  <si>
    <t>C1000193</t>
  </si>
  <si>
    <t>C1000196</t>
  </si>
  <si>
    <t>C1000192</t>
  </si>
  <si>
    <t>C1000189</t>
  </si>
  <si>
    <t>CB</t>
  </si>
  <si>
    <t>SC</t>
  </si>
  <si>
    <t>DM</t>
  </si>
  <si>
    <t>EM</t>
  </si>
  <si>
    <t>JS</t>
  </si>
  <si>
    <t>CC</t>
  </si>
  <si>
    <t>DA</t>
  </si>
  <si>
    <t>NYC Queens Flushing River Waterfront - Step 2</t>
  </si>
  <si>
    <t>Grant_Award</t>
  </si>
  <si>
    <t>Hempstead Community Development Agency</t>
  </si>
  <si>
    <t>Affordable Housing Partnership of the Capital Region Inc.</t>
  </si>
  <si>
    <t>C1000361</t>
  </si>
  <si>
    <t>Sheridan Hollow Opportunity Area - Step 2</t>
  </si>
  <si>
    <t>Brookhaven (T)</t>
  </si>
  <si>
    <t>C1000366</t>
  </si>
  <si>
    <t>Greater Bellport - Step 2</t>
  </si>
  <si>
    <t>Colonie Industrial Development Agency</t>
  </si>
  <si>
    <t>C1000160</t>
  </si>
  <si>
    <t>Colonie Lincoln Avenue - Step 2</t>
  </si>
  <si>
    <t>Cortland (C)</t>
  </si>
  <si>
    <t>C1000136</t>
  </si>
  <si>
    <t>Southeast Cortland - Step 2</t>
  </si>
  <si>
    <t>C1000363</t>
  </si>
  <si>
    <t>Cypress Hills - Step 3</t>
  </si>
  <si>
    <t>C1000161</t>
  </si>
  <si>
    <t>Industrial Area - Step 3</t>
  </si>
  <si>
    <t>Glen Cove  (C)</t>
  </si>
  <si>
    <t>C1000368</t>
  </si>
  <si>
    <t>The Orchard Neighborhood and Sea Cliff Ave - Step 3</t>
  </si>
  <si>
    <t>C1000369</t>
  </si>
  <si>
    <t>South Street - Step 2</t>
  </si>
  <si>
    <t>C1000151</t>
  </si>
  <si>
    <t>Bradhurst Revitalization - Step 2</t>
  </si>
  <si>
    <t>C1000365</t>
  </si>
  <si>
    <t>Chadakoin River West - Step 2</t>
  </si>
  <si>
    <t>C1000137</t>
  </si>
  <si>
    <t>Lackawanna First Ward - Step 3</t>
  </si>
  <si>
    <t>Lewis (Co)</t>
  </si>
  <si>
    <t>C1000367</t>
  </si>
  <si>
    <t>Village of Lyons Falls Implementation Strategy - Step 3</t>
  </si>
  <si>
    <t>Little Falls (C)</t>
  </si>
  <si>
    <t>C1000138</t>
  </si>
  <si>
    <t>Waterfront-Center City - Step 1</t>
  </si>
  <si>
    <t>Mount Vernon (C)</t>
  </si>
  <si>
    <t>C001432</t>
  </si>
  <si>
    <t>Mount Vernon East Station Area - Step 2</t>
  </si>
  <si>
    <t>C1000156</t>
  </si>
  <si>
    <t>Port Richmond - Step 2</t>
  </si>
  <si>
    <t>C1000139</t>
  </si>
  <si>
    <t>Revitalize Norwich - Step 2</t>
  </si>
  <si>
    <t>Oswego (Co)</t>
  </si>
  <si>
    <t>C1000147</t>
  </si>
  <si>
    <t>Oswego Canal Corridor - Step 3</t>
  </si>
  <si>
    <t>C1000140</t>
  </si>
  <si>
    <t>Bulls Head - Step 2</t>
  </si>
  <si>
    <t>C1000362</t>
  </si>
  <si>
    <t>Vacuum Oil-South Genesee River Corridor - Step 3</t>
  </si>
  <si>
    <t>C1000141</t>
  </si>
  <si>
    <t>Erie Boulevard Corridor - Step 2</t>
  </si>
  <si>
    <t>Southampton (T)</t>
  </si>
  <si>
    <t>C1000364</t>
  </si>
  <si>
    <t>Riverside Hamlet Revitalization - Step 2</t>
  </si>
  <si>
    <t>Staten Island Economic Development Corporation</t>
  </si>
  <si>
    <t>C1000157</t>
  </si>
  <si>
    <t>West Shore, Staten Island - Step 2</t>
  </si>
  <si>
    <t>C1000143</t>
  </si>
  <si>
    <t>Erie Boulevard East - Step 3</t>
  </si>
  <si>
    <t>C1000144</t>
  </si>
  <si>
    <t>South Salina Street Gateway - Step 3</t>
  </si>
  <si>
    <t>C1000163</t>
  </si>
  <si>
    <t>Wappingers Falls (V)</t>
  </si>
  <si>
    <t>C001439</t>
  </si>
  <si>
    <t>Village of Wappingers Falls - Step 2</t>
  </si>
  <si>
    <t>Olean (C)</t>
  </si>
  <si>
    <t>Monroe (Co)</t>
  </si>
  <si>
    <t>Frankfort (V)</t>
  </si>
  <si>
    <t>Broome (Co)</t>
  </si>
  <si>
    <t>St. Lawrence (Co)</t>
  </si>
  <si>
    <t>Ulster (Co)</t>
  </si>
  <si>
    <t>West Brighton Community Local Development Corporation</t>
  </si>
  <si>
    <t>City of Jamestown, Chadakoin Riverfront - Step 2</t>
  </si>
  <si>
    <t>Town indicated final PR was submitted in 2007.  Termination rejected by OSC because we didn't make payment.  Can't find record of payment.  Discussed &amp; forwarded final PR email 10/10/13.  They are working on 11/19/13, 1/21/14, 2/7/14, 2/12/14, 4/7/14.  Discussed @5/15/14, they had questions on amount to document.  Discussed w/DA, he said they didn't do project.  LM 5/27/14.</t>
  </si>
  <si>
    <t>City of Lockport Tourism Focus Area - Step 2</t>
  </si>
  <si>
    <t>Final PR in process - figure out how to reject.</t>
  </si>
  <si>
    <t>BOA #</t>
  </si>
  <si>
    <t>na</t>
  </si>
  <si>
    <t xml:space="preserve">City of North Tonawanda, Tonawanda Island </t>
  </si>
  <si>
    <t>Step 1 grants</t>
  </si>
  <si>
    <t>Step 2 grants</t>
  </si>
  <si>
    <t>Step 3 grants</t>
  </si>
  <si>
    <t>yes</t>
  </si>
  <si>
    <t>TOTAL</t>
  </si>
  <si>
    <t>IN PROGRESS</t>
  </si>
  <si>
    <t>COMPLETE</t>
  </si>
  <si>
    <t>Unique BOAs</t>
  </si>
  <si>
    <t>TOTAL GRANTS - NUMBER</t>
  </si>
  <si>
    <t>TOTAL GRANTS - AMOUNT</t>
  </si>
  <si>
    <t>BOA Name</t>
  </si>
  <si>
    <t>Oswego Canal Corridor</t>
  </si>
  <si>
    <t>City of Fulton</t>
  </si>
  <si>
    <t>Gowanus Canal</t>
  </si>
  <si>
    <t>Cypress Hills</t>
  </si>
  <si>
    <t>Three Rivers Point</t>
  </si>
  <si>
    <t>Auburn Downtown/Owasco River Corridor (may change)</t>
  </si>
  <si>
    <t>Catskill Creek</t>
  </si>
  <si>
    <t>Greater Jamaica</t>
  </si>
  <si>
    <t>Newtown Creek</t>
  </si>
  <si>
    <t>Rotterdam Junction</t>
  </si>
  <si>
    <t>NW Hicksville</t>
  </si>
  <si>
    <t>SE Hicksville</t>
  </si>
  <si>
    <t>Lyons Falls</t>
  </si>
  <si>
    <t>Endicott Johnson Industrial Spine</t>
  </si>
  <si>
    <t>Bulls Head</t>
  </si>
  <si>
    <t>Sunset Park</t>
  </si>
  <si>
    <t>Massena</t>
  </si>
  <si>
    <t>Red Hook</t>
  </si>
  <si>
    <t>City of Amsterdam, Northern/Eastern Neighborhoods - Step 1</t>
  </si>
  <si>
    <t>Downtown Riverhead</t>
  </si>
  <si>
    <t>Erie Canal Industrial Corridor</t>
  </si>
  <si>
    <t>Main Street and Mohawk River</t>
  </si>
  <si>
    <t>Waterfront-Center City</t>
  </si>
  <si>
    <t>Greater Malone</t>
  </si>
  <si>
    <t>City of Mechanicville</t>
  </si>
  <si>
    <t>Ogdensburg Waterfront</t>
  </si>
  <si>
    <t>Plattsburgh</t>
  </si>
  <si>
    <t>Queensbury South</t>
  </si>
  <si>
    <t>Downtown Rome</t>
  </si>
  <si>
    <t>Erie Boulevard Corridor</t>
  </si>
  <si>
    <t>Tupper Lake Downtown</t>
  </si>
  <si>
    <t>Village of Victory</t>
  </si>
  <si>
    <t>Village of Wappingers Falls</t>
  </si>
  <si>
    <t>Stillwater</t>
  </si>
  <si>
    <t>South Troy</t>
  </si>
  <si>
    <t>North-Central Troy</t>
  </si>
  <si>
    <t>Ulster County</t>
  </si>
  <si>
    <t>Wyandanch Downtown</t>
  </si>
  <si>
    <t>Bronx, Harlem River</t>
  </si>
  <si>
    <t>Huntington Station</t>
  </si>
  <si>
    <t>Eastchester</t>
  </si>
  <si>
    <t>Port Morris, East River</t>
  </si>
  <si>
    <t>City of Albany</t>
  </si>
  <si>
    <t>Greater Bellport</t>
  </si>
  <si>
    <t>Flushing West</t>
  </si>
  <si>
    <t>Bradhurst</t>
  </si>
  <si>
    <t>Kingston Roundout</t>
  </si>
  <si>
    <t>Long Beach</t>
  </si>
  <si>
    <t>Newburgh Census Tract 5</t>
  </si>
  <si>
    <t xml:space="preserve">Mount Vernon, East Station </t>
  </si>
  <si>
    <t>Mount Vernon, Canal Village</t>
  </si>
  <si>
    <t>New York City</t>
  </si>
  <si>
    <t>New Cassell</t>
  </si>
  <si>
    <t>Port Richmond</t>
  </si>
  <si>
    <t>Philmont</t>
  </si>
  <si>
    <t>Poughkeepsie</t>
  </si>
  <si>
    <t>Port Morris, Harlem River</t>
  </si>
  <si>
    <t>Riverside Hamlet</t>
  </si>
  <si>
    <t>Yonkers Alexander Street</t>
  </si>
  <si>
    <t>Rensselaer Urban Core</t>
  </si>
  <si>
    <t>Northern Newburgh</t>
  </si>
  <si>
    <t>Southeast Cortland</t>
  </si>
  <si>
    <t>Village of East Syracuse</t>
  </si>
  <si>
    <t>Hiawatha-Lodi</t>
  </si>
  <si>
    <t>Erie Boulevard East</t>
  </si>
  <si>
    <t>South Salina Street Gateway</t>
  </si>
  <si>
    <t>Colonie, Lincoln Avenue</t>
  </si>
  <si>
    <t>City of Rochester Neighborhood of the Arts Project</t>
  </si>
  <si>
    <t>Genesee Finger Lakes Step 1</t>
  </si>
  <si>
    <t>Tonawanda Street Corridor Brownfield Opportunity Area</t>
  </si>
  <si>
    <t>Buffalo River Corridor Brownfield Opportunity Area</t>
  </si>
  <si>
    <t>Buffalo Harbor Brownfield Opportunity Area</t>
  </si>
  <si>
    <t>South Buffalo Brownfield Opportunity Area</t>
  </si>
  <si>
    <t>Village of Perry Washington Boulevard Pre-Nomination Study</t>
  </si>
  <si>
    <t>City of Hudson Riverfront</t>
  </si>
  <si>
    <t>Sheridan Hollow, Albany</t>
  </si>
  <si>
    <t>Fort Edward Northeast Industrial</t>
  </si>
  <si>
    <t>Fort Edward Downtown Renaissance</t>
  </si>
  <si>
    <t>Glens Falls, South Street</t>
  </si>
  <si>
    <t>Glens Falls, Warren Street</t>
  </si>
  <si>
    <t>Hudson Falls, Downtown and Waterfront</t>
  </si>
  <si>
    <t>Wynantskill Main Street</t>
  </si>
  <si>
    <t>Gowanda</t>
  </si>
  <si>
    <t>14621 Revitalization Plan</t>
  </si>
  <si>
    <t>Chadakoin River West</t>
  </si>
  <si>
    <t>Chadakoin River Corridor, Jamestown</t>
  </si>
  <si>
    <t xml:space="preserve">City of Lackawanna First Ward </t>
  </si>
  <si>
    <t>City of Lockport</t>
  </si>
  <si>
    <t>Macedon Waterfront and Downtown</t>
  </si>
  <si>
    <t>Airport Area</t>
  </si>
  <si>
    <t>Buffalo Avenue Industrial Corridor</t>
  </si>
  <si>
    <t>North Tonawanda</t>
  </si>
  <si>
    <t>City of Olean NW Quadrant</t>
  </si>
  <si>
    <t>City of Olean Northwest</t>
  </si>
  <si>
    <t>Vacuum Oil - South Genesee River Corridor</t>
  </si>
  <si>
    <t>City of Rochester Lyell-Lake-State Street</t>
  </si>
  <si>
    <t>West Shore Staten Island</t>
  </si>
  <si>
    <t>Bronx, South Waterfront</t>
  </si>
  <si>
    <t>City of Norwich</t>
  </si>
  <si>
    <t>North Brooklyn</t>
  </si>
  <si>
    <t>Elmire Southside Rising</t>
  </si>
  <si>
    <t>Erwin, Painted Post, Riverside</t>
  </si>
  <si>
    <t>Bushwick</t>
  </si>
  <si>
    <t>Sheridan Drive, Town of Amherst</t>
  </si>
  <si>
    <t>Northern/Eastern Neighborhoods, Amsterdam</t>
  </si>
  <si>
    <t>Waterfront Heritage Area, Amsterdam</t>
  </si>
  <si>
    <t>Batavia</t>
  </si>
  <si>
    <t>Brandywine Corridor</t>
  </si>
  <si>
    <t>Canton Village</t>
  </si>
  <si>
    <t>Pyrites, Town of Canton</t>
  </si>
  <si>
    <t xml:space="preserve">City of Dunkirk </t>
  </si>
  <si>
    <t>Farmingdale</t>
  </si>
  <si>
    <t>Geneva North End</t>
  </si>
  <si>
    <t>Hempstead</t>
  </si>
  <si>
    <t>Village of Owego</t>
  </si>
  <si>
    <t>Johnstown</t>
  </si>
  <si>
    <t>Cohoes Boulevard</t>
  </si>
  <si>
    <t>Orchard Neighborhood</t>
  </si>
  <si>
    <t>City of Dunkirk AL Tech Site Area</t>
  </si>
  <si>
    <t>Group 14621 Revitalization Plan</t>
  </si>
  <si>
    <t>Village of Holley Erie Canal</t>
  </si>
  <si>
    <t>City of Lockport Tourism Focus Area</t>
  </si>
  <si>
    <t>Niagara Falls Highland Community</t>
  </si>
  <si>
    <t>City of North Tonawanda, Tonawanda Island</t>
  </si>
  <si>
    <t>Town of Tonawanda River Road</t>
  </si>
  <si>
    <t>Tonawanda Opportunity Area</t>
  </si>
  <si>
    <t>Town of Tonawanda, Tonawanda Opportunity Area - Step 2</t>
  </si>
  <si>
    <t>plan complete?</t>
  </si>
  <si>
    <t>West Brighton</t>
  </si>
  <si>
    <t>Binghamton North Chenango River</t>
  </si>
  <si>
    <t>Binghamton First Ward</t>
  </si>
  <si>
    <t>Percent complete</t>
  </si>
  <si>
    <t>October</t>
  </si>
  <si>
    <t>BOA Project Status</t>
  </si>
  <si>
    <t>(By Percent Complete)</t>
  </si>
  <si>
    <t>FY 2011 Round</t>
  </si>
  <si>
    <t>FY 2012 Round</t>
  </si>
  <si>
    <t>FY 2013 Round</t>
  </si>
  <si>
    <t>FY 2014 Round</t>
  </si>
  <si>
    <t>FY 2015 Round</t>
  </si>
  <si>
    <t>0% Complete</t>
  </si>
  <si>
    <t>25% Complete</t>
  </si>
  <si>
    <t>50% Complete</t>
  </si>
  <si>
    <t>75% Complete</t>
  </si>
  <si>
    <t>100% Complete</t>
  </si>
  <si>
    <t>Total Number of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</si>
</sst>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\ #,##0"/>
    <numFmt numFmtId="165" formatCode="_(* #,##0_);_(* \(#,##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8"/>
      <name val="Times New Roman"/>
      <family val="1"/>
    </font>
    <font>
      <sz val="8"/>
      <color theme="1"/>
      <name val="Times New Roman"/>
      <family val="1"/>
    </font>
    <font>
      <sz val="8"/>
      <color indexed="10"/>
      <name val="Times New Roman"/>
      <family val="1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Arial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0B4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indexed="9"/>
      </top>
      <bottom/>
      <diagonal/>
    </border>
  </borders>
  <cellStyleXfs count="23">
    <xf numFmtId="164" fontId="0" fillId="0" borderId="0"/>
    <xf numFmtId="164" fontId="5" fillId="0" borderId="0"/>
    <xf numFmtId="2" fontId="5" fillId="0" borderId="0"/>
    <xf numFmtId="14" fontId="5" fillId="0" borderId="0"/>
    <xf numFmtId="164" fontId="2" fillId="0" borderId="0"/>
    <xf numFmtId="164" fontId="3" fillId="0" borderId="0"/>
    <xf numFmtId="164" fontId="5" fillId="0" borderId="1"/>
    <xf numFmtId="3" fontId="5" fillId="0" borderId="0"/>
    <xf numFmtId="164" fontId="5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5" fillId="0" borderId="0"/>
    <xf numFmtId="4" fontId="5" fillId="0" borderId="0"/>
    <xf numFmtId="164" fontId="5" fillId="0" borderId="0"/>
    <xf numFmtId="164" fontId="2" fillId="0" borderId="0"/>
    <xf numFmtId="164" fontId="3" fillId="0" borderId="0"/>
    <xf numFmtId="164" fontId="5" fillId="0" borderId="1"/>
    <xf numFmtId="0" fontId="6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92">
    <xf numFmtId="164" fontId="0" fillId="0" borderId="0" xfId="0"/>
    <xf numFmtId="0" fontId="7" fillId="0" borderId="0" xfId="0" applyNumberFormat="1" applyFont="1" applyFill="1" applyAlignment="1">
      <alignment vertical="top"/>
    </xf>
    <xf numFmtId="0" fontId="8" fillId="0" borderId="0" xfId="0" applyNumberFormat="1" applyFont="1" applyFill="1" applyAlignment="1">
      <alignment vertical="top"/>
    </xf>
    <xf numFmtId="0" fontId="7" fillId="0" borderId="0" xfId="0" applyNumberFormat="1" applyFont="1" applyFill="1" applyAlignment="1">
      <alignment vertical="top" wrapText="1"/>
    </xf>
    <xf numFmtId="0" fontId="8" fillId="0" borderId="0" xfId="0" applyNumberFormat="1" applyFont="1" applyFill="1" applyAlignment="1">
      <alignment horizontal="center" vertical="top"/>
    </xf>
    <xf numFmtId="14" fontId="8" fillId="0" borderId="0" xfId="0" applyNumberFormat="1" applyFont="1" applyFill="1" applyAlignment="1">
      <alignment vertical="top"/>
    </xf>
    <xf numFmtId="0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vertical="top" wrapText="1"/>
    </xf>
    <xf numFmtId="44" fontId="8" fillId="0" borderId="0" xfId="1" applyNumberFormat="1" applyFont="1" applyFill="1" applyAlignment="1">
      <alignment vertical="top"/>
    </xf>
    <xf numFmtId="0" fontId="7" fillId="0" borderId="0" xfId="0" applyNumberFormat="1" applyFont="1" applyFill="1" applyAlignment="1">
      <alignment horizontal="center" vertical="top"/>
    </xf>
    <xf numFmtId="164" fontId="7" fillId="0" borderId="0" xfId="0" applyFont="1" applyFill="1" applyAlignment="1">
      <alignment vertical="top"/>
    </xf>
    <xf numFmtId="14" fontId="7" fillId="0" borderId="0" xfId="0" applyNumberFormat="1" applyFont="1" applyFill="1" applyAlignment="1">
      <alignment vertical="top"/>
    </xf>
    <xf numFmtId="164" fontId="7" fillId="0" borderId="0" xfId="0" applyFont="1" applyFill="1" applyAlignment="1">
      <alignment horizontal="center" vertical="top"/>
    </xf>
    <xf numFmtId="0" fontId="7" fillId="0" borderId="0" xfId="0" applyNumberFormat="1" applyFont="1" applyFill="1" applyAlignment="1">
      <alignment horizontal="left" vertical="top" wrapText="1"/>
    </xf>
    <xf numFmtId="14" fontId="7" fillId="0" borderId="0" xfId="0" applyNumberFormat="1" applyFont="1" applyFill="1" applyAlignment="1">
      <alignment horizontal="center" vertical="top"/>
    </xf>
    <xf numFmtId="164" fontId="7" fillId="0" borderId="0" xfId="8" applyFont="1" applyFill="1" applyAlignment="1">
      <alignment vertical="top"/>
    </xf>
    <xf numFmtId="14" fontId="7" fillId="0" borderId="0" xfId="3" applyNumberFormat="1" applyFont="1" applyFill="1" applyAlignment="1">
      <alignment vertical="top"/>
    </xf>
    <xf numFmtId="164" fontId="7" fillId="0" borderId="0" xfId="1" applyFont="1" applyFill="1" applyAlignment="1">
      <alignment vertical="top"/>
    </xf>
    <xf numFmtId="14" fontId="7" fillId="0" borderId="0" xfId="3" applyNumberFormat="1" applyFont="1" applyFill="1" applyAlignment="1">
      <alignment horizontal="center" vertical="top"/>
    </xf>
    <xf numFmtId="164" fontId="7" fillId="0" borderId="0" xfId="0" applyFont="1" applyFill="1" applyAlignment="1">
      <alignment vertical="top" wrapText="1"/>
    </xf>
    <xf numFmtId="49" fontId="7" fillId="0" borderId="0" xfId="0" applyNumberFormat="1" applyFont="1" applyFill="1" applyAlignment="1">
      <alignment horizontal="center" vertical="top"/>
    </xf>
    <xf numFmtId="165" fontId="7" fillId="0" borderId="0" xfId="21" applyNumberFormat="1" applyFont="1" applyFill="1" applyAlignment="1">
      <alignment vertical="top"/>
    </xf>
    <xf numFmtId="165" fontId="7" fillId="0" borderId="0" xfId="21" applyNumberFormat="1" applyFont="1" applyFill="1" applyAlignment="1">
      <alignment vertical="top" wrapText="1"/>
    </xf>
    <xf numFmtId="0" fontId="7" fillId="2" borderId="0" xfId="0" applyNumberFormat="1" applyFont="1" applyFill="1" applyAlignment="1">
      <alignment vertical="top"/>
    </xf>
    <xf numFmtId="0" fontId="8" fillId="2" borderId="0" xfId="0" applyNumberFormat="1" applyFont="1" applyFill="1" applyAlignment="1">
      <alignment horizontal="center" vertical="top"/>
    </xf>
    <xf numFmtId="0" fontId="7" fillId="2" borderId="0" xfId="0" applyNumberFormat="1" applyFont="1" applyFill="1" applyAlignment="1">
      <alignment vertical="top" wrapText="1"/>
    </xf>
    <xf numFmtId="164" fontId="7" fillId="2" borderId="0" xfId="8" applyFont="1" applyFill="1" applyAlignment="1">
      <alignment vertical="top"/>
    </xf>
    <xf numFmtId="0" fontId="7" fillId="2" borderId="0" xfId="0" applyNumberFormat="1" applyFont="1" applyFill="1" applyAlignment="1">
      <alignment horizontal="center" vertical="top"/>
    </xf>
    <xf numFmtId="14" fontId="7" fillId="2" borderId="0" xfId="3" applyNumberFormat="1" applyFont="1" applyFill="1" applyAlignment="1">
      <alignment vertical="top"/>
    </xf>
    <xf numFmtId="164" fontId="7" fillId="2" borderId="0" xfId="1" applyFont="1" applyFill="1" applyAlignment="1">
      <alignment vertical="top"/>
    </xf>
    <xf numFmtId="0" fontId="8" fillId="2" borderId="0" xfId="0" applyNumberFormat="1" applyFont="1" applyFill="1" applyAlignment="1">
      <alignment vertical="top"/>
    </xf>
    <xf numFmtId="0" fontId="8" fillId="2" borderId="0" xfId="0" applyNumberFormat="1" applyFont="1" applyFill="1" applyAlignment="1">
      <alignment horizontal="left" vertical="top"/>
    </xf>
    <xf numFmtId="0" fontId="8" fillId="2" borderId="0" xfId="0" applyNumberFormat="1" applyFont="1" applyFill="1" applyAlignment="1">
      <alignment vertical="top" wrapText="1"/>
    </xf>
    <xf numFmtId="44" fontId="8" fillId="2" borderId="0" xfId="1" applyNumberFormat="1" applyFont="1" applyFill="1" applyAlignment="1">
      <alignment vertical="top"/>
    </xf>
    <xf numFmtId="14" fontId="8" fillId="2" borderId="0" xfId="0" applyNumberFormat="1" applyFont="1" applyFill="1" applyAlignment="1">
      <alignment vertical="top"/>
    </xf>
    <xf numFmtId="14" fontId="7" fillId="2" borderId="0" xfId="3" applyNumberFormat="1" applyFont="1" applyFill="1" applyAlignment="1">
      <alignment horizontal="center" vertical="top"/>
    </xf>
    <xf numFmtId="164" fontId="9" fillId="2" borderId="0" xfId="1" applyFont="1" applyFill="1" applyAlignment="1">
      <alignment vertical="top"/>
    </xf>
    <xf numFmtId="0" fontId="7" fillId="3" borderId="0" xfId="0" applyNumberFormat="1" applyFont="1" applyFill="1" applyAlignment="1">
      <alignment vertical="top"/>
    </xf>
    <xf numFmtId="0" fontId="8" fillId="3" borderId="0" xfId="0" applyNumberFormat="1" applyFont="1" applyFill="1" applyAlignment="1">
      <alignment horizontal="center" vertical="top"/>
    </xf>
    <xf numFmtId="0" fontId="8" fillId="3" borderId="0" xfId="0" applyNumberFormat="1" applyFont="1" applyFill="1" applyAlignment="1">
      <alignment vertical="top"/>
    </xf>
    <xf numFmtId="0" fontId="8" fillId="3" borderId="0" xfId="0" applyNumberFormat="1" applyFont="1" applyFill="1" applyAlignment="1">
      <alignment horizontal="left" vertical="top"/>
    </xf>
    <xf numFmtId="0" fontId="8" fillId="3" borderId="0" xfId="0" applyNumberFormat="1" applyFont="1" applyFill="1" applyAlignment="1">
      <alignment vertical="top" wrapText="1"/>
    </xf>
    <xf numFmtId="44" fontId="8" fillId="3" borderId="0" xfId="1" applyNumberFormat="1" applyFont="1" applyFill="1" applyAlignment="1">
      <alignment vertical="top"/>
    </xf>
    <xf numFmtId="0" fontId="7" fillId="3" borderId="0" xfId="0" applyNumberFormat="1" applyFont="1" applyFill="1" applyAlignment="1">
      <alignment horizontal="center" vertical="top"/>
    </xf>
    <xf numFmtId="14" fontId="8" fillId="3" borderId="0" xfId="0" applyNumberFormat="1" applyFont="1" applyFill="1" applyAlignment="1">
      <alignment vertical="top"/>
    </xf>
    <xf numFmtId="0" fontId="7" fillId="3" borderId="0" xfId="0" applyNumberFormat="1" applyFont="1" applyFill="1" applyAlignment="1">
      <alignment vertical="top" wrapText="1"/>
    </xf>
    <xf numFmtId="0" fontId="7" fillId="4" borderId="0" xfId="0" applyNumberFormat="1" applyFont="1" applyFill="1" applyAlignment="1">
      <alignment vertical="top"/>
    </xf>
    <xf numFmtId="0" fontId="8" fillId="4" borderId="0" xfId="0" applyNumberFormat="1" applyFont="1" applyFill="1" applyAlignment="1">
      <alignment horizontal="center" vertical="top"/>
    </xf>
    <xf numFmtId="0" fontId="7" fillId="4" borderId="0" xfId="0" applyNumberFormat="1" applyFont="1" applyFill="1" applyAlignment="1">
      <alignment vertical="top" wrapText="1"/>
    </xf>
    <xf numFmtId="164" fontId="7" fillId="4" borderId="0" xfId="8" applyFont="1" applyFill="1" applyAlignment="1">
      <alignment vertical="top"/>
    </xf>
    <xf numFmtId="0" fontId="7" fillId="4" borderId="0" xfId="0" applyNumberFormat="1" applyFont="1" applyFill="1" applyAlignment="1">
      <alignment horizontal="center" vertical="top"/>
    </xf>
    <xf numFmtId="14" fontId="7" fillId="4" borderId="0" xfId="3" applyNumberFormat="1" applyFont="1" applyFill="1" applyAlignment="1">
      <alignment vertical="top"/>
    </xf>
    <xf numFmtId="164" fontId="7" fillId="4" borderId="0" xfId="1" applyFont="1" applyFill="1" applyAlignment="1">
      <alignment vertical="top"/>
    </xf>
    <xf numFmtId="0" fontId="8" fillId="4" borderId="0" xfId="0" applyNumberFormat="1" applyFont="1" applyFill="1" applyAlignment="1">
      <alignment vertical="top"/>
    </xf>
    <xf numFmtId="0" fontId="8" fillId="4" borderId="0" xfId="0" applyNumberFormat="1" applyFont="1" applyFill="1" applyAlignment="1">
      <alignment horizontal="left" vertical="top"/>
    </xf>
    <xf numFmtId="0" fontId="8" fillId="4" borderId="0" xfId="0" applyNumberFormat="1" applyFont="1" applyFill="1" applyAlignment="1">
      <alignment vertical="top" wrapText="1"/>
    </xf>
    <xf numFmtId="44" fontId="8" fillId="4" borderId="0" xfId="1" applyNumberFormat="1" applyFont="1" applyFill="1" applyAlignment="1">
      <alignment vertical="top"/>
    </xf>
    <xf numFmtId="14" fontId="8" fillId="4" borderId="0" xfId="0" applyNumberFormat="1" applyFont="1" applyFill="1" applyAlignment="1">
      <alignment vertical="top"/>
    </xf>
    <xf numFmtId="14" fontId="7" fillId="4" borderId="0" xfId="0" applyNumberFormat="1" applyFont="1" applyFill="1" applyAlignment="1">
      <alignment vertical="top"/>
    </xf>
    <xf numFmtId="0" fontId="7" fillId="4" borderId="0" xfId="0" applyNumberFormat="1" applyFont="1" applyFill="1" applyBorder="1" applyAlignment="1">
      <alignment vertical="top"/>
    </xf>
    <xf numFmtId="164" fontId="8" fillId="4" borderId="0" xfId="1" applyFont="1" applyFill="1" applyAlignment="1">
      <alignment vertical="top"/>
    </xf>
    <xf numFmtId="164" fontId="7" fillId="3" borderId="0" xfId="8" applyFont="1" applyFill="1" applyAlignment="1">
      <alignment vertical="top"/>
    </xf>
    <xf numFmtId="14" fontId="7" fillId="3" borderId="0" xfId="3" applyNumberFormat="1" applyFont="1" applyFill="1" applyAlignment="1">
      <alignment vertical="top"/>
    </xf>
    <xf numFmtId="164" fontId="7" fillId="3" borderId="0" xfId="1" applyFont="1" applyFill="1" applyAlignment="1">
      <alignment vertical="top"/>
    </xf>
    <xf numFmtId="164" fontId="4" fillId="0" borderId="0" xfId="1" applyNumberFormat="1" applyFont="1"/>
    <xf numFmtId="164" fontId="4" fillId="0" borderId="0" xfId="1" applyFont="1"/>
    <xf numFmtId="0" fontId="7" fillId="0" borderId="0" xfId="0" applyNumberFormat="1" applyFont="1" applyFill="1" applyBorder="1" applyAlignment="1">
      <alignment vertical="top"/>
    </xf>
    <xf numFmtId="0" fontId="8" fillId="0" borderId="0" xfId="0" applyNumberFormat="1" applyFont="1" applyFill="1" applyBorder="1" applyAlignment="1">
      <alignment vertical="top"/>
    </xf>
    <xf numFmtId="0" fontId="8" fillId="0" borderId="0" xfId="0" applyNumberFormat="1" applyFont="1" applyFill="1" applyBorder="1" applyAlignment="1">
      <alignment horizontal="left" vertical="top"/>
    </xf>
    <xf numFmtId="0" fontId="8" fillId="0" borderId="0" xfId="0" applyNumberFormat="1" applyFont="1" applyFill="1" applyBorder="1" applyAlignment="1">
      <alignment vertical="top" wrapText="1"/>
    </xf>
    <xf numFmtId="44" fontId="8" fillId="0" borderId="0" xfId="1" applyNumberFormat="1" applyFont="1" applyFill="1" applyBorder="1" applyAlignment="1">
      <alignment vertical="top"/>
    </xf>
    <xf numFmtId="0" fontId="8" fillId="0" borderId="0" xfId="0" applyNumberFormat="1" applyFont="1" applyFill="1" applyBorder="1" applyAlignment="1">
      <alignment horizontal="center" vertical="top"/>
    </xf>
    <xf numFmtId="14" fontId="8" fillId="0" borderId="0" xfId="0" applyNumberFormat="1" applyFont="1" applyFill="1" applyBorder="1" applyAlignment="1">
      <alignment vertical="top"/>
    </xf>
    <xf numFmtId="0" fontId="8" fillId="4" borderId="0" xfId="0" applyNumberFormat="1" applyFont="1" applyFill="1" applyBorder="1" applyAlignment="1">
      <alignment vertical="top"/>
    </xf>
    <xf numFmtId="0" fontId="8" fillId="4" borderId="0" xfId="0" applyNumberFormat="1" applyFont="1" applyFill="1" applyBorder="1" applyAlignment="1">
      <alignment horizontal="left" vertical="top"/>
    </xf>
    <xf numFmtId="0" fontId="8" fillId="4" borderId="0" xfId="0" applyNumberFormat="1" applyFont="1" applyFill="1" applyBorder="1" applyAlignment="1">
      <alignment vertical="top" wrapText="1"/>
    </xf>
    <xf numFmtId="44" fontId="8" fillId="4" borderId="0" xfId="1" applyNumberFormat="1" applyFont="1" applyFill="1" applyBorder="1" applyAlignment="1">
      <alignment vertical="top"/>
    </xf>
    <xf numFmtId="0" fontId="8" fillId="4" borderId="0" xfId="0" applyNumberFormat="1" applyFont="1" applyFill="1" applyBorder="1" applyAlignment="1">
      <alignment horizontal="center" vertical="top"/>
    </xf>
    <xf numFmtId="14" fontId="8" fillId="4" borderId="0" xfId="0" applyNumberFormat="1" applyFont="1" applyFill="1" applyBorder="1" applyAlignment="1">
      <alignment vertical="top"/>
    </xf>
    <xf numFmtId="0" fontId="7" fillId="2" borderId="0" xfId="0" applyNumberFormat="1" applyFont="1" applyFill="1" applyBorder="1" applyAlignment="1">
      <alignment vertical="top"/>
    </xf>
    <xf numFmtId="9" fontId="7" fillId="0" borderId="0" xfId="0" applyNumberFormat="1" applyFont="1" applyFill="1" applyAlignment="1">
      <alignment vertical="top"/>
    </xf>
    <xf numFmtId="9" fontId="7" fillId="0" borderId="0" xfId="22" applyFont="1" applyFill="1" applyAlignment="1">
      <alignment vertical="top"/>
    </xf>
    <xf numFmtId="1" fontId="7" fillId="0" borderId="0" xfId="21" applyNumberFormat="1" applyFont="1" applyFill="1" applyAlignment="1">
      <alignment vertical="top"/>
    </xf>
    <xf numFmtId="1" fontId="7" fillId="0" borderId="0" xfId="0" applyNumberFormat="1" applyFont="1" applyFill="1" applyAlignment="1">
      <alignment vertical="top"/>
    </xf>
    <xf numFmtId="17" fontId="7" fillId="0" borderId="0" xfId="0" applyNumberFormat="1" applyFont="1" applyFill="1" applyAlignment="1">
      <alignment horizontal="center" vertical="top"/>
    </xf>
    <xf numFmtId="164" fontId="13" fillId="5" borderId="0" xfId="0" applyFont="1" applyFill="1" applyAlignment="1">
      <alignment horizontal="center" vertical="center" wrapText="1"/>
    </xf>
    <xf numFmtId="164" fontId="13" fillId="0" borderId="0" xfId="0" applyFont="1" applyAlignment="1">
      <alignment vertical="center"/>
    </xf>
    <xf numFmtId="164" fontId="13" fillId="0" borderId="0" xfId="0" applyFont="1" applyAlignment="1">
      <alignment vertical="center" wrapText="1"/>
    </xf>
    <xf numFmtId="164" fontId="13" fillId="0" borderId="0" xfId="0" applyFont="1" applyAlignment="1">
      <alignment horizontal="right" vertical="center" wrapText="1"/>
    </xf>
    <xf numFmtId="164" fontId="13" fillId="5" borderId="0" xfId="0" applyFont="1" applyFill="1" applyAlignment="1">
      <alignment vertical="center"/>
    </xf>
    <xf numFmtId="164" fontId="13" fillId="5" borderId="0" xfId="0" applyFont="1" applyFill="1" applyAlignment="1">
      <alignment horizontal="right" vertical="center" wrapText="1"/>
    </xf>
    <xf numFmtId="164" fontId="13" fillId="5" borderId="0" xfId="0" applyFont="1" applyFill="1" applyAlignment="1">
      <alignment vertical="center" wrapText="1"/>
    </xf>
  </cellXfs>
  <cellStyles count="23">
    <cellStyle name="Comma" xfId="21" builtinId="3"/>
    <cellStyle name="Comma 2" xfId="15"/>
    <cellStyle name="Comma0" xfId="7"/>
    <cellStyle name="Currency" xfId="1" builtinId="4"/>
    <cellStyle name="Currency 2" xfId="10"/>
    <cellStyle name="Currency 3" xfId="16"/>
    <cellStyle name="Currency0" xfId="8"/>
    <cellStyle name="Date" xfId="3"/>
    <cellStyle name="Fixed" xfId="2"/>
    <cellStyle name="Heading 1" xfId="4" builtinId="16" customBuiltin="1"/>
    <cellStyle name="Heading 1 2" xfId="17"/>
    <cellStyle name="Heading 2" xfId="5" builtinId="17" customBuiltin="1"/>
    <cellStyle name="Heading 2 2" xfId="18"/>
    <cellStyle name="Hyperlink 2" xfId="13"/>
    <cellStyle name="Hyperlink 3" xfId="20"/>
    <cellStyle name="Normal" xfId="0" builtinId="0"/>
    <cellStyle name="Normal 2" xfId="9"/>
    <cellStyle name="Normal 3" xfId="12"/>
    <cellStyle name="Normal 4" xfId="14"/>
    <cellStyle name="Percent" xfId="22" builtinId="5"/>
    <cellStyle name="Percent 2" xfId="11"/>
    <cellStyle name="Total" xfId="6" builtinId="25" customBuiltin="1"/>
    <cellStyle name="Total 2" xfId="1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FF0000"/>
      <rgbColor rgb="0000FF00"/>
      <rgbColor rgb="000000FF"/>
      <rgbColor rgb="00008000"/>
      <rgbColor rgb="00000080"/>
      <rgbColor rgb="00FFFFFF"/>
      <rgbColor rgb="00FFE0C0"/>
      <rgbColor rgb="00B0B0FF"/>
      <rgbColor rgb="00A040FF"/>
      <rgbColor rgb="00B0FFB0"/>
      <rgbColor rgb="00FFFF90"/>
      <rgbColor rgb="00FFB0B0"/>
      <rgbColor rgb="00FFB870"/>
      <rgbColor rgb="00FF8000"/>
      <rgbColor rgb="00FFA0D0"/>
      <rgbColor rgb="00FF80C0"/>
      <rgbColor rgb="00FF0080"/>
      <rgbColor rgb="00909090"/>
      <rgbColor rgb="00C890FF"/>
      <rgbColor rgb="00A040FF"/>
      <rgbColor rgb="006000C0"/>
      <rgbColor rgb="00005050"/>
      <rgbColor rgb="000080FF"/>
      <rgbColor rgb="00A0D0FF"/>
      <rgbColor rgb="00B0FFFF"/>
      <rgbColor rgb="0070FFFF"/>
      <rgbColor rgb="00005000"/>
      <rgbColor rgb="00B0FFB0"/>
      <rgbColor rgb="00FFFF90"/>
      <rgbColor rgb="00FFCC00"/>
      <rgbColor rgb="00500000"/>
      <rgbColor rgb="00FFB0B0"/>
      <rgbColor rgb="00FFB870"/>
      <rgbColor rgb="00FF8000"/>
      <rgbColor rgb="00FF6000"/>
      <rgbColor rgb="00500050"/>
      <rgbColor rgb="00FFB0FF"/>
      <rgbColor rgb="00FFA0D0"/>
      <rgbColor rgb="00FF80C0"/>
      <rgbColor rgb="00FF0080"/>
      <rgbColor rgb="00909090"/>
      <rgbColor rgb="00E0B090"/>
      <rgbColor rgb="00B07050"/>
      <rgbColor rgb="00FFFFFF"/>
      <rgbColor rgb="00FFFFFF"/>
      <rgbColor rgb="00FFFFFF"/>
      <rgbColor rgb="00804040"/>
      <rgbColor rgb="00200000"/>
      <rgbColor rgb="00400000"/>
      <rgbColor rgb="00600000"/>
      <rgbColor rgb="00800000"/>
      <rgbColor rgb="009F0000"/>
      <rgbColor rgb="00BF0000"/>
      <rgbColor rgb="00DF0000"/>
    </indexed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J227"/>
  <sheetViews>
    <sheetView tabSelected="1" zoomScaleNormal="100" workbookViewId="0">
      <pane xSplit="3" ySplit="2" topLeftCell="I14" activePane="bottomRight" state="frozen"/>
      <selection pane="topRight" activeCell="D1" sqref="D1"/>
      <selection pane="bottomLeft" activeCell="A2" sqref="A2"/>
      <selection pane="bottomRight" activeCell="T66" sqref="T66"/>
    </sheetView>
  </sheetViews>
  <sheetFormatPr defaultRowHeight="15" customHeight="1" x14ac:dyDescent="0.2"/>
  <cols>
    <col min="1" max="1" width="7.5703125" style="1" customWidth="1"/>
    <col min="2" max="2" width="36.85546875" style="10" customWidth="1"/>
    <col min="3" max="3" width="12.5703125" style="10" customWidth="1"/>
    <col min="4" max="4" width="44" style="10" customWidth="1"/>
    <col min="5" max="5" width="22" style="10" customWidth="1"/>
    <col min="6" max="6" width="10.28515625" style="19" customWidth="1"/>
    <col min="7" max="7" width="11.7109375" style="10" customWidth="1"/>
    <col min="8" max="8" width="10.7109375" style="10" customWidth="1"/>
    <col min="9" max="9" width="9.5703125" style="10" customWidth="1"/>
    <col min="10" max="10" width="6.5703125" style="12" customWidth="1"/>
    <col min="11" max="11" width="6.85546875" style="12" customWidth="1"/>
    <col min="12" max="12" width="5.28515625" style="20" customWidth="1"/>
    <col min="13" max="13" width="6" style="12" customWidth="1"/>
    <col min="14" max="14" width="9" style="11" customWidth="1"/>
    <col min="15" max="15" width="8.85546875" style="11" customWidth="1"/>
    <col min="16" max="16" width="11.85546875" style="10" customWidth="1"/>
    <col min="17" max="17" width="12.140625" style="10" customWidth="1"/>
    <col min="18" max="18" width="9.85546875" style="83" bestFit="1" customWidth="1"/>
    <col min="19" max="19" width="10.28515625" style="1" bestFit="1" customWidth="1"/>
    <col min="20" max="16384" width="9.140625" style="1"/>
  </cols>
  <sheetData>
    <row r="1" spans="1:894" ht="15" customHeight="1" x14ac:dyDescent="0.2">
      <c r="R1" s="83" t="s">
        <v>735</v>
      </c>
    </row>
    <row r="2" spans="1:894" s="9" customFormat="1" ht="15" customHeight="1" x14ac:dyDescent="0.2">
      <c r="A2" s="9" t="s">
        <v>590</v>
      </c>
      <c r="B2" s="9" t="s">
        <v>314</v>
      </c>
      <c r="C2" s="1" t="s">
        <v>214</v>
      </c>
      <c r="D2" s="9" t="s">
        <v>306</v>
      </c>
      <c r="E2" s="9" t="s">
        <v>603</v>
      </c>
      <c r="F2" s="13" t="s">
        <v>731</v>
      </c>
      <c r="G2" s="1" t="s">
        <v>514</v>
      </c>
      <c r="H2" s="1" t="s">
        <v>451</v>
      </c>
      <c r="I2" s="1" t="s">
        <v>219</v>
      </c>
      <c r="J2" s="9" t="s">
        <v>368</v>
      </c>
      <c r="K2" s="9" t="s">
        <v>480</v>
      </c>
      <c r="L2" s="9" t="s">
        <v>236</v>
      </c>
      <c r="M2" s="9" t="s">
        <v>334</v>
      </c>
      <c r="N2" s="14" t="s">
        <v>328</v>
      </c>
      <c r="O2" s="14" t="s">
        <v>223</v>
      </c>
      <c r="P2" s="1" t="s">
        <v>336</v>
      </c>
      <c r="Q2" s="1" t="s">
        <v>335</v>
      </c>
      <c r="R2" s="84">
        <v>42186</v>
      </c>
      <c r="S2" s="84">
        <v>42278</v>
      </c>
    </row>
    <row r="3" spans="1:894" ht="15" customHeight="1" x14ac:dyDescent="0.2">
      <c r="A3" s="1">
        <v>3</v>
      </c>
      <c r="B3" s="1" t="s">
        <v>4</v>
      </c>
      <c r="C3" s="1" t="s">
        <v>80</v>
      </c>
      <c r="D3" s="1" t="s">
        <v>350</v>
      </c>
      <c r="E3" s="1" t="s">
        <v>707</v>
      </c>
      <c r="F3" s="3" t="s">
        <v>596</v>
      </c>
      <c r="G3" s="15">
        <v>46730</v>
      </c>
      <c r="H3" s="15">
        <v>5192.222222222219</v>
      </c>
      <c r="I3" s="1" t="s">
        <v>225</v>
      </c>
      <c r="J3" s="9" t="s">
        <v>340</v>
      </c>
      <c r="K3" s="9" t="s">
        <v>486</v>
      </c>
      <c r="L3" s="9">
        <v>2004</v>
      </c>
      <c r="M3" s="9" t="s">
        <v>506</v>
      </c>
      <c r="N3" s="16">
        <v>38434</v>
      </c>
      <c r="O3" s="16">
        <v>40259</v>
      </c>
      <c r="P3" s="17">
        <f>11682.5+35047</f>
        <v>46729.5</v>
      </c>
      <c r="Q3" s="17">
        <f t="shared" ref="Q3:Q17" si="0">G3-P3</f>
        <v>0.5</v>
      </c>
      <c r="R3" s="1"/>
    </row>
    <row r="4" spans="1:894" ht="15" customHeight="1" x14ac:dyDescent="0.2">
      <c r="A4" s="46">
        <v>8</v>
      </c>
      <c r="B4" s="46" t="s">
        <v>396</v>
      </c>
      <c r="C4" s="53" t="s">
        <v>397</v>
      </c>
      <c r="D4" s="54" t="s">
        <v>398</v>
      </c>
      <c r="E4" s="54" t="s">
        <v>710</v>
      </c>
      <c r="F4" s="55" t="s">
        <v>596</v>
      </c>
      <c r="G4" s="56">
        <v>266508</v>
      </c>
      <c r="H4" s="56">
        <v>29612</v>
      </c>
      <c r="I4" s="54" t="s">
        <v>237</v>
      </c>
      <c r="J4" s="47" t="s">
        <v>341</v>
      </c>
      <c r="K4" s="47" t="s">
        <v>484</v>
      </c>
      <c r="L4" s="47">
        <v>2010</v>
      </c>
      <c r="M4" s="47" t="s">
        <v>506</v>
      </c>
      <c r="N4" s="57">
        <v>40653</v>
      </c>
      <c r="O4" s="57">
        <v>41748</v>
      </c>
      <c r="P4" s="56">
        <v>233070.74</v>
      </c>
      <c r="Q4" s="56">
        <f t="shared" si="0"/>
        <v>33437.260000000009</v>
      </c>
      <c r="R4" s="1"/>
    </row>
    <row r="5" spans="1:894" s="46" customFormat="1" ht="15" customHeight="1" x14ac:dyDescent="0.2">
      <c r="A5" s="1">
        <v>15</v>
      </c>
      <c r="B5" s="1" t="s">
        <v>26</v>
      </c>
      <c r="C5" s="2" t="s">
        <v>139</v>
      </c>
      <c r="D5" s="6" t="s">
        <v>165</v>
      </c>
      <c r="E5" s="6" t="s">
        <v>673</v>
      </c>
      <c r="F5" s="7"/>
      <c r="G5" s="8">
        <v>382500</v>
      </c>
      <c r="H5" s="8">
        <v>42500</v>
      </c>
      <c r="I5" s="6" t="s">
        <v>225</v>
      </c>
      <c r="J5" s="4" t="s">
        <v>341</v>
      </c>
      <c r="K5" s="4" t="s">
        <v>486</v>
      </c>
      <c r="L5" s="4">
        <v>2006</v>
      </c>
      <c r="M5" s="4" t="s">
        <v>506</v>
      </c>
      <c r="N5" s="5">
        <v>39514</v>
      </c>
      <c r="O5" s="5">
        <v>42069</v>
      </c>
      <c r="P5" s="8">
        <f>95625+150151.64+10534.86+84979.05</f>
        <v>341290.55</v>
      </c>
      <c r="Q5" s="8">
        <f t="shared" si="0"/>
        <v>41209.450000000012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</row>
    <row r="6" spans="1:894" ht="15" customHeight="1" x14ac:dyDescent="0.2">
      <c r="A6" s="46">
        <v>16</v>
      </c>
      <c r="B6" s="46" t="s">
        <v>26</v>
      </c>
      <c r="C6" s="53" t="s">
        <v>147</v>
      </c>
      <c r="D6" s="54" t="s">
        <v>28</v>
      </c>
      <c r="E6" s="54" t="s">
        <v>674</v>
      </c>
      <c r="F6" s="55"/>
      <c r="G6" s="56">
        <v>472500</v>
      </c>
      <c r="H6" s="56">
        <v>52500</v>
      </c>
      <c r="I6" s="54" t="s">
        <v>225</v>
      </c>
      <c r="J6" s="47" t="s">
        <v>341</v>
      </c>
      <c r="K6" s="47" t="s">
        <v>486</v>
      </c>
      <c r="L6" s="47">
        <v>2006</v>
      </c>
      <c r="M6" s="47" t="s">
        <v>506</v>
      </c>
      <c r="N6" s="57">
        <v>39514</v>
      </c>
      <c r="O6" s="57">
        <v>42069</v>
      </c>
      <c r="P6" s="56">
        <f>118125+18122.47+174154.53+12171.62+100350.84</f>
        <v>422924.45999999996</v>
      </c>
      <c r="Q6" s="56">
        <f t="shared" si="0"/>
        <v>49575.540000000037</v>
      </c>
      <c r="R6" s="1"/>
    </row>
    <row r="7" spans="1:894" s="46" customFormat="1" ht="15" customHeight="1" x14ac:dyDescent="0.2">
      <c r="A7" s="1">
        <v>17</v>
      </c>
      <c r="B7" s="1" t="s">
        <v>26</v>
      </c>
      <c r="C7" s="2" t="s">
        <v>45</v>
      </c>
      <c r="D7" s="6" t="s">
        <v>27</v>
      </c>
      <c r="E7" s="6" t="s">
        <v>675</v>
      </c>
      <c r="F7" s="7"/>
      <c r="G7" s="8">
        <v>540000</v>
      </c>
      <c r="H7" s="8">
        <v>60000</v>
      </c>
      <c r="I7" s="6" t="s">
        <v>225</v>
      </c>
      <c r="J7" s="4" t="s">
        <v>341</v>
      </c>
      <c r="K7" s="4" t="s">
        <v>486</v>
      </c>
      <c r="L7" s="4">
        <v>2009</v>
      </c>
      <c r="M7" s="4" t="s">
        <v>506</v>
      </c>
      <c r="N7" s="5">
        <v>40093</v>
      </c>
      <c r="O7" s="5">
        <v>42283</v>
      </c>
      <c r="P7" s="8">
        <f>135000+272.45+219728.27+15313.18+100971.18</f>
        <v>471285.07999999996</v>
      </c>
      <c r="Q7" s="8">
        <f t="shared" si="0"/>
        <v>68714.920000000042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</row>
    <row r="8" spans="1:894" ht="15" customHeight="1" x14ac:dyDescent="0.2">
      <c r="A8" s="46">
        <v>18</v>
      </c>
      <c r="B8" s="46" t="s">
        <v>26</v>
      </c>
      <c r="C8" s="46" t="s">
        <v>75</v>
      </c>
      <c r="D8" s="46" t="s">
        <v>164</v>
      </c>
      <c r="E8" s="46" t="s">
        <v>676</v>
      </c>
      <c r="F8" s="48" t="s">
        <v>596</v>
      </c>
      <c r="G8" s="49">
        <v>600000</v>
      </c>
      <c r="H8" s="49">
        <v>66666.666666666628</v>
      </c>
      <c r="I8" s="46" t="s">
        <v>225</v>
      </c>
      <c r="J8" s="50" t="s">
        <v>341</v>
      </c>
      <c r="K8" s="50" t="s">
        <v>486</v>
      </c>
      <c r="L8" s="50">
        <v>2004</v>
      </c>
      <c r="M8" s="50" t="s">
        <v>506</v>
      </c>
      <c r="N8" s="51">
        <v>38434</v>
      </c>
      <c r="O8" s="51">
        <v>40259</v>
      </c>
      <c r="P8" s="52">
        <f>150000+180235.67+205739.39+64024.94</f>
        <v>600000</v>
      </c>
      <c r="Q8" s="52">
        <f t="shared" si="0"/>
        <v>0</v>
      </c>
      <c r="R8" s="1"/>
    </row>
    <row r="9" spans="1:894" ht="15" customHeight="1" x14ac:dyDescent="0.2">
      <c r="A9" s="46">
        <v>18</v>
      </c>
      <c r="B9" s="46" t="s">
        <v>393</v>
      </c>
      <c r="C9" s="53" t="s">
        <v>49</v>
      </c>
      <c r="D9" s="54" t="s">
        <v>331</v>
      </c>
      <c r="E9" s="54" t="s">
        <v>676</v>
      </c>
      <c r="F9" s="55"/>
      <c r="G9" s="56">
        <v>1458000</v>
      </c>
      <c r="H9" s="56">
        <v>162000</v>
      </c>
      <c r="I9" s="54" t="s">
        <v>225</v>
      </c>
      <c r="J9" s="47" t="s">
        <v>342</v>
      </c>
      <c r="K9" s="47" t="s">
        <v>486</v>
      </c>
      <c r="L9" s="47">
        <v>2009</v>
      </c>
      <c r="M9" s="47" t="s">
        <v>506</v>
      </c>
      <c r="N9" s="57">
        <v>40093</v>
      </c>
      <c r="O9" s="57">
        <v>42283</v>
      </c>
      <c r="P9" s="56">
        <f>364500+310118.52+98787.46+182621.41+194920.73+85199.54+76052.34</f>
        <v>1312200.0000000002</v>
      </c>
      <c r="Q9" s="56">
        <f t="shared" si="0"/>
        <v>145799.99999999977</v>
      </c>
      <c r="R9" s="1"/>
    </row>
    <row r="10" spans="1:894" s="46" customFormat="1" ht="15" customHeight="1" x14ac:dyDescent="0.2">
      <c r="A10" s="66">
        <v>27</v>
      </c>
      <c r="B10" s="66" t="s">
        <v>220</v>
      </c>
      <c r="C10" s="67" t="s">
        <v>99</v>
      </c>
      <c r="D10" s="68" t="s">
        <v>169</v>
      </c>
      <c r="E10" s="68" t="s">
        <v>714</v>
      </c>
      <c r="F10" s="69" t="s">
        <v>596</v>
      </c>
      <c r="G10" s="70">
        <v>85000</v>
      </c>
      <c r="H10" s="70">
        <v>9444.444444444438</v>
      </c>
      <c r="I10" s="68" t="s">
        <v>156</v>
      </c>
      <c r="J10" s="71" t="s">
        <v>340</v>
      </c>
      <c r="K10" s="71" t="s">
        <v>486</v>
      </c>
      <c r="L10" s="71">
        <v>2004</v>
      </c>
      <c r="M10" s="71" t="s">
        <v>506</v>
      </c>
      <c r="N10" s="72">
        <v>38434</v>
      </c>
      <c r="O10" s="72">
        <v>40259</v>
      </c>
      <c r="P10" s="70">
        <f>21250+14424.79+3951.05+4390.11+2061.23+645.62+6098.46+12834.77+6265.58</f>
        <v>71921.610000000015</v>
      </c>
      <c r="Q10" s="70">
        <f t="shared" si="0"/>
        <v>13078.389999999985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</row>
    <row r="11" spans="1:894" ht="15" customHeight="1" x14ac:dyDescent="0.2">
      <c r="A11" s="1">
        <v>27</v>
      </c>
      <c r="B11" s="1" t="s">
        <v>220</v>
      </c>
      <c r="C11" s="2" t="s">
        <v>32</v>
      </c>
      <c r="D11" s="6" t="s">
        <v>170</v>
      </c>
      <c r="E11" s="68" t="s">
        <v>722</v>
      </c>
      <c r="F11" s="7"/>
      <c r="G11" s="8">
        <v>303750</v>
      </c>
      <c r="H11" s="8">
        <v>33750</v>
      </c>
      <c r="I11" s="6" t="s">
        <v>156</v>
      </c>
      <c r="J11" s="4" t="s">
        <v>341</v>
      </c>
      <c r="K11" s="4" t="s">
        <v>486</v>
      </c>
      <c r="L11" s="4">
        <v>2009</v>
      </c>
      <c r="M11" s="4" t="s">
        <v>506</v>
      </c>
      <c r="N11" s="5">
        <v>41699</v>
      </c>
      <c r="O11" s="5">
        <v>42794</v>
      </c>
      <c r="P11" s="8">
        <v>75937</v>
      </c>
      <c r="Q11" s="8">
        <f t="shared" si="0"/>
        <v>227813</v>
      </c>
      <c r="R11" s="1"/>
    </row>
    <row r="12" spans="1:894" ht="15" customHeight="1" x14ac:dyDescent="0.2">
      <c r="A12" s="1">
        <v>39</v>
      </c>
      <c r="B12" s="1" t="s">
        <v>238</v>
      </c>
      <c r="C12" s="2" t="s">
        <v>414</v>
      </c>
      <c r="D12" s="6" t="s">
        <v>415</v>
      </c>
      <c r="E12" s="6" t="s">
        <v>672</v>
      </c>
      <c r="F12" s="7"/>
      <c r="G12" s="8">
        <v>202292</v>
      </c>
      <c r="H12" s="8">
        <v>22476.888888888876</v>
      </c>
      <c r="I12" s="6" t="s">
        <v>387</v>
      </c>
      <c r="J12" s="4" t="s">
        <v>340</v>
      </c>
      <c r="K12" s="4" t="s">
        <v>484</v>
      </c>
      <c r="L12" s="4">
        <v>2010</v>
      </c>
      <c r="M12" s="4" t="s">
        <v>506</v>
      </c>
      <c r="N12" s="5">
        <v>41715</v>
      </c>
      <c r="O12" s="5">
        <v>42810</v>
      </c>
      <c r="P12" s="8">
        <f>5444.98+12463.68+31740.33+47305.75</f>
        <v>96954.74</v>
      </c>
      <c r="Q12" s="8">
        <f t="shared" si="0"/>
        <v>105337.26</v>
      </c>
      <c r="R12" s="1"/>
    </row>
    <row r="13" spans="1:894" s="46" customFormat="1" ht="15" customHeight="1" x14ac:dyDescent="0.2">
      <c r="A13" s="46">
        <v>40</v>
      </c>
      <c r="B13" s="46" t="s">
        <v>238</v>
      </c>
      <c r="C13" s="46" t="s">
        <v>127</v>
      </c>
      <c r="D13" s="46" t="s">
        <v>378</v>
      </c>
      <c r="E13" s="46" t="s">
        <v>677</v>
      </c>
      <c r="F13" s="48" t="s">
        <v>596</v>
      </c>
      <c r="G13" s="49">
        <v>21159</v>
      </c>
      <c r="H13" s="49">
        <v>2351</v>
      </c>
      <c r="I13" s="46" t="s">
        <v>387</v>
      </c>
      <c r="J13" s="50" t="s">
        <v>340</v>
      </c>
      <c r="K13" s="50" t="s">
        <v>484</v>
      </c>
      <c r="L13" s="50">
        <v>2006</v>
      </c>
      <c r="M13" s="50" t="s">
        <v>506</v>
      </c>
      <c r="N13" s="51">
        <v>39514</v>
      </c>
      <c r="O13" s="51">
        <v>41339</v>
      </c>
      <c r="P13" s="52">
        <f>5289.75+2917.15+5161.46+6255.97-581.23</f>
        <v>19043.100000000002</v>
      </c>
      <c r="Q13" s="52">
        <f t="shared" si="0"/>
        <v>2115.8999999999978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</row>
    <row r="14" spans="1:894" ht="15" customHeight="1" x14ac:dyDescent="0.2">
      <c r="A14" s="46">
        <v>44</v>
      </c>
      <c r="B14" s="46" t="s">
        <v>476</v>
      </c>
      <c r="C14" s="53" t="s">
        <v>495</v>
      </c>
      <c r="D14" s="54" t="s">
        <v>473</v>
      </c>
      <c r="E14" s="54" t="s">
        <v>686</v>
      </c>
      <c r="F14" s="55"/>
      <c r="G14" s="56">
        <v>71100</v>
      </c>
      <c r="H14" s="56">
        <v>7900</v>
      </c>
      <c r="I14" s="54" t="s">
        <v>460</v>
      </c>
      <c r="J14" s="47" t="s">
        <v>340</v>
      </c>
      <c r="K14" s="47" t="s">
        <v>486</v>
      </c>
      <c r="L14" s="47">
        <v>2012</v>
      </c>
      <c r="M14" s="47" t="s">
        <v>506</v>
      </c>
      <c r="N14" s="57">
        <v>41821</v>
      </c>
      <c r="O14" s="57">
        <v>42916</v>
      </c>
      <c r="P14" s="56">
        <v>17750</v>
      </c>
      <c r="Q14" s="56">
        <f t="shared" si="0"/>
        <v>53350</v>
      </c>
      <c r="R14" s="82">
        <v>25</v>
      </c>
    </row>
    <row r="15" spans="1:894" s="46" customFormat="1" ht="15" customHeight="1" x14ac:dyDescent="0.2">
      <c r="A15" s="46">
        <v>48</v>
      </c>
      <c r="B15" s="46" t="s">
        <v>245</v>
      </c>
      <c r="C15" s="53" t="s">
        <v>505</v>
      </c>
      <c r="D15" s="54" t="s">
        <v>468</v>
      </c>
      <c r="E15" s="54" t="s">
        <v>687</v>
      </c>
      <c r="F15" s="55"/>
      <c r="G15" s="56">
        <v>194850</v>
      </c>
      <c r="H15" s="56">
        <v>21650</v>
      </c>
      <c r="I15" s="54" t="s">
        <v>270</v>
      </c>
      <c r="J15" s="47" t="s">
        <v>341</v>
      </c>
      <c r="K15" s="47" t="s">
        <v>484</v>
      </c>
      <c r="L15" s="47">
        <v>2012</v>
      </c>
      <c r="M15" s="47" t="s">
        <v>506</v>
      </c>
      <c r="N15" s="57">
        <v>41153</v>
      </c>
      <c r="O15" s="57">
        <v>42247</v>
      </c>
      <c r="P15" s="56">
        <v>46698.31</v>
      </c>
      <c r="Q15" s="56">
        <f t="shared" si="0"/>
        <v>148151.69</v>
      </c>
      <c r="R15" s="82">
        <v>0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</row>
    <row r="16" spans="1:894" s="46" customFormat="1" ht="15" customHeight="1" x14ac:dyDescent="0.2">
      <c r="A16" s="37">
        <v>51</v>
      </c>
      <c r="B16" s="37" t="s">
        <v>449</v>
      </c>
      <c r="C16" s="39" t="s">
        <v>425</v>
      </c>
      <c r="D16" s="40" t="s">
        <v>426</v>
      </c>
      <c r="E16" s="40" t="s">
        <v>724</v>
      </c>
      <c r="F16" s="41" t="s">
        <v>596</v>
      </c>
      <c r="G16" s="42">
        <v>67500</v>
      </c>
      <c r="H16" s="42">
        <v>7500</v>
      </c>
      <c r="I16" s="40" t="s">
        <v>298</v>
      </c>
      <c r="J16" s="38" t="s">
        <v>340</v>
      </c>
      <c r="K16" s="38" t="s">
        <v>484</v>
      </c>
      <c r="L16" s="38">
        <v>2010</v>
      </c>
      <c r="M16" s="38" t="s">
        <v>506</v>
      </c>
      <c r="N16" s="44">
        <v>40653</v>
      </c>
      <c r="O16" s="44">
        <v>42113</v>
      </c>
      <c r="P16" s="42">
        <f>13440.6+29226.24</f>
        <v>42666.840000000004</v>
      </c>
      <c r="Q16" s="42">
        <f t="shared" si="0"/>
        <v>24833.159999999996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</row>
    <row r="17" spans="1:894" ht="15" customHeight="1" x14ac:dyDescent="0.2">
      <c r="A17" s="1">
        <v>55</v>
      </c>
      <c r="B17" s="1" t="s">
        <v>255</v>
      </c>
      <c r="C17" s="2" t="s">
        <v>146</v>
      </c>
      <c r="D17" s="6" t="s">
        <v>177</v>
      </c>
      <c r="E17" s="6" t="s">
        <v>688</v>
      </c>
      <c r="F17" s="7" t="s">
        <v>596</v>
      </c>
      <c r="G17" s="8">
        <v>53093</v>
      </c>
      <c r="H17" s="8">
        <v>5899.222222222219</v>
      </c>
      <c r="I17" s="6" t="s">
        <v>156</v>
      </c>
      <c r="J17" s="4" t="s">
        <v>340</v>
      </c>
      <c r="K17" s="4" t="s">
        <v>486</v>
      </c>
      <c r="L17" s="4">
        <v>2006</v>
      </c>
      <c r="M17" s="4" t="s">
        <v>506</v>
      </c>
      <c r="N17" s="5">
        <v>39514</v>
      </c>
      <c r="O17" s="5">
        <v>41918</v>
      </c>
      <c r="P17" s="8">
        <f>13273.25+22916.89+1776.4</f>
        <v>37966.54</v>
      </c>
      <c r="Q17" s="8">
        <f t="shared" si="0"/>
        <v>15126.46</v>
      </c>
      <c r="R17" s="1"/>
    </row>
    <row r="18" spans="1:894" ht="15" customHeight="1" x14ac:dyDescent="0.2">
      <c r="A18" s="1">
        <v>55</v>
      </c>
      <c r="B18" s="1" t="s">
        <v>255</v>
      </c>
      <c r="C18" s="2" t="s">
        <v>539</v>
      </c>
      <c r="D18" s="6" t="s">
        <v>540</v>
      </c>
      <c r="E18" s="6" t="s">
        <v>688</v>
      </c>
      <c r="F18" s="7"/>
      <c r="G18" s="8">
        <v>269100</v>
      </c>
      <c r="H18" s="8">
        <v>29900</v>
      </c>
      <c r="I18" s="6" t="s">
        <v>156</v>
      </c>
      <c r="J18" s="4" t="s">
        <v>341</v>
      </c>
      <c r="K18" s="4" t="s">
        <v>486</v>
      </c>
      <c r="L18" s="4">
        <v>2013</v>
      </c>
      <c r="M18" s="4" t="s">
        <v>506</v>
      </c>
      <c r="N18" s="5">
        <v>42036</v>
      </c>
      <c r="O18" s="5">
        <v>43131</v>
      </c>
      <c r="P18" s="8">
        <v>67275</v>
      </c>
      <c r="Q18" s="8">
        <f>+G18-P18</f>
        <v>201825</v>
      </c>
      <c r="R18" s="82">
        <v>25</v>
      </c>
    </row>
    <row r="19" spans="1:894" s="46" customFormat="1" ht="15" customHeight="1" x14ac:dyDescent="0.2">
      <c r="A19" s="46">
        <v>56</v>
      </c>
      <c r="B19" s="46" t="s">
        <v>255</v>
      </c>
      <c r="C19" s="46" t="s">
        <v>95</v>
      </c>
      <c r="D19" s="46" t="s">
        <v>176</v>
      </c>
      <c r="E19" s="46" t="s">
        <v>689</v>
      </c>
      <c r="F19" s="48" t="s">
        <v>596</v>
      </c>
      <c r="G19" s="49">
        <v>74000</v>
      </c>
      <c r="H19" s="49">
        <v>8222.222222222219</v>
      </c>
      <c r="I19" s="46" t="s">
        <v>156</v>
      </c>
      <c r="J19" s="50" t="s">
        <v>340</v>
      </c>
      <c r="K19" s="50" t="s">
        <v>486</v>
      </c>
      <c r="L19" s="50">
        <v>2004</v>
      </c>
      <c r="M19" s="50" t="s">
        <v>506</v>
      </c>
      <c r="N19" s="51">
        <v>38434</v>
      </c>
      <c r="O19" s="51">
        <v>40259</v>
      </c>
      <c r="P19" s="52">
        <f>18500+20185.65+19813.44+2618.44</f>
        <v>61117.53</v>
      </c>
      <c r="Q19" s="52">
        <f>G19-P19</f>
        <v>12882.470000000001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</row>
    <row r="20" spans="1:894" ht="15" customHeight="1" x14ac:dyDescent="0.2">
      <c r="A20" s="46">
        <v>56</v>
      </c>
      <c r="B20" s="46" t="s">
        <v>255</v>
      </c>
      <c r="C20" s="53" t="s">
        <v>39</v>
      </c>
      <c r="D20" s="54" t="s">
        <v>586</v>
      </c>
      <c r="E20" s="46" t="s">
        <v>689</v>
      </c>
      <c r="F20" s="55" t="s">
        <v>596</v>
      </c>
      <c r="G20" s="56">
        <v>370800</v>
      </c>
      <c r="H20" s="56">
        <v>41200</v>
      </c>
      <c r="I20" s="54" t="s">
        <v>156</v>
      </c>
      <c r="J20" s="47" t="s">
        <v>341</v>
      </c>
      <c r="K20" s="47" t="s">
        <v>486</v>
      </c>
      <c r="L20" s="47">
        <v>2009</v>
      </c>
      <c r="M20" s="47" t="s">
        <v>506</v>
      </c>
      <c r="N20" s="57">
        <v>40093</v>
      </c>
      <c r="O20" s="57">
        <v>41918</v>
      </c>
      <c r="P20" s="56">
        <f>92700+103051.36+45056.3+69872.28+59034.65</f>
        <v>369714.58999999997</v>
      </c>
      <c r="Q20" s="56">
        <f>G20-P20</f>
        <v>1085.4100000000326</v>
      </c>
      <c r="R20" s="1"/>
    </row>
    <row r="21" spans="1:894" ht="15" customHeight="1" x14ac:dyDescent="0.2">
      <c r="A21" s="46">
        <v>58</v>
      </c>
      <c r="B21" s="46" t="s">
        <v>260</v>
      </c>
      <c r="C21" s="46" t="s">
        <v>121</v>
      </c>
      <c r="D21" s="46" t="s">
        <v>180</v>
      </c>
      <c r="E21" s="46" t="s">
        <v>690</v>
      </c>
      <c r="F21" s="48" t="s">
        <v>596</v>
      </c>
      <c r="G21" s="49">
        <v>202500</v>
      </c>
      <c r="H21" s="49">
        <v>22500</v>
      </c>
      <c r="I21" s="46" t="s">
        <v>225</v>
      </c>
      <c r="J21" s="50" t="s">
        <v>341</v>
      </c>
      <c r="K21" s="50" t="s">
        <v>486</v>
      </c>
      <c r="L21" s="50">
        <v>2005</v>
      </c>
      <c r="M21" s="50" t="s">
        <v>506</v>
      </c>
      <c r="N21" s="51">
        <v>39514</v>
      </c>
      <c r="O21" s="51">
        <v>41339</v>
      </c>
      <c r="P21" s="52">
        <f>50625+51020.66+48560+48366.33</f>
        <v>198571.99</v>
      </c>
      <c r="Q21" s="52">
        <f>G21-P21</f>
        <v>3928.0100000000093</v>
      </c>
      <c r="R21" s="1"/>
    </row>
    <row r="22" spans="1:894" s="46" customFormat="1" ht="15" customHeight="1" x14ac:dyDescent="0.2">
      <c r="A22" s="46">
        <v>58</v>
      </c>
      <c r="B22" s="46" t="s">
        <v>260</v>
      </c>
      <c r="C22" s="53" t="s">
        <v>541</v>
      </c>
      <c r="D22" s="54" t="s">
        <v>542</v>
      </c>
      <c r="E22" s="46" t="s">
        <v>690</v>
      </c>
      <c r="F22" s="55"/>
      <c r="G22" s="56">
        <v>862460</v>
      </c>
      <c r="H22" s="56">
        <v>95828.888888888891</v>
      </c>
      <c r="I22" s="54" t="s">
        <v>225</v>
      </c>
      <c r="J22" s="47" t="s">
        <v>342</v>
      </c>
      <c r="K22" s="47" t="s">
        <v>486</v>
      </c>
      <c r="L22" s="47">
        <v>2013</v>
      </c>
      <c r="M22" s="47" t="s">
        <v>506</v>
      </c>
      <c r="N22" s="57">
        <v>41852</v>
      </c>
      <c r="O22" s="57">
        <v>42947</v>
      </c>
      <c r="P22" s="56">
        <v>215615</v>
      </c>
      <c r="Q22" s="56">
        <f>+G22-P22</f>
        <v>646845</v>
      </c>
      <c r="R22" s="82">
        <v>25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</row>
    <row r="23" spans="1:894" ht="15" customHeight="1" x14ac:dyDescent="0.2">
      <c r="A23" s="1">
        <v>61</v>
      </c>
      <c r="B23" s="1" t="s">
        <v>264</v>
      </c>
      <c r="C23" s="1" t="s">
        <v>71</v>
      </c>
      <c r="D23" s="1" t="s">
        <v>181</v>
      </c>
      <c r="E23" s="6" t="s">
        <v>691</v>
      </c>
      <c r="F23" s="3" t="s">
        <v>596</v>
      </c>
      <c r="G23" s="15">
        <v>70000</v>
      </c>
      <c r="H23" s="15">
        <v>7777.777777777781</v>
      </c>
      <c r="I23" s="1" t="s">
        <v>281</v>
      </c>
      <c r="J23" s="9" t="s">
        <v>340</v>
      </c>
      <c r="K23" s="9" t="s">
        <v>486</v>
      </c>
      <c r="L23" s="9">
        <v>2004</v>
      </c>
      <c r="M23" s="9" t="s">
        <v>506</v>
      </c>
      <c r="N23" s="16">
        <v>38434</v>
      </c>
      <c r="O23" s="16">
        <v>40259</v>
      </c>
      <c r="P23" s="17">
        <f>17500+20221.95+4027.55+10664.14+327.06+362.21+880.79+13043.61</f>
        <v>67027.31</v>
      </c>
      <c r="Q23" s="17">
        <f t="shared" ref="Q23:Q32" si="1">G23-P23</f>
        <v>2972.6900000000023</v>
      </c>
      <c r="R23" s="1"/>
    </row>
    <row r="24" spans="1:894" s="46" customFormat="1" ht="15" customHeight="1" x14ac:dyDescent="0.2">
      <c r="A24" s="1">
        <v>61</v>
      </c>
      <c r="B24" s="1" t="s">
        <v>264</v>
      </c>
      <c r="C24" s="2" t="s">
        <v>35</v>
      </c>
      <c r="D24" s="6" t="s">
        <v>588</v>
      </c>
      <c r="E24" s="6" t="s">
        <v>725</v>
      </c>
      <c r="F24" s="7"/>
      <c r="G24" s="8">
        <v>370800</v>
      </c>
      <c r="H24" s="8">
        <v>41200</v>
      </c>
      <c r="I24" s="6" t="s">
        <v>281</v>
      </c>
      <c r="J24" s="4" t="s">
        <v>341</v>
      </c>
      <c r="K24" s="4" t="s">
        <v>486</v>
      </c>
      <c r="L24" s="4">
        <v>2009</v>
      </c>
      <c r="M24" s="4" t="s">
        <v>506</v>
      </c>
      <c r="N24" s="5">
        <v>40093</v>
      </c>
      <c r="O24" s="5">
        <v>42283</v>
      </c>
      <c r="P24" s="8">
        <f>92700+114868.26+45460.44+66087.9</f>
        <v>319116.59999999998</v>
      </c>
      <c r="Q24" s="8">
        <f t="shared" si="1"/>
        <v>51683.400000000023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</row>
    <row r="25" spans="1:894" ht="15" customHeight="1" x14ac:dyDescent="0.2">
      <c r="A25" s="1">
        <v>63</v>
      </c>
      <c r="B25" s="1" t="s">
        <v>408</v>
      </c>
      <c r="C25" s="2" t="s">
        <v>409</v>
      </c>
      <c r="D25" s="6" t="s">
        <v>410</v>
      </c>
      <c r="E25" s="6" t="s">
        <v>692</v>
      </c>
      <c r="F25" s="7"/>
      <c r="G25" s="8">
        <v>182160</v>
      </c>
      <c r="H25" s="8">
        <v>20240</v>
      </c>
      <c r="I25" s="6" t="s">
        <v>383</v>
      </c>
      <c r="J25" s="4" t="s">
        <v>341</v>
      </c>
      <c r="K25" s="4" t="s">
        <v>484</v>
      </c>
      <c r="L25" s="4">
        <v>2010</v>
      </c>
      <c r="M25" s="4" t="s">
        <v>506</v>
      </c>
      <c r="N25" s="5">
        <v>40653</v>
      </c>
      <c r="O25" s="5">
        <v>42113</v>
      </c>
      <c r="P25" s="8">
        <f>45540+19902.15</f>
        <v>65442.15</v>
      </c>
      <c r="Q25" s="8">
        <f t="shared" si="1"/>
        <v>116717.85</v>
      </c>
      <c r="R25" s="1"/>
    </row>
    <row r="26" spans="1:894" s="46" customFormat="1" ht="15" customHeight="1" x14ac:dyDescent="0.2">
      <c r="A26" s="46">
        <v>72</v>
      </c>
      <c r="B26" s="46" t="s">
        <v>282</v>
      </c>
      <c r="C26" s="46" t="s">
        <v>90</v>
      </c>
      <c r="D26" s="46" t="s">
        <v>185</v>
      </c>
      <c r="E26" s="46" t="s">
        <v>694</v>
      </c>
      <c r="F26" s="48" t="s">
        <v>596</v>
      </c>
      <c r="G26" s="49">
        <v>85950</v>
      </c>
      <c r="H26" s="49">
        <v>9550</v>
      </c>
      <c r="I26" s="46" t="s">
        <v>281</v>
      </c>
      <c r="J26" s="50" t="s">
        <v>340</v>
      </c>
      <c r="K26" s="50" t="s">
        <v>486</v>
      </c>
      <c r="L26" s="50">
        <v>2004</v>
      </c>
      <c r="M26" s="50" t="s">
        <v>506</v>
      </c>
      <c r="N26" s="51">
        <v>38434</v>
      </c>
      <c r="O26" s="51">
        <v>40259</v>
      </c>
      <c r="P26" s="52">
        <v>84433.55</v>
      </c>
      <c r="Q26" s="52">
        <f t="shared" si="1"/>
        <v>1516.4499999999971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</row>
    <row r="27" spans="1:894" s="46" customFormat="1" ht="15" customHeight="1" x14ac:dyDescent="0.2">
      <c r="A27" s="46">
        <v>72</v>
      </c>
      <c r="B27" s="46" t="s">
        <v>282</v>
      </c>
      <c r="C27" s="53" t="s">
        <v>419</v>
      </c>
      <c r="D27" s="54" t="s">
        <v>420</v>
      </c>
      <c r="E27" s="46" t="s">
        <v>694</v>
      </c>
      <c r="F27" s="55"/>
      <c r="G27" s="56">
        <v>403632</v>
      </c>
      <c r="H27" s="56">
        <v>44848</v>
      </c>
      <c r="I27" s="54" t="s">
        <v>281</v>
      </c>
      <c r="J27" s="47" t="s">
        <v>341</v>
      </c>
      <c r="K27" s="47" t="s">
        <v>486</v>
      </c>
      <c r="L27" s="47">
        <v>2010</v>
      </c>
      <c r="M27" s="47" t="s">
        <v>506</v>
      </c>
      <c r="N27" s="57">
        <v>41835</v>
      </c>
      <c r="O27" s="57">
        <v>42479</v>
      </c>
      <c r="P27" s="56">
        <v>100908</v>
      </c>
      <c r="Q27" s="56">
        <f t="shared" si="1"/>
        <v>302724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</row>
    <row r="28" spans="1:894" ht="15" customHeight="1" x14ac:dyDescent="0.2">
      <c r="A28" s="1">
        <v>73</v>
      </c>
      <c r="B28" s="1" t="s">
        <v>282</v>
      </c>
      <c r="C28" s="2" t="s">
        <v>93</v>
      </c>
      <c r="D28" s="6" t="s">
        <v>186</v>
      </c>
      <c r="E28" s="6" t="s">
        <v>726</v>
      </c>
      <c r="F28" s="7" t="s">
        <v>596</v>
      </c>
      <c r="G28" s="8">
        <v>375000</v>
      </c>
      <c r="H28" s="8">
        <v>41666.666666666628</v>
      </c>
      <c r="I28" s="6" t="s">
        <v>281</v>
      </c>
      <c r="J28" s="4" t="s">
        <v>341</v>
      </c>
      <c r="K28" s="4" t="s">
        <v>486</v>
      </c>
      <c r="L28" s="4">
        <v>2004</v>
      </c>
      <c r="M28" s="4" t="s">
        <v>506</v>
      </c>
      <c r="N28" s="5">
        <v>38434</v>
      </c>
      <c r="O28" s="5">
        <v>40633</v>
      </c>
      <c r="P28" s="8">
        <v>375000</v>
      </c>
      <c r="Q28" s="8">
        <f t="shared" si="1"/>
        <v>0</v>
      </c>
      <c r="R28" s="1"/>
    </row>
    <row r="29" spans="1:894" ht="15" customHeight="1" x14ac:dyDescent="0.2">
      <c r="A29" s="46">
        <v>76</v>
      </c>
      <c r="B29" s="46" t="s">
        <v>285</v>
      </c>
      <c r="C29" s="53" t="s">
        <v>126</v>
      </c>
      <c r="D29" s="54" t="s">
        <v>592</v>
      </c>
      <c r="E29" s="54" t="s">
        <v>727</v>
      </c>
      <c r="F29" s="55" t="s">
        <v>596</v>
      </c>
      <c r="G29" s="56">
        <v>175000</v>
      </c>
      <c r="H29" s="56">
        <v>19444.444444444438</v>
      </c>
      <c r="I29" s="54" t="s">
        <v>281</v>
      </c>
      <c r="J29" s="47" t="s">
        <v>341</v>
      </c>
      <c r="K29" s="47" t="s">
        <v>486</v>
      </c>
      <c r="L29" s="47">
        <v>2006</v>
      </c>
      <c r="M29" s="47" t="s">
        <v>506</v>
      </c>
      <c r="N29" s="57">
        <v>39514</v>
      </c>
      <c r="O29" s="57">
        <v>41705</v>
      </c>
      <c r="P29" s="56">
        <f>50103+48897+76000</f>
        <v>175000</v>
      </c>
      <c r="Q29" s="56">
        <f t="shared" si="1"/>
        <v>0</v>
      </c>
      <c r="R29" s="1"/>
    </row>
    <row r="30" spans="1:894" s="46" customFormat="1" ht="15" customHeight="1" x14ac:dyDescent="0.2">
      <c r="A30" s="46">
        <v>76</v>
      </c>
      <c r="B30" s="46" t="s">
        <v>285</v>
      </c>
      <c r="C30" s="53" t="s">
        <v>503</v>
      </c>
      <c r="D30" s="54" t="s">
        <v>464</v>
      </c>
      <c r="E30" s="54" t="s">
        <v>695</v>
      </c>
      <c r="F30" s="55"/>
      <c r="G30" s="56">
        <v>423450</v>
      </c>
      <c r="H30" s="56">
        <v>47050</v>
      </c>
      <c r="I30" s="54" t="s">
        <v>281</v>
      </c>
      <c r="J30" s="47" t="s">
        <v>342</v>
      </c>
      <c r="K30" s="47" t="s">
        <v>486</v>
      </c>
      <c r="L30" s="47">
        <v>2012</v>
      </c>
      <c r="M30" s="47" t="s">
        <v>506</v>
      </c>
      <c r="N30" s="57">
        <v>41760</v>
      </c>
      <c r="O30" s="57">
        <v>42855</v>
      </c>
      <c r="P30" s="56">
        <f>53447.4+52415.1</f>
        <v>105862.5</v>
      </c>
      <c r="Q30" s="56">
        <f t="shared" si="1"/>
        <v>317587.5</v>
      </c>
      <c r="R30" s="82">
        <v>50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</row>
    <row r="31" spans="1:894" s="46" customFormat="1" ht="15" customHeight="1" x14ac:dyDescent="0.2">
      <c r="A31" s="46">
        <v>80</v>
      </c>
      <c r="B31" s="46" t="s">
        <v>579</v>
      </c>
      <c r="C31" s="53" t="s">
        <v>31</v>
      </c>
      <c r="D31" s="54" t="s">
        <v>189</v>
      </c>
      <c r="E31" s="54" t="s">
        <v>696</v>
      </c>
      <c r="F31" s="55"/>
      <c r="G31" s="56">
        <v>360000</v>
      </c>
      <c r="H31" s="56">
        <v>40000</v>
      </c>
      <c r="I31" s="54" t="s">
        <v>154</v>
      </c>
      <c r="J31" s="47" t="s">
        <v>341</v>
      </c>
      <c r="K31" s="47" t="s">
        <v>486</v>
      </c>
      <c r="L31" s="47">
        <v>2009</v>
      </c>
      <c r="M31" s="47" t="s">
        <v>506</v>
      </c>
      <c r="N31" s="57">
        <v>40093</v>
      </c>
      <c r="O31" s="57">
        <v>42283</v>
      </c>
      <c r="P31" s="56">
        <f>90000+40410.73+104326.25</f>
        <v>234736.98</v>
      </c>
      <c r="Q31" s="56">
        <f t="shared" si="1"/>
        <v>125263.01999999999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</row>
    <row r="32" spans="1:894" ht="15" customHeight="1" x14ac:dyDescent="0.2">
      <c r="A32" s="1">
        <v>93</v>
      </c>
      <c r="B32" s="1" t="s">
        <v>319</v>
      </c>
      <c r="C32" s="2" t="s">
        <v>148</v>
      </c>
      <c r="D32" s="6" t="s">
        <v>197</v>
      </c>
      <c r="E32" s="6" t="s">
        <v>698</v>
      </c>
      <c r="F32" s="7" t="s">
        <v>596</v>
      </c>
      <c r="G32" s="8">
        <v>215100</v>
      </c>
      <c r="H32" s="8">
        <v>23900</v>
      </c>
      <c r="I32" s="6" t="s">
        <v>270</v>
      </c>
      <c r="J32" s="4" t="s">
        <v>341</v>
      </c>
      <c r="K32" s="4" t="s">
        <v>484</v>
      </c>
      <c r="L32" s="4">
        <v>2006</v>
      </c>
      <c r="M32" s="4" t="s">
        <v>506</v>
      </c>
      <c r="N32" s="5">
        <v>39514</v>
      </c>
      <c r="O32" s="5">
        <v>41705</v>
      </c>
      <c r="P32" s="8">
        <f>53775+103968.84+35366.46</f>
        <v>193110.3</v>
      </c>
      <c r="Q32" s="8">
        <f t="shared" si="1"/>
        <v>21989.700000000012</v>
      </c>
      <c r="R32" s="1"/>
    </row>
    <row r="33" spans="1:894" s="46" customFormat="1" ht="15" customHeight="1" x14ac:dyDescent="0.2">
      <c r="A33" s="1">
        <v>93</v>
      </c>
      <c r="B33" s="1" t="s">
        <v>319</v>
      </c>
      <c r="C33" s="2" t="s">
        <v>561</v>
      </c>
      <c r="D33" s="6" t="s">
        <v>562</v>
      </c>
      <c r="E33" s="6" t="s">
        <v>698</v>
      </c>
      <c r="F33" s="7"/>
      <c r="G33" s="8">
        <v>868500</v>
      </c>
      <c r="H33" s="8">
        <v>96500</v>
      </c>
      <c r="I33" s="6" t="s">
        <v>270</v>
      </c>
      <c r="J33" s="4" t="s">
        <v>342</v>
      </c>
      <c r="K33" s="4" t="s">
        <v>484</v>
      </c>
      <c r="L33" s="4">
        <v>2013</v>
      </c>
      <c r="M33" s="4" t="s">
        <v>506</v>
      </c>
      <c r="N33" s="5">
        <v>41673</v>
      </c>
      <c r="O33" s="5">
        <v>42768</v>
      </c>
      <c r="P33" s="8">
        <v>217125</v>
      </c>
      <c r="Q33" s="8">
        <f>+G33-P33</f>
        <v>651375</v>
      </c>
      <c r="R33" s="82">
        <v>50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</row>
    <row r="34" spans="1:894" s="46" customFormat="1" ht="15" customHeight="1" x14ac:dyDescent="0.2">
      <c r="A34" s="46">
        <v>94</v>
      </c>
      <c r="B34" s="46" t="s">
        <v>319</v>
      </c>
      <c r="C34" s="53" t="s">
        <v>33</v>
      </c>
      <c r="D34" s="54" t="s">
        <v>196</v>
      </c>
      <c r="E34" s="54" t="s">
        <v>699</v>
      </c>
      <c r="F34" s="55"/>
      <c r="G34" s="56">
        <v>214509</v>
      </c>
      <c r="H34" s="56">
        <v>23834.333333333314</v>
      </c>
      <c r="I34" s="54" t="s">
        <v>270</v>
      </c>
      <c r="J34" s="47" t="s">
        <v>341</v>
      </c>
      <c r="K34" s="47" t="s">
        <v>484</v>
      </c>
      <c r="L34" s="47">
        <v>2009</v>
      </c>
      <c r="M34" s="47" t="s">
        <v>506</v>
      </c>
      <c r="N34" s="57">
        <v>40093</v>
      </c>
      <c r="O34" s="57">
        <v>41918</v>
      </c>
      <c r="P34" s="56">
        <f>53627.25+76254.37</f>
        <v>129881.62</v>
      </c>
      <c r="Q34" s="56">
        <f>G34-P34</f>
        <v>84627.38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</row>
    <row r="35" spans="1:894" s="46" customFormat="1" ht="15" customHeight="1" x14ac:dyDescent="0.2">
      <c r="A35" s="46">
        <v>120</v>
      </c>
      <c r="B35" s="46" t="s">
        <v>319</v>
      </c>
      <c r="C35" s="53" t="s">
        <v>559</v>
      </c>
      <c r="D35" s="54" t="s">
        <v>560</v>
      </c>
      <c r="E35" s="54" t="s">
        <v>618</v>
      </c>
      <c r="F35" s="55"/>
      <c r="G35" s="56">
        <v>284745</v>
      </c>
      <c r="H35" s="56">
        <v>31638.333333333332</v>
      </c>
      <c r="I35" s="54" t="s">
        <v>270</v>
      </c>
      <c r="J35" s="47" t="s">
        <v>341</v>
      </c>
      <c r="K35" s="47" t="s">
        <v>484</v>
      </c>
      <c r="L35" s="47">
        <v>2013</v>
      </c>
      <c r="M35" s="47" t="s">
        <v>506</v>
      </c>
      <c r="N35" s="57">
        <v>42036</v>
      </c>
      <c r="O35" s="57">
        <v>43131</v>
      </c>
      <c r="P35" s="56">
        <v>71186.25</v>
      </c>
      <c r="Q35" s="56">
        <f>+G35-P35</f>
        <v>213558.75</v>
      </c>
      <c r="R35" s="82">
        <v>25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</row>
    <row r="36" spans="1:894" ht="15" customHeight="1" x14ac:dyDescent="0.2">
      <c r="A36" s="1">
        <v>109</v>
      </c>
      <c r="B36" s="1" t="s">
        <v>348</v>
      </c>
      <c r="C36" s="2" t="s">
        <v>113</v>
      </c>
      <c r="D36" s="6" t="s">
        <v>364</v>
      </c>
      <c r="E36" s="6" t="s">
        <v>728</v>
      </c>
      <c r="F36" s="7" t="s">
        <v>596</v>
      </c>
      <c r="G36" s="8">
        <v>60480</v>
      </c>
      <c r="H36" s="8">
        <v>6720</v>
      </c>
      <c r="I36" s="6" t="s">
        <v>225</v>
      </c>
      <c r="J36" s="4" t="s">
        <v>340</v>
      </c>
      <c r="K36" s="4" t="s">
        <v>486</v>
      </c>
      <c r="L36" s="4">
        <v>2005</v>
      </c>
      <c r="M36" s="4" t="s">
        <v>506</v>
      </c>
      <c r="N36" s="5">
        <v>39514</v>
      </c>
      <c r="O36" s="5">
        <v>41339</v>
      </c>
      <c r="P36" s="8">
        <f>54432+6048</f>
        <v>60480</v>
      </c>
      <c r="Q36" s="8">
        <f>G36-P36</f>
        <v>0</v>
      </c>
      <c r="R36" s="1"/>
    </row>
    <row r="37" spans="1:894" s="46" customFormat="1" ht="15" customHeight="1" x14ac:dyDescent="0.2">
      <c r="A37" s="1">
        <v>109</v>
      </c>
      <c r="B37" s="1" t="s">
        <v>348</v>
      </c>
      <c r="C37" s="2" t="s">
        <v>575</v>
      </c>
      <c r="D37" s="6" t="s">
        <v>730</v>
      </c>
      <c r="E37" s="6" t="s">
        <v>729</v>
      </c>
      <c r="F37" s="7"/>
      <c r="G37" s="8">
        <v>275400</v>
      </c>
      <c r="H37" s="8">
        <v>30600</v>
      </c>
      <c r="I37" s="6" t="s">
        <v>225</v>
      </c>
      <c r="J37" s="4" t="s">
        <v>341</v>
      </c>
      <c r="K37" s="4" t="s">
        <v>486</v>
      </c>
      <c r="L37" s="4">
        <v>2013</v>
      </c>
      <c r="M37" s="4" t="s">
        <v>506</v>
      </c>
      <c r="N37" s="5">
        <v>42036</v>
      </c>
      <c r="O37" s="5">
        <v>43131</v>
      </c>
      <c r="P37" s="8">
        <v>68850</v>
      </c>
      <c r="Q37" s="8">
        <f>+G37-P37</f>
        <v>206550</v>
      </c>
      <c r="R37" s="82">
        <v>25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</row>
    <row r="38" spans="1:894" ht="15" customHeight="1" x14ac:dyDescent="0.2">
      <c r="A38" s="1">
        <v>11</v>
      </c>
      <c r="B38" s="1" t="s">
        <v>9</v>
      </c>
      <c r="C38" s="1" t="s">
        <v>78</v>
      </c>
      <c r="D38" s="1" t="s">
        <v>11</v>
      </c>
      <c r="E38" s="1" t="s">
        <v>642</v>
      </c>
      <c r="F38" s="3" t="s">
        <v>596</v>
      </c>
      <c r="G38" s="15">
        <v>98890</v>
      </c>
      <c r="H38" s="15">
        <v>10987.777777777781</v>
      </c>
      <c r="I38" s="1" t="s">
        <v>8</v>
      </c>
      <c r="J38" s="9" t="s">
        <v>340</v>
      </c>
      <c r="K38" s="9" t="s">
        <v>288</v>
      </c>
      <c r="L38" s="9">
        <v>2004</v>
      </c>
      <c r="M38" s="9" t="s">
        <v>511</v>
      </c>
      <c r="N38" s="16">
        <v>38434</v>
      </c>
      <c r="O38" s="16">
        <v>40259</v>
      </c>
      <c r="P38" s="17">
        <v>98797.71</v>
      </c>
      <c r="Q38" s="17">
        <f t="shared" ref="Q38:Q52" si="2">G38-P38</f>
        <v>92.289999999993597</v>
      </c>
      <c r="R38" s="1"/>
    </row>
    <row r="39" spans="1:894" s="46" customFormat="1" ht="15" customHeight="1" x14ac:dyDescent="0.2">
      <c r="A39" s="1">
        <v>33</v>
      </c>
      <c r="B39" s="1" t="s">
        <v>230</v>
      </c>
      <c r="C39" s="1" t="s">
        <v>40</v>
      </c>
      <c r="D39" s="1" t="s">
        <v>375</v>
      </c>
      <c r="E39" s="1" t="s">
        <v>715</v>
      </c>
      <c r="F39" s="3" t="s">
        <v>596</v>
      </c>
      <c r="G39" s="15">
        <v>289710</v>
      </c>
      <c r="H39" s="15">
        <v>32190</v>
      </c>
      <c r="I39" s="1" t="s">
        <v>275</v>
      </c>
      <c r="J39" s="9" t="s">
        <v>341</v>
      </c>
      <c r="K39" s="9" t="s">
        <v>262</v>
      </c>
      <c r="L39" s="9">
        <v>2009</v>
      </c>
      <c r="M39" s="9" t="s">
        <v>511</v>
      </c>
      <c r="N39" s="16">
        <v>40093</v>
      </c>
      <c r="O39" s="16">
        <v>41918</v>
      </c>
      <c r="P39" s="17">
        <f>72427.5+66323.57+134907.53</f>
        <v>273658.59999999998</v>
      </c>
      <c r="Q39" s="17">
        <f t="shared" si="2"/>
        <v>16051.400000000023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</row>
    <row r="40" spans="1:894" s="46" customFormat="1" ht="15" customHeight="1" x14ac:dyDescent="0.2">
      <c r="A40" s="46">
        <v>46</v>
      </c>
      <c r="B40" s="46" t="s">
        <v>242</v>
      </c>
      <c r="C40" s="46" t="s">
        <v>73</v>
      </c>
      <c r="D40" s="46" t="s">
        <v>254</v>
      </c>
      <c r="E40" s="46" t="s">
        <v>611</v>
      </c>
      <c r="F40" s="48" t="s">
        <v>596</v>
      </c>
      <c r="G40" s="49">
        <v>420000</v>
      </c>
      <c r="H40" s="49">
        <v>46666.666666666628</v>
      </c>
      <c r="I40" s="46" t="s">
        <v>312</v>
      </c>
      <c r="J40" s="50" t="s">
        <v>341</v>
      </c>
      <c r="K40" s="50" t="s">
        <v>288</v>
      </c>
      <c r="L40" s="50">
        <v>2004</v>
      </c>
      <c r="M40" s="50" t="s">
        <v>511</v>
      </c>
      <c r="N40" s="51">
        <v>38434</v>
      </c>
      <c r="O40" s="51">
        <v>40259</v>
      </c>
      <c r="P40" s="52">
        <f>105000+116452.32+90713.43+64774.46+268.16</f>
        <v>377208.37</v>
      </c>
      <c r="Q40" s="52">
        <f t="shared" si="2"/>
        <v>42791.630000000005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</row>
    <row r="41" spans="1:894" ht="15" customHeight="1" x14ac:dyDescent="0.2">
      <c r="A41" s="46">
        <v>54</v>
      </c>
      <c r="B41" s="46" t="s">
        <v>252</v>
      </c>
      <c r="C41" s="46" t="s">
        <v>98</v>
      </c>
      <c r="D41" s="46" t="s">
        <v>357</v>
      </c>
      <c r="E41" s="46" t="s">
        <v>643</v>
      </c>
      <c r="F41" s="48" t="s">
        <v>596</v>
      </c>
      <c r="G41" s="49">
        <v>100000</v>
      </c>
      <c r="H41" s="49">
        <v>11111.111111111109</v>
      </c>
      <c r="I41" s="46" t="s">
        <v>345</v>
      </c>
      <c r="J41" s="50" t="s">
        <v>340</v>
      </c>
      <c r="K41" s="50" t="s">
        <v>262</v>
      </c>
      <c r="L41" s="50">
        <v>2004</v>
      </c>
      <c r="M41" s="50" t="s">
        <v>511</v>
      </c>
      <c r="N41" s="51">
        <v>38434</v>
      </c>
      <c r="O41" s="51">
        <v>40259</v>
      </c>
      <c r="P41" s="52">
        <f>25000+67500+7500</f>
        <v>100000</v>
      </c>
      <c r="Q41" s="52">
        <f t="shared" si="2"/>
        <v>0</v>
      </c>
      <c r="R41" s="1"/>
    </row>
    <row r="42" spans="1:894" ht="15" customHeight="1" x14ac:dyDescent="0.2">
      <c r="A42" s="46">
        <v>98</v>
      </c>
      <c r="B42" s="46" t="s">
        <v>329</v>
      </c>
      <c r="C42" s="46" t="s">
        <v>122</v>
      </c>
      <c r="D42" s="46" t="s">
        <v>10</v>
      </c>
      <c r="E42" s="46" t="s">
        <v>644</v>
      </c>
      <c r="F42" s="48" t="s">
        <v>596</v>
      </c>
      <c r="G42" s="49">
        <v>100000</v>
      </c>
      <c r="H42" s="49">
        <v>11111.111111111109</v>
      </c>
      <c r="I42" s="46" t="s">
        <v>8</v>
      </c>
      <c r="J42" s="50" t="s">
        <v>340</v>
      </c>
      <c r="K42" s="50" t="s">
        <v>288</v>
      </c>
      <c r="L42" s="50">
        <v>2006</v>
      </c>
      <c r="M42" s="50" t="s">
        <v>511</v>
      </c>
      <c r="N42" s="51">
        <v>39514</v>
      </c>
      <c r="O42" s="51">
        <v>41339</v>
      </c>
      <c r="P42" s="52">
        <f>25000+13853.9+27578.7+27128.25+6405</f>
        <v>99965.85</v>
      </c>
      <c r="Q42" s="52">
        <f t="shared" si="2"/>
        <v>34.149999999994179</v>
      </c>
      <c r="R42" s="1"/>
    </row>
    <row r="43" spans="1:894" s="46" customFormat="1" ht="15" customHeight="1" x14ac:dyDescent="0.2">
      <c r="A43" s="1">
        <v>99</v>
      </c>
      <c r="B43" s="1" t="s">
        <v>330</v>
      </c>
      <c r="C43" s="1" t="s">
        <v>74</v>
      </c>
      <c r="D43" s="1" t="s">
        <v>13</v>
      </c>
      <c r="E43" s="6" t="s">
        <v>660</v>
      </c>
      <c r="F43" s="3" t="s">
        <v>596</v>
      </c>
      <c r="G43" s="15">
        <v>208250</v>
      </c>
      <c r="H43" s="15">
        <v>23138.888888888876</v>
      </c>
      <c r="I43" s="1" t="s">
        <v>8</v>
      </c>
      <c r="J43" s="9" t="s">
        <v>341</v>
      </c>
      <c r="K43" s="9" t="s">
        <v>288</v>
      </c>
      <c r="L43" s="9">
        <v>2004</v>
      </c>
      <c r="M43" s="9" t="s">
        <v>511</v>
      </c>
      <c r="N43" s="16">
        <v>38434</v>
      </c>
      <c r="O43" s="16">
        <v>40633</v>
      </c>
      <c r="P43" s="17">
        <f>52062.5+2158.9+28996.2+20320.7+1408+6397+11264+40060+26249.4+19332.9</f>
        <v>208249.59999999998</v>
      </c>
      <c r="Q43" s="17">
        <f t="shared" si="2"/>
        <v>0.40000000002328306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</row>
    <row r="44" spans="1:894" ht="15" customHeight="1" x14ac:dyDescent="0.2">
      <c r="A44" s="1">
        <v>113</v>
      </c>
      <c r="B44" s="1" t="s">
        <v>370</v>
      </c>
      <c r="C44" s="1" t="s">
        <v>86</v>
      </c>
      <c r="D44" s="1" t="s">
        <v>21</v>
      </c>
      <c r="E44" s="1" t="s">
        <v>619</v>
      </c>
      <c r="F44" s="3" t="s">
        <v>596</v>
      </c>
      <c r="G44" s="15">
        <v>93480</v>
      </c>
      <c r="H44" s="15">
        <v>10386.666666666657</v>
      </c>
      <c r="I44" s="1" t="s">
        <v>258</v>
      </c>
      <c r="J44" s="9" t="s">
        <v>340</v>
      </c>
      <c r="K44" s="9" t="s">
        <v>288</v>
      </c>
      <c r="L44" s="9">
        <v>2004</v>
      </c>
      <c r="M44" s="9" t="s">
        <v>511</v>
      </c>
      <c r="N44" s="16">
        <v>38434</v>
      </c>
      <c r="O44" s="16">
        <v>40259</v>
      </c>
      <c r="P44" s="17">
        <f>63669.89+27597.92</f>
        <v>91267.81</v>
      </c>
      <c r="Q44" s="17">
        <f t="shared" si="2"/>
        <v>2212.1900000000023</v>
      </c>
      <c r="R44" s="1"/>
    </row>
    <row r="45" spans="1:894" ht="15" customHeight="1" x14ac:dyDescent="0.2">
      <c r="A45" s="1">
        <v>117</v>
      </c>
      <c r="B45" s="1" t="s">
        <v>384</v>
      </c>
      <c r="C45" s="1" t="s">
        <v>61</v>
      </c>
      <c r="D45" s="1" t="s">
        <v>339</v>
      </c>
      <c r="E45" s="6" t="s">
        <v>732</v>
      </c>
      <c r="F45" s="3" t="s">
        <v>596</v>
      </c>
      <c r="G45" s="15">
        <v>50000</v>
      </c>
      <c r="H45" s="15">
        <v>5555.5555555555547</v>
      </c>
      <c r="I45" s="1" t="s">
        <v>317</v>
      </c>
      <c r="J45" s="9" t="s">
        <v>340</v>
      </c>
      <c r="K45" s="9" t="s">
        <v>288</v>
      </c>
      <c r="L45" s="9">
        <v>2004</v>
      </c>
      <c r="M45" s="9" t="s">
        <v>511</v>
      </c>
      <c r="N45" s="16">
        <v>38434</v>
      </c>
      <c r="O45" s="16">
        <v>40259</v>
      </c>
      <c r="P45" s="17">
        <f>12500+29962.49</f>
        <v>42462.490000000005</v>
      </c>
      <c r="Q45" s="17">
        <f t="shared" si="2"/>
        <v>7537.5099999999948</v>
      </c>
      <c r="R45" s="1"/>
    </row>
    <row r="46" spans="1:894" s="46" customFormat="1" ht="15" customHeight="1" x14ac:dyDescent="0.2">
      <c r="A46" s="23" t="s">
        <v>591</v>
      </c>
      <c r="B46" s="23" t="s">
        <v>311</v>
      </c>
      <c r="C46" s="23" t="s">
        <v>105</v>
      </c>
      <c r="D46" s="23" t="s">
        <v>217</v>
      </c>
      <c r="E46" s="23"/>
      <c r="F46" s="25" t="s">
        <v>453</v>
      </c>
      <c r="G46" s="26">
        <v>171050</v>
      </c>
      <c r="H46" s="26">
        <v>19005.555555555562</v>
      </c>
      <c r="I46" s="23" t="s">
        <v>310</v>
      </c>
      <c r="J46" s="27" t="s">
        <v>340</v>
      </c>
      <c r="K46" s="27" t="s">
        <v>488</v>
      </c>
      <c r="L46" s="27">
        <v>2005</v>
      </c>
      <c r="M46" s="27" t="s">
        <v>511</v>
      </c>
      <c r="N46" s="28">
        <v>39514</v>
      </c>
      <c r="O46" s="28">
        <v>41339</v>
      </c>
      <c r="P46" s="29">
        <v>0</v>
      </c>
      <c r="Q46" s="29">
        <f t="shared" si="2"/>
        <v>171050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</row>
    <row r="47" spans="1:894" s="46" customFormat="1" ht="15" customHeight="1" x14ac:dyDescent="0.2">
      <c r="A47" s="23" t="s">
        <v>591</v>
      </c>
      <c r="B47" s="23" t="s">
        <v>395</v>
      </c>
      <c r="C47" s="23" t="s">
        <v>91</v>
      </c>
      <c r="D47" s="23" t="s">
        <v>20</v>
      </c>
      <c r="E47" s="23"/>
      <c r="F47" s="25" t="s">
        <v>453</v>
      </c>
      <c r="G47" s="26">
        <v>45000</v>
      </c>
      <c r="H47" s="26">
        <v>5000</v>
      </c>
      <c r="I47" s="23" t="s">
        <v>258</v>
      </c>
      <c r="J47" s="27" t="s">
        <v>340</v>
      </c>
      <c r="K47" s="27" t="s">
        <v>288</v>
      </c>
      <c r="L47" s="27">
        <v>2004</v>
      </c>
      <c r="M47" s="27" t="s">
        <v>511</v>
      </c>
      <c r="N47" s="28">
        <v>38434</v>
      </c>
      <c r="O47" s="28">
        <v>40259</v>
      </c>
      <c r="P47" s="29">
        <v>0</v>
      </c>
      <c r="Q47" s="29">
        <f t="shared" si="2"/>
        <v>45000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</row>
    <row r="48" spans="1:894" ht="15" customHeight="1" x14ac:dyDescent="0.2">
      <c r="A48" s="23" t="s">
        <v>591</v>
      </c>
      <c r="B48" s="23" t="s">
        <v>289</v>
      </c>
      <c r="C48" s="23" t="s">
        <v>454</v>
      </c>
      <c r="D48" s="23" t="s">
        <v>268</v>
      </c>
      <c r="E48" s="23"/>
      <c r="F48" s="25" t="s">
        <v>453</v>
      </c>
      <c r="G48" s="26">
        <v>400000</v>
      </c>
      <c r="H48" s="26">
        <v>44444.444444444438</v>
      </c>
      <c r="I48" s="23" t="s">
        <v>276</v>
      </c>
      <c r="J48" s="27" t="s">
        <v>341</v>
      </c>
      <c r="K48" s="27" t="s">
        <v>288</v>
      </c>
      <c r="L48" s="27">
        <v>2004</v>
      </c>
      <c r="M48" s="27" t="s">
        <v>511</v>
      </c>
      <c r="N48" s="35" t="s">
        <v>273</v>
      </c>
      <c r="O48" s="28" t="s">
        <v>273</v>
      </c>
      <c r="P48" s="29">
        <v>0</v>
      </c>
      <c r="Q48" s="29">
        <f t="shared" si="2"/>
        <v>400000</v>
      </c>
      <c r="R48" s="1"/>
    </row>
    <row r="49" spans="1:894" ht="15" customHeight="1" x14ac:dyDescent="0.2">
      <c r="A49" s="46">
        <v>2</v>
      </c>
      <c r="B49" s="46" t="s">
        <v>3</v>
      </c>
      <c r="C49" s="46" t="s">
        <v>109</v>
      </c>
      <c r="D49" s="46" t="s">
        <v>160</v>
      </c>
      <c r="E49" s="46" t="s">
        <v>646</v>
      </c>
      <c r="F49" s="48" t="s">
        <v>596</v>
      </c>
      <c r="G49" s="49">
        <v>215982</v>
      </c>
      <c r="H49" s="49">
        <v>23998</v>
      </c>
      <c r="I49" s="46" t="s">
        <v>2</v>
      </c>
      <c r="J49" s="50" t="s">
        <v>340</v>
      </c>
      <c r="K49" s="50" t="s">
        <v>483</v>
      </c>
      <c r="L49" s="50">
        <v>2005</v>
      </c>
      <c r="M49" s="50" t="s">
        <v>512</v>
      </c>
      <c r="N49" s="51">
        <v>39514</v>
      </c>
      <c r="O49" s="51">
        <v>41339</v>
      </c>
      <c r="P49" s="52">
        <f>57510+36000+42120+39875.41+20416.06</f>
        <v>195921.47</v>
      </c>
      <c r="Q49" s="52">
        <f t="shared" si="2"/>
        <v>20060.53</v>
      </c>
      <c r="R49" s="1"/>
    </row>
    <row r="50" spans="1:894" s="46" customFormat="1" ht="15" customHeight="1" x14ac:dyDescent="0.2">
      <c r="A50" s="1">
        <v>7</v>
      </c>
      <c r="B50" s="1" t="s">
        <v>6</v>
      </c>
      <c r="C50" s="1" t="s">
        <v>96</v>
      </c>
      <c r="D50" s="1" t="s">
        <v>351</v>
      </c>
      <c r="E50" s="6" t="s">
        <v>641</v>
      </c>
      <c r="F50" s="3" t="s">
        <v>596</v>
      </c>
      <c r="G50" s="15">
        <v>258170</v>
      </c>
      <c r="H50" s="15">
        <v>28685.555555555562</v>
      </c>
      <c r="I50" s="1" t="s">
        <v>345</v>
      </c>
      <c r="J50" s="9" t="s">
        <v>341</v>
      </c>
      <c r="K50" s="9" t="s">
        <v>262</v>
      </c>
      <c r="L50" s="9">
        <v>2004</v>
      </c>
      <c r="M50" s="9" t="s">
        <v>512</v>
      </c>
      <c r="N50" s="16">
        <v>38434</v>
      </c>
      <c r="O50" s="16">
        <v>40259</v>
      </c>
      <c r="P50" s="17">
        <f>64542.5+193627.5</f>
        <v>258170</v>
      </c>
      <c r="Q50" s="17">
        <f t="shared" si="2"/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</row>
    <row r="51" spans="1:894" ht="15" customHeight="1" x14ac:dyDescent="0.2">
      <c r="A51" s="1">
        <v>7</v>
      </c>
      <c r="B51" s="1" t="s">
        <v>6</v>
      </c>
      <c r="C51" s="2" t="s">
        <v>47</v>
      </c>
      <c r="D51" s="6" t="s">
        <v>386</v>
      </c>
      <c r="E51" s="6" t="s">
        <v>641</v>
      </c>
      <c r="F51" s="7"/>
      <c r="G51" s="8">
        <v>1484118</v>
      </c>
      <c r="H51" s="8">
        <v>164902</v>
      </c>
      <c r="I51" s="6" t="s">
        <v>345</v>
      </c>
      <c r="J51" s="4" t="s">
        <v>342</v>
      </c>
      <c r="K51" s="4" t="s">
        <v>262</v>
      </c>
      <c r="L51" s="4">
        <v>2009</v>
      </c>
      <c r="M51" s="4" t="s">
        <v>512</v>
      </c>
      <c r="N51" s="5">
        <v>40093</v>
      </c>
      <c r="O51" s="5">
        <v>42283</v>
      </c>
      <c r="P51" s="8">
        <f>371029.5+568081.1+158482.74+29022.15+25485.62+31758.48+53416.88</f>
        <v>1237276.4699999997</v>
      </c>
      <c r="Q51" s="8">
        <f t="shared" si="2"/>
        <v>246841.53000000026</v>
      </c>
      <c r="R51" s="1"/>
    </row>
    <row r="52" spans="1:894" s="46" customFormat="1" ht="15" customHeight="1" x14ac:dyDescent="0.2">
      <c r="A52" s="1">
        <v>11</v>
      </c>
      <c r="B52" s="1" t="s">
        <v>9</v>
      </c>
      <c r="C52" s="2" t="s">
        <v>138</v>
      </c>
      <c r="D52" s="6" t="s">
        <v>12</v>
      </c>
      <c r="E52" s="6" t="s">
        <v>642</v>
      </c>
      <c r="F52" s="7"/>
      <c r="G52" s="8">
        <v>355230</v>
      </c>
      <c r="H52" s="8">
        <v>39470</v>
      </c>
      <c r="I52" s="6" t="s">
        <v>8</v>
      </c>
      <c r="J52" s="4" t="s">
        <v>341</v>
      </c>
      <c r="K52" s="4" t="s">
        <v>288</v>
      </c>
      <c r="L52" s="4">
        <v>2006</v>
      </c>
      <c r="M52" s="4" t="s">
        <v>512</v>
      </c>
      <c r="N52" s="5">
        <v>39514</v>
      </c>
      <c r="O52" s="11">
        <v>42435</v>
      </c>
      <c r="P52" s="8">
        <v>86235.17</v>
      </c>
      <c r="Q52" s="8">
        <f t="shared" si="2"/>
        <v>268994.83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</row>
    <row r="53" spans="1:894" ht="15" customHeight="1" x14ac:dyDescent="0.2">
      <c r="A53" s="46">
        <v>12</v>
      </c>
      <c r="B53" s="46" t="s">
        <v>519</v>
      </c>
      <c r="C53" s="53" t="s">
        <v>520</v>
      </c>
      <c r="D53" s="54" t="s">
        <v>521</v>
      </c>
      <c r="E53" s="54" t="s">
        <v>647</v>
      </c>
      <c r="F53" s="55"/>
      <c r="G53" s="56">
        <v>303958</v>
      </c>
      <c r="H53" s="56">
        <f>+G53/4</f>
        <v>75989.5</v>
      </c>
      <c r="I53" s="54" t="s">
        <v>345</v>
      </c>
      <c r="J53" s="47" t="s">
        <v>341</v>
      </c>
      <c r="K53" s="47" t="s">
        <v>262</v>
      </c>
      <c r="L53" s="47">
        <v>2013</v>
      </c>
      <c r="M53" s="47" t="s">
        <v>512</v>
      </c>
      <c r="N53" s="57">
        <v>41960</v>
      </c>
      <c r="O53" s="57">
        <v>43055</v>
      </c>
      <c r="P53" s="56">
        <v>75989.5</v>
      </c>
      <c r="Q53" s="56">
        <f>+G53-P53</f>
        <v>227968.5</v>
      </c>
      <c r="R53" s="82">
        <v>25</v>
      </c>
      <c r="S53" s="1">
        <v>25</v>
      </c>
    </row>
    <row r="54" spans="1:894" ht="15" customHeight="1" x14ac:dyDescent="0.2">
      <c r="A54" s="46">
        <v>26</v>
      </c>
      <c r="B54" s="46" t="s">
        <v>399</v>
      </c>
      <c r="C54" s="53" t="s">
        <v>528</v>
      </c>
      <c r="D54" s="54" t="s">
        <v>529</v>
      </c>
      <c r="E54" s="54" t="s">
        <v>607</v>
      </c>
      <c r="F54" s="55"/>
      <c r="G54" s="56">
        <v>1006002</v>
      </c>
      <c r="H54" s="56">
        <v>111778</v>
      </c>
      <c r="I54" s="54" t="s">
        <v>258</v>
      </c>
      <c r="J54" s="47" t="s">
        <v>342</v>
      </c>
      <c r="K54" s="47" t="s">
        <v>288</v>
      </c>
      <c r="L54" s="47">
        <v>2013</v>
      </c>
      <c r="M54" s="47" t="s">
        <v>512</v>
      </c>
      <c r="N54" s="57">
        <v>41821</v>
      </c>
      <c r="O54" s="57">
        <v>42916</v>
      </c>
      <c r="P54" s="56">
        <v>0</v>
      </c>
      <c r="Q54" s="56">
        <f>+G54-P54</f>
        <v>1006002</v>
      </c>
      <c r="R54" s="82">
        <v>0</v>
      </c>
      <c r="S54" s="1">
        <v>25</v>
      </c>
    </row>
    <row r="55" spans="1:894" ht="15" customHeight="1" x14ac:dyDescent="0.2">
      <c r="A55" s="1">
        <v>29</v>
      </c>
      <c r="B55" s="1" t="s">
        <v>456</v>
      </c>
      <c r="C55" s="2" t="s">
        <v>494</v>
      </c>
      <c r="D55" s="6" t="s">
        <v>465</v>
      </c>
      <c r="E55" s="6" t="s">
        <v>703</v>
      </c>
      <c r="F55" s="7"/>
      <c r="G55" s="8">
        <v>316980</v>
      </c>
      <c r="H55" s="8">
        <v>35220</v>
      </c>
      <c r="I55" s="6" t="s">
        <v>258</v>
      </c>
      <c r="J55" s="4" t="s">
        <v>341</v>
      </c>
      <c r="K55" s="4" t="s">
        <v>288</v>
      </c>
      <c r="L55" s="4">
        <v>2012</v>
      </c>
      <c r="M55" s="4" t="s">
        <v>512</v>
      </c>
      <c r="N55" s="5">
        <v>41456</v>
      </c>
      <c r="O55" s="5">
        <v>42551</v>
      </c>
      <c r="P55" s="8">
        <v>79245</v>
      </c>
      <c r="Q55" s="8">
        <f>G55-P55</f>
        <v>237735</v>
      </c>
      <c r="R55" s="82">
        <v>25</v>
      </c>
      <c r="S55" s="1">
        <v>25</v>
      </c>
    </row>
    <row r="56" spans="1:894" s="46" customFormat="1" ht="15" customHeight="1" x14ac:dyDescent="0.2">
      <c r="A56" s="46">
        <v>34</v>
      </c>
      <c r="B56" s="46" t="s">
        <v>231</v>
      </c>
      <c r="C56" s="53" t="s">
        <v>38</v>
      </c>
      <c r="D56" s="54" t="s">
        <v>513</v>
      </c>
      <c r="E56" s="54" t="s">
        <v>648</v>
      </c>
      <c r="F56" s="55"/>
      <c r="G56" s="56">
        <v>1505700</v>
      </c>
      <c r="H56" s="56">
        <v>167300</v>
      </c>
      <c r="I56" s="54" t="s">
        <v>312</v>
      </c>
      <c r="J56" s="47" t="s">
        <v>341</v>
      </c>
      <c r="K56" s="47" t="s">
        <v>288</v>
      </c>
      <c r="L56" s="47">
        <v>2009</v>
      </c>
      <c r="M56" s="47" t="s">
        <v>512</v>
      </c>
      <c r="N56" s="57">
        <v>40093</v>
      </c>
      <c r="O56" s="57">
        <v>42283</v>
      </c>
      <c r="P56" s="56">
        <f>376425+170939.8+35077.31+46151.85+50407.33+30384.43</f>
        <v>709385.72000000009</v>
      </c>
      <c r="Q56" s="56">
        <f>G56-P56</f>
        <v>796314.27999999991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</row>
    <row r="57" spans="1:894" ht="15" customHeight="1" x14ac:dyDescent="0.2">
      <c r="A57" s="46">
        <v>42</v>
      </c>
      <c r="B57" s="46" t="s">
        <v>532</v>
      </c>
      <c r="C57" s="53" t="s">
        <v>533</v>
      </c>
      <c r="D57" s="54" t="s">
        <v>534</v>
      </c>
      <c r="E57" s="54" t="s">
        <v>721</v>
      </c>
      <c r="F57" s="55"/>
      <c r="G57" s="56">
        <v>402100</v>
      </c>
      <c r="H57" s="56">
        <v>44677.777777777781</v>
      </c>
      <c r="I57" s="54" t="s">
        <v>275</v>
      </c>
      <c r="J57" s="47" t="s">
        <v>342</v>
      </c>
      <c r="K57" s="47" t="s">
        <v>262</v>
      </c>
      <c r="L57" s="47">
        <v>2013</v>
      </c>
      <c r="M57" s="47" t="s">
        <v>512</v>
      </c>
      <c r="N57" s="57">
        <v>41851</v>
      </c>
      <c r="O57" s="57">
        <v>42946</v>
      </c>
      <c r="P57" s="56">
        <v>100525</v>
      </c>
      <c r="Q57" s="56">
        <f>+G57-P57</f>
        <v>301575</v>
      </c>
      <c r="R57" s="82">
        <v>25</v>
      </c>
      <c r="S57" s="1">
        <v>25</v>
      </c>
    </row>
    <row r="58" spans="1:894" s="46" customFormat="1" ht="15" customHeight="1" x14ac:dyDescent="0.2">
      <c r="A58" s="37">
        <v>49</v>
      </c>
      <c r="B58" s="37" t="s">
        <v>246</v>
      </c>
      <c r="C58" s="39" t="s">
        <v>119</v>
      </c>
      <c r="D58" s="40" t="s">
        <v>267</v>
      </c>
      <c r="E58" s="40" t="s">
        <v>649</v>
      </c>
      <c r="F58" s="41" t="s">
        <v>596</v>
      </c>
      <c r="G58" s="42">
        <v>138879</v>
      </c>
      <c r="H58" s="42">
        <v>15431</v>
      </c>
      <c r="I58" s="40" t="s">
        <v>276</v>
      </c>
      <c r="J58" s="38" t="s">
        <v>340</v>
      </c>
      <c r="K58" s="38" t="s">
        <v>288</v>
      </c>
      <c r="L58" s="38">
        <v>2005</v>
      </c>
      <c r="M58" s="38" t="s">
        <v>512</v>
      </c>
      <c r="N58" s="44">
        <v>39514</v>
      </c>
      <c r="O58" s="44">
        <v>41704</v>
      </c>
      <c r="P58" s="42">
        <f>34720+34579.23+31276.46+2667.82+35635.5</f>
        <v>138879.01</v>
      </c>
      <c r="Q58" s="42">
        <f>G58-P58</f>
        <v>-1.0000000009313226E-2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</row>
    <row r="59" spans="1:894" ht="15" customHeight="1" x14ac:dyDescent="0.2">
      <c r="A59" s="37">
        <v>49</v>
      </c>
      <c r="B59" s="37" t="s">
        <v>246</v>
      </c>
      <c r="C59" s="39" t="s">
        <v>537</v>
      </c>
      <c r="D59" s="40" t="s">
        <v>538</v>
      </c>
      <c r="E59" s="40" t="s">
        <v>649</v>
      </c>
      <c r="F59" s="41"/>
      <c r="G59" s="42">
        <v>369147</v>
      </c>
      <c r="H59" s="42">
        <v>41016.333333333336</v>
      </c>
      <c r="I59" s="40" t="s">
        <v>276</v>
      </c>
      <c r="J59" s="38" t="s">
        <v>341</v>
      </c>
      <c r="K59" s="38" t="s">
        <v>288</v>
      </c>
      <c r="L59" s="38">
        <v>2013</v>
      </c>
      <c r="M59" s="38" t="s">
        <v>512</v>
      </c>
      <c r="N59" s="44">
        <v>42036</v>
      </c>
      <c r="O59" s="44">
        <v>43131</v>
      </c>
      <c r="P59" s="42">
        <v>0</v>
      </c>
      <c r="Q59" s="42">
        <f>+G59-P59</f>
        <v>369147</v>
      </c>
      <c r="R59" s="82">
        <v>0</v>
      </c>
      <c r="S59" s="1">
        <v>25</v>
      </c>
    </row>
    <row r="60" spans="1:894" s="46" customFormat="1" ht="15" customHeight="1" x14ac:dyDescent="0.2">
      <c r="A60" s="46">
        <v>50</v>
      </c>
      <c r="B60" s="46" t="s">
        <v>515</v>
      </c>
      <c r="C60" s="53" t="s">
        <v>504</v>
      </c>
      <c r="D60" s="54" t="s">
        <v>474</v>
      </c>
      <c r="E60" s="54" t="s">
        <v>717</v>
      </c>
      <c r="F60" s="55"/>
      <c r="G60" s="56">
        <v>254700</v>
      </c>
      <c r="H60" s="56">
        <v>28300</v>
      </c>
      <c r="I60" s="54" t="s">
        <v>275</v>
      </c>
      <c r="J60" s="47" t="s">
        <v>341</v>
      </c>
      <c r="K60" s="47" t="s">
        <v>262</v>
      </c>
      <c r="L60" s="47">
        <v>2012</v>
      </c>
      <c r="M60" s="47" t="s">
        <v>512</v>
      </c>
      <c r="N60" s="57">
        <v>42036</v>
      </c>
      <c r="O60" s="57">
        <v>43131</v>
      </c>
      <c r="P60" s="56">
        <v>0</v>
      </c>
      <c r="Q60" s="56">
        <f t="shared" ref="Q60:Q65" si="3">G60-P60</f>
        <v>254700</v>
      </c>
      <c r="R60" s="82">
        <v>25</v>
      </c>
      <c r="S60" s="1">
        <v>25</v>
      </c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</row>
    <row r="61" spans="1:894" ht="15" customHeight="1" x14ac:dyDescent="0.2">
      <c r="A61" s="46">
        <v>52</v>
      </c>
      <c r="B61" s="46" t="s">
        <v>249</v>
      </c>
      <c r="C61" s="53" t="s">
        <v>142</v>
      </c>
      <c r="D61" s="54" t="s">
        <v>175</v>
      </c>
      <c r="E61" s="54" t="s">
        <v>678</v>
      </c>
      <c r="F61" s="55" t="s">
        <v>596</v>
      </c>
      <c r="G61" s="56">
        <v>37800</v>
      </c>
      <c r="H61" s="56">
        <v>4200</v>
      </c>
      <c r="I61" s="54" t="s">
        <v>216</v>
      </c>
      <c r="J61" s="47" t="s">
        <v>340</v>
      </c>
      <c r="K61" s="47" t="s">
        <v>483</v>
      </c>
      <c r="L61" s="47">
        <v>2006</v>
      </c>
      <c r="M61" s="47" t="s">
        <v>512</v>
      </c>
      <c r="N61" s="57">
        <v>39514</v>
      </c>
      <c r="O61" s="57">
        <v>41339</v>
      </c>
      <c r="P61" s="56">
        <v>0</v>
      </c>
      <c r="Q61" s="56">
        <f t="shared" si="3"/>
        <v>37800</v>
      </c>
      <c r="R61" s="1"/>
    </row>
    <row r="62" spans="1:894" s="46" customFormat="1" ht="15" customHeight="1" x14ac:dyDescent="0.2">
      <c r="A62" s="46">
        <v>54</v>
      </c>
      <c r="B62" s="46" t="s">
        <v>251</v>
      </c>
      <c r="C62" s="53" t="s">
        <v>43</v>
      </c>
      <c r="D62" s="54" t="s">
        <v>253</v>
      </c>
      <c r="E62" s="54" t="s">
        <v>643</v>
      </c>
      <c r="F62" s="55" t="s">
        <v>596</v>
      </c>
      <c r="G62" s="56">
        <v>240000</v>
      </c>
      <c r="H62" s="56">
        <v>26666.666666666686</v>
      </c>
      <c r="I62" s="54" t="s">
        <v>345</v>
      </c>
      <c r="J62" s="47" t="s">
        <v>341</v>
      </c>
      <c r="K62" s="47" t="s">
        <v>262</v>
      </c>
      <c r="L62" s="47">
        <v>2009</v>
      </c>
      <c r="M62" s="47" t="s">
        <v>512</v>
      </c>
      <c r="N62" s="57">
        <v>40093</v>
      </c>
      <c r="O62" s="57">
        <v>41918</v>
      </c>
      <c r="P62" s="56">
        <f>60000+47107.31+82772.86</f>
        <v>189880.16999999998</v>
      </c>
      <c r="Q62" s="56">
        <f t="shared" si="3"/>
        <v>50119.830000000016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</row>
    <row r="63" spans="1:894" s="46" customFormat="1" ht="15" customHeight="1" x14ac:dyDescent="0.2">
      <c r="A63" s="1">
        <v>57</v>
      </c>
      <c r="B63" s="1" t="s">
        <v>259</v>
      </c>
      <c r="C63" s="1" t="s">
        <v>92</v>
      </c>
      <c r="D63" s="1" t="s">
        <v>392</v>
      </c>
      <c r="E63" s="1" t="s">
        <v>650</v>
      </c>
      <c r="F63" s="3" t="s">
        <v>596</v>
      </c>
      <c r="G63" s="15">
        <v>72000</v>
      </c>
      <c r="H63" s="15">
        <v>8000</v>
      </c>
      <c r="I63" s="1" t="s">
        <v>369</v>
      </c>
      <c r="J63" s="9" t="s">
        <v>341</v>
      </c>
      <c r="K63" s="9" t="s">
        <v>488</v>
      </c>
      <c r="L63" s="9">
        <v>2004</v>
      </c>
      <c r="M63" s="9" t="s">
        <v>512</v>
      </c>
      <c r="N63" s="16">
        <v>38434</v>
      </c>
      <c r="O63" s="16">
        <v>40633</v>
      </c>
      <c r="P63" s="17">
        <f>42493.5+29506.5</f>
        <v>72000</v>
      </c>
      <c r="Q63" s="17">
        <f t="shared" si="3"/>
        <v>0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</row>
    <row r="64" spans="1:894" ht="15" customHeight="1" x14ac:dyDescent="0.2">
      <c r="A64" s="1">
        <v>57</v>
      </c>
      <c r="B64" s="1" t="s">
        <v>259</v>
      </c>
      <c r="C64" s="2" t="s">
        <v>149</v>
      </c>
      <c r="D64" s="6" t="s">
        <v>179</v>
      </c>
      <c r="E64" s="6" t="s">
        <v>650</v>
      </c>
      <c r="F64" s="7"/>
      <c r="G64" s="8">
        <v>402300</v>
      </c>
      <c r="H64" s="8">
        <v>44700</v>
      </c>
      <c r="I64" s="6" t="s">
        <v>369</v>
      </c>
      <c r="J64" s="4" t="s">
        <v>342</v>
      </c>
      <c r="K64" s="4" t="s">
        <v>488</v>
      </c>
      <c r="L64" s="4">
        <v>2006</v>
      </c>
      <c r="M64" s="4" t="s">
        <v>512</v>
      </c>
      <c r="N64" s="5">
        <v>39514</v>
      </c>
      <c r="O64" s="11">
        <v>42435</v>
      </c>
      <c r="P64" s="8">
        <v>113887.4</v>
      </c>
      <c r="Q64" s="8">
        <f t="shared" si="3"/>
        <v>288412.59999999998</v>
      </c>
      <c r="R64" s="1"/>
    </row>
    <row r="65" spans="1:894" s="37" customFormat="1" ht="15" customHeight="1" x14ac:dyDescent="0.2">
      <c r="A65" s="46">
        <v>62</v>
      </c>
      <c r="B65" s="46" t="s">
        <v>265</v>
      </c>
      <c r="C65" s="46" t="s">
        <v>87</v>
      </c>
      <c r="D65" s="46" t="s">
        <v>182</v>
      </c>
      <c r="E65" s="46" t="s">
        <v>651</v>
      </c>
      <c r="F65" s="48" t="s">
        <v>596</v>
      </c>
      <c r="G65" s="49">
        <v>65000</v>
      </c>
      <c r="H65" s="49">
        <v>7222.222222222219</v>
      </c>
      <c r="I65" s="46" t="s">
        <v>275</v>
      </c>
      <c r="J65" s="50" t="s">
        <v>340</v>
      </c>
      <c r="K65" s="50" t="s">
        <v>262</v>
      </c>
      <c r="L65" s="50">
        <v>2004</v>
      </c>
      <c r="M65" s="50" t="s">
        <v>512</v>
      </c>
      <c r="N65" s="51">
        <v>38434</v>
      </c>
      <c r="O65" s="51">
        <v>40259</v>
      </c>
      <c r="P65" s="52">
        <f>16250+40821.9</f>
        <v>57071.9</v>
      </c>
      <c r="Q65" s="52">
        <f t="shared" si="3"/>
        <v>7928.0999999999985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</row>
    <row r="66" spans="1:894" s="46" customFormat="1" ht="15" customHeight="1" x14ac:dyDescent="0.2">
      <c r="A66" s="1">
        <v>67</v>
      </c>
      <c r="B66" s="1" t="s">
        <v>549</v>
      </c>
      <c r="C66" s="2" t="s">
        <v>550</v>
      </c>
      <c r="D66" s="6" t="s">
        <v>551</v>
      </c>
      <c r="E66" s="6" t="s">
        <v>653</v>
      </c>
      <c r="F66" s="7"/>
      <c r="G66" s="8">
        <v>354607</v>
      </c>
      <c r="H66" s="8">
        <v>39400.777777777781</v>
      </c>
      <c r="I66" s="6" t="s">
        <v>385</v>
      </c>
      <c r="J66" s="4" t="s">
        <v>341</v>
      </c>
      <c r="K66" s="4" t="s">
        <v>488</v>
      </c>
      <c r="L66" s="4">
        <v>2013</v>
      </c>
      <c r="M66" s="4" t="s">
        <v>512</v>
      </c>
      <c r="N66" s="5"/>
      <c r="O66" s="5"/>
      <c r="P66" s="8">
        <v>0</v>
      </c>
      <c r="Q66" s="8">
        <f>+G66-P66</f>
        <v>354607</v>
      </c>
      <c r="R66" s="82">
        <v>0</v>
      </c>
      <c r="S66" s="1">
        <v>0</v>
      </c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</row>
    <row r="67" spans="1:894" s="37" customFormat="1" ht="15" customHeight="1" x14ac:dyDescent="0.2">
      <c r="A67" s="46">
        <v>68</v>
      </c>
      <c r="B67" s="46" t="s">
        <v>405</v>
      </c>
      <c r="C67" s="53" t="s">
        <v>406</v>
      </c>
      <c r="D67" s="54" t="s">
        <v>407</v>
      </c>
      <c r="E67" s="54" t="s">
        <v>654</v>
      </c>
      <c r="F67" s="55"/>
      <c r="G67" s="56">
        <v>435160</v>
      </c>
      <c r="H67" s="56">
        <v>48351.111111111124</v>
      </c>
      <c r="I67" s="54" t="s">
        <v>385</v>
      </c>
      <c r="J67" s="47" t="s">
        <v>341</v>
      </c>
      <c r="K67" s="47" t="s">
        <v>488</v>
      </c>
      <c r="L67" s="47">
        <v>2010</v>
      </c>
      <c r="M67" s="47" t="s">
        <v>512</v>
      </c>
      <c r="N67" s="57">
        <v>40653</v>
      </c>
      <c r="O67" s="57">
        <v>42113</v>
      </c>
      <c r="P67" s="56">
        <v>108790</v>
      </c>
      <c r="Q67" s="56">
        <f t="shared" ref="Q67:Q72" si="4">G67-P67</f>
        <v>326370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</row>
    <row r="68" spans="1:894" s="46" customFormat="1" ht="15" customHeight="1" x14ac:dyDescent="0.2">
      <c r="A68" s="1">
        <v>69</v>
      </c>
      <c r="B68" s="1" t="s">
        <v>277</v>
      </c>
      <c r="C68" s="2" t="s">
        <v>41</v>
      </c>
      <c r="D68" s="6" t="s">
        <v>278</v>
      </c>
      <c r="E68" s="6" t="s">
        <v>655</v>
      </c>
      <c r="F68" s="7"/>
      <c r="G68" s="8">
        <v>1230000</v>
      </c>
      <c r="H68" s="8">
        <v>136666.66666666674</v>
      </c>
      <c r="I68" s="6" t="s">
        <v>276</v>
      </c>
      <c r="J68" s="4" t="s">
        <v>341</v>
      </c>
      <c r="K68" s="4" t="s">
        <v>288</v>
      </c>
      <c r="L68" s="4">
        <v>2009</v>
      </c>
      <c r="M68" s="4" t="s">
        <v>512</v>
      </c>
      <c r="N68" s="5">
        <v>40093</v>
      </c>
      <c r="O68" s="5">
        <v>42283</v>
      </c>
      <c r="P68" s="8">
        <f>307500+165175.16</f>
        <v>472675.16000000003</v>
      </c>
      <c r="Q68" s="8">
        <f t="shared" si="4"/>
        <v>757324.84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</row>
    <row r="69" spans="1:894" s="46" customFormat="1" ht="15" customHeight="1" x14ac:dyDescent="0.2">
      <c r="A69" s="46">
        <v>70</v>
      </c>
      <c r="B69" s="46" t="s">
        <v>279</v>
      </c>
      <c r="C69" s="53" t="s">
        <v>69</v>
      </c>
      <c r="D69" s="54" t="s">
        <v>184</v>
      </c>
      <c r="E69" s="54" t="s">
        <v>652</v>
      </c>
      <c r="F69" s="55"/>
      <c r="G69" s="56">
        <v>197500</v>
      </c>
      <c r="H69" s="56">
        <v>21944.444444444438</v>
      </c>
      <c r="I69" s="54" t="s">
        <v>297</v>
      </c>
      <c r="J69" s="47" t="s">
        <v>341</v>
      </c>
      <c r="K69" s="47" t="s">
        <v>488</v>
      </c>
      <c r="L69" s="47">
        <v>2004</v>
      </c>
      <c r="M69" s="47" t="s">
        <v>512</v>
      </c>
      <c r="N69" s="57">
        <v>38434</v>
      </c>
      <c r="O69" s="57">
        <v>40990</v>
      </c>
      <c r="P69" s="56">
        <v>0</v>
      </c>
      <c r="Q69" s="56">
        <f t="shared" si="4"/>
        <v>197500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</row>
    <row r="70" spans="1:894" s="37" customFormat="1" ht="15" customHeight="1" x14ac:dyDescent="0.2">
      <c r="A70" s="1">
        <v>71</v>
      </c>
      <c r="B70" s="1" t="s">
        <v>280</v>
      </c>
      <c r="C70" s="1" t="s">
        <v>29</v>
      </c>
      <c r="D70" s="1" t="s">
        <v>1</v>
      </c>
      <c r="E70" s="1" t="s">
        <v>664</v>
      </c>
      <c r="F70" s="3" t="s">
        <v>596</v>
      </c>
      <c r="G70" s="15">
        <v>491000</v>
      </c>
      <c r="H70" s="15">
        <v>54555.555555555504</v>
      </c>
      <c r="I70" s="1" t="s">
        <v>297</v>
      </c>
      <c r="J70" s="9" t="s">
        <v>341</v>
      </c>
      <c r="K70" s="9" t="s">
        <v>488</v>
      </c>
      <c r="L70" s="9">
        <v>2009</v>
      </c>
      <c r="M70" s="9" t="s">
        <v>512</v>
      </c>
      <c r="N70" s="16">
        <v>40093</v>
      </c>
      <c r="O70" s="16">
        <v>41918</v>
      </c>
      <c r="P70" s="17">
        <f>122750+33268.6+64043.1+19157.54+14784.64+64284.73+73537.27+18900</f>
        <v>410725.88</v>
      </c>
      <c r="Q70" s="17">
        <f t="shared" si="4"/>
        <v>80274.12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</row>
    <row r="71" spans="1:894" s="46" customFormat="1" ht="15" customHeight="1" x14ac:dyDescent="0.2">
      <c r="A71" s="1">
        <v>75</v>
      </c>
      <c r="B71" s="1" t="s">
        <v>284</v>
      </c>
      <c r="C71" s="2" t="s">
        <v>82</v>
      </c>
      <c r="D71" s="6" t="s">
        <v>359</v>
      </c>
      <c r="E71" s="6" t="s">
        <v>656</v>
      </c>
      <c r="F71" s="7" t="s">
        <v>596</v>
      </c>
      <c r="G71" s="8">
        <v>180000</v>
      </c>
      <c r="H71" s="8">
        <v>20000</v>
      </c>
      <c r="I71" s="6" t="s">
        <v>275</v>
      </c>
      <c r="J71" s="4" t="s">
        <v>341</v>
      </c>
      <c r="K71" s="4" t="s">
        <v>262</v>
      </c>
      <c r="L71" s="4">
        <v>2004</v>
      </c>
      <c r="M71" s="4" t="s">
        <v>512</v>
      </c>
      <c r="N71" s="5">
        <v>38434</v>
      </c>
      <c r="O71" s="5">
        <v>40999</v>
      </c>
      <c r="P71" s="8">
        <f>45000+18472.49+98527.51+18000</f>
        <v>180000</v>
      </c>
      <c r="Q71" s="8">
        <f t="shared" si="4"/>
        <v>0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</row>
    <row r="72" spans="1:894" s="46" customFormat="1" ht="15" customHeight="1" x14ac:dyDescent="0.2">
      <c r="A72" s="1">
        <v>77</v>
      </c>
      <c r="B72" s="2" t="s">
        <v>490</v>
      </c>
      <c r="C72" s="2" t="s">
        <v>108</v>
      </c>
      <c r="D72" s="6" t="s">
        <v>337</v>
      </c>
      <c r="E72" s="6" t="s">
        <v>657</v>
      </c>
      <c r="F72" s="7" t="s">
        <v>596</v>
      </c>
      <c r="G72" s="8">
        <v>145800</v>
      </c>
      <c r="H72" s="8">
        <v>16200</v>
      </c>
      <c r="I72" s="6" t="s">
        <v>317</v>
      </c>
      <c r="J72" s="4" t="s">
        <v>340</v>
      </c>
      <c r="K72" s="4" t="s">
        <v>288</v>
      </c>
      <c r="L72" s="4">
        <v>2005</v>
      </c>
      <c r="M72" s="4" t="s">
        <v>512</v>
      </c>
      <c r="N72" s="5">
        <v>39514</v>
      </c>
      <c r="O72" s="5">
        <v>41704</v>
      </c>
      <c r="P72" s="8">
        <f>36450+7240.18+40971.26+38458.72+22679.84</f>
        <v>145800</v>
      </c>
      <c r="Q72" s="8">
        <f t="shared" si="4"/>
        <v>0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</row>
    <row r="73" spans="1:894" s="37" customFormat="1" ht="15" customHeight="1" x14ac:dyDescent="0.2">
      <c r="A73" s="1">
        <v>77</v>
      </c>
      <c r="B73" s="2" t="s">
        <v>490</v>
      </c>
      <c r="C73" s="2" t="s">
        <v>552</v>
      </c>
      <c r="D73" s="6" t="s">
        <v>553</v>
      </c>
      <c r="E73" s="6" t="s">
        <v>657</v>
      </c>
      <c r="F73" s="7"/>
      <c r="G73" s="8">
        <v>398025</v>
      </c>
      <c r="H73" s="8">
        <v>44225</v>
      </c>
      <c r="I73" s="6" t="s">
        <v>317</v>
      </c>
      <c r="J73" s="4" t="s">
        <v>341</v>
      </c>
      <c r="K73" s="4" t="s">
        <v>288</v>
      </c>
      <c r="L73" s="4">
        <v>2013</v>
      </c>
      <c r="M73" s="4" t="s">
        <v>512</v>
      </c>
      <c r="N73" s="5">
        <v>41913</v>
      </c>
      <c r="O73" s="5">
        <v>43008</v>
      </c>
      <c r="P73" s="8">
        <v>99506.25</v>
      </c>
      <c r="Q73" s="8">
        <f>+G73-P73</f>
        <v>298518.75</v>
      </c>
      <c r="R73" s="82">
        <v>25</v>
      </c>
      <c r="S73" s="1">
        <v>25</v>
      </c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</row>
    <row r="74" spans="1:894" s="37" customFormat="1" ht="15" customHeight="1" x14ac:dyDescent="0.2">
      <c r="A74" s="46">
        <v>86</v>
      </c>
      <c r="B74" s="46" t="s">
        <v>305</v>
      </c>
      <c r="C74" s="46" t="s">
        <v>81</v>
      </c>
      <c r="D74" s="46" t="s">
        <v>360</v>
      </c>
      <c r="E74" s="46" t="s">
        <v>615</v>
      </c>
      <c r="F74" s="48" t="s">
        <v>596</v>
      </c>
      <c r="G74" s="49">
        <v>20800</v>
      </c>
      <c r="H74" s="49">
        <v>2311.1111111111095</v>
      </c>
      <c r="I74" s="46" t="s">
        <v>275</v>
      </c>
      <c r="J74" s="50" t="s">
        <v>340</v>
      </c>
      <c r="K74" s="50" t="s">
        <v>262</v>
      </c>
      <c r="L74" s="50">
        <v>2004</v>
      </c>
      <c r="M74" s="50" t="s">
        <v>512</v>
      </c>
      <c r="N74" s="51">
        <v>38434</v>
      </c>
      <c r="O74" s="51">
        <v>40259</v>
      </c>
      <c r="P74" s="52">
        <v>20800</v>
      </c>
      <c r="Q74" s="52">
        <f t="shared" ref="Q74:Q81" si="5">G74-P74</f>
        <v>0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</row>
    <row r="75" spans="1:894" s="46" customFormat="1" ht="15" customHeight="1" x14ac:dyDescent="0.2">
      <c r="A75" s="1">
        <v>87</v>
      </c>
      <c r="B75" s="1" t="s">
        <v>477</v>
      </c>
      <c r="C75" s="2" t="s">
        <v>502</v>
      </c>
      <c r="D75" s="6" t="s">
        <v>475</v>
      </c>
      <c r="E75" s="6" t="s">
        <v>658</v>
      </c>
      <c r="F75" s="7"/>
      <c r="G75" s="8">
        <v>225000</v>
      </c>
      <c r="H75" s="8">
        <v>25000</v>
      </c>
      <c r="I75" s="6" t="s">
        <v>216</v>
      </c>
      <c r="J75" s="4" t="s">
        <v>341</v>
      </c>
      <c r="K75" s="4" t="s">
        <v>483</v>
      </c>
      <c r="L75" s="4">
        <v>2012</v>
      </c>
      <c r="M75" s="4" t="s">
        <v>512</v>
      </c>
      <c r="N75" s="5">
        <v>41146</v>
      </c>
      <c r="O75" s="5">
        <v>42240</v>
      </c>
      <c r="P75" s="8">
        <v>56250</v>
      </c>
      <c r="Q75" s="8">
        <f t="shared" si="5"/>
        <v>168750</v>
      </c>
      <c r="R75" s="82">
        <v>50</v>
      </c>
      <c r="S75" s="1">
        <v>75</v>
      </c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</row>
    <row r="76" spans="1:894" s="37" customFormat="1" ht="15" customHeight="1" x14ac:dyDescent="0.2">
      <c r="A76" s="1">
        <v>89</v>
      </c>
      <c r="B76" s="1" t="s">
        <v>309</v>
      </c>
      <c r="C76" s="1" t="s">
        <v>54</v>
      </c>
      <c r="D76" s="1" t="s">
        <v>194</v>
      </c>
      <c r="E76" s="1" t="s">
        <v>659</v>
      </c>
      <c r="F76" s="3" t="s">
        <v>596</v>
      </c>
      <c r="G76" s="15">
        <v>50000</v>
      </c>
      <c r="H76" s="15">
        <v>5555.5555555555547</v>
      </c>
      <c r="I76" s="1" t="s">
        <v>221</v>
      </c>
      <c r="J76" s="9" t="s">
        <v>340</v>
      </c>
      <c r="K76" s="9" t="s">
        <v>488</v>
      </c>
      <c r="L76" s="9">
        <v>2004</v>
      </c>
      <c r="M76" s="9" t="s">
        <v>512</v>
      </c>
      <c r="N76" s="16">
        <v>38434</v>
      </c>
      <c r="O76" s="16">
        <v>40633</v>
      </c>
      <c r="P76" s="17">
        <f>40500</f>
        <v>40500</v>
      </c>
      <c r="Q76" s="17">
        <f t="shared" si="5"/>
        <v>9500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</row>
    <row r="77" spans="1:894" s="46" customFormat="1" ht="15" customHeight="1" x14ac:dyDescent="0.2">
      <c r="A77" s="46">
        <v>92</v>
      </c>
      <c r="B77" s="46" t="s">
        <v>450</v>
      </c>
      <c r="C77" s="53" t="s">
        <v>421</v>
      </c>
      <c r="D77" s="54" t="s">
        <v>422</v>
      </c>
      <c r="E77" s="54" t="s">
        <v>623</v>
      </c>
      <c r="F77" s="55"/>
      <c r="G77" s="56">
        <v>567000</v>
      </c>
      <c r="H77" s="56">
        <v>63000</v>
      </c>
      <c r="I77" s="54" t="s">
        <v>345</v>
      </c>
      <c r="J77" s="47" t="s">
        <v>341</v>
      </c>
      <c r="K77" s="47" t="s">
        <v>262</v>
      </c>
      <c r="L77" s="47">
        <v>2010</v>
      </c>
      <c r="M77" s="47" t="s">
        <v>512</v>
      </c>
      <c r="N77" s="57">
        <v>40653</v>
      </c>
      <c r="O77" s="57">
        <v>42113</v>
      </c>
      <c r="P77" s="56">
        <f>141750+134793.93</f>
        <v>276543.93</v>
      </c>
      <c r="Q77" s="56">
        <f t="shared" si="5"/>
        <v>290456.07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</row>
    <row r="78" spans="1:894" s="37" customFormat="1" ht="15" customHeight="1" x14ac:dyDescent="0.2">
      <c r="A78" s="1">
        <v>97</v>
      </c>
      <c r="B78" s="1" t="s">
        <v>324</v>
      </c>
      <c r="C78" s="1" t="s">
        <v>130</v>
      </c>
      <c r="D78" s="1" t="s">
        <v>363</v>
      </c>
      <c r="E78" s="1" t="s">
        <v>613</v>
      </c>
      <c r="F78" s="3" t="s">
        <v>596</v>
      </c>
      <c r="G78" s="15">
        <v>150000</v>
      </c>
      <c r="H78" s="15">
        <v>16666.666666666657</v>
      </c>
      <c r="I78" s="1" t="s">
        <v>326</v>
      </c>
      <c r="J78" s="9" t="s">
        <v>341</v>
      </c>
      <c r="K78" s="9" t="s">
        <v>483</v>
      </c>
      <c r="L78" s="9">
        <v>2006</v>
      </c>
      <c r="M78" s="9" t="s">
        <v>512</v>
      </c>
      <c r="N78" s="16">
        <v>39514</v>
      </c>
      <c r="O78" s="16">
        <v>41339</v>
      </c>
      <c r="P78" s="17">
        <f>37500+112500</f>
        <v>150000</v>
      </c>
      <c r="Q78" s="17">
        <f t="shared" si="5"/>
        <v>0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</row>
    <row r="79" spans="1:894" s="37" customFormat="1" ht="15" customHeight="1" x14ac:dyDescent="0.2">
      <c r="A79" s="1">
        <v>99</v>
      </c>
      <c r="B79" s="1" t="s">
        <v>432</v>
      </c>
      <c r="C79" s="2" t="s">
        <v>433</v>
      </c>
      <c r="D79" s="6" t="s">
        <v>434</v>
      </c>
      <c r="E79" s="6" t="s">
        <v>660</v>
      </c>
      <c r="F79" s="7"/>
      <c r="G79" s="8">
        <v>433800</v>
      </c>
      <c r="H79" s="8">
        <v>48200</v>
      </c>
      <c r="I79" s="6" t="s">
        <v>8</v>
      </c>
      <c r="J79" s="4" t="s">
        <v>342</v>
      </c>
      <c r="K79" s="4" t="s">
        <v>288</v>
      </c>
      <c r="L79" s="4">
        <v>2010</v>
      </c>
      <c r="M79" s="4" t="s">
        <v>512</v>
      </c>
      <c r="N79" s="5">
        <v>40653</v>
      </c>
      <c r="O79" s="5">
        <v>42479</v>
      </c>
      <c r="P79" s="8">
        <f>108450+50055.3+27011.7</f>
        <v>185517</v>
      </c>
      <c r="Q79" s="8">
        <f t="shared" si="5"/>
        <v>248283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</row>
    <row r="80" spans="1:894" s="46" customFormat="1" ht="15" customHeight="1" x14ac:dyDescent="0.2">
      <c r="A80" s="46">
        <v>100</v>
      </c>
      <c r="B80" s="46" t="s">
        <v>432</v>
      </c>
      <c r="C80" s="53" t="s">
        <v>437</v>
      </c>
      <c r="D80" s="54" t="s">
        <v>438</v>
      </c>
      <c r="E80" s="54" t="s">
        <v>645</v>
      </c>
      <c r="F80" s="55"/>
      <c r="G80" s="56">
        <v>374400</v>
      </c>
      <c r="H80" s="56">
        <v>41600</v>
      </c>
      <c r="I80" s="54" t="s">
        <v>8</v>
      </c>
      <c r="J80" s="47" t="s">
        <v>341</v>
      </c>
      <c r="K80" s="47" t="s">
        <v>288</v>
      </c>
      <c r="L80" s="47">
        <v>2010</v>
      </c>
      <c r="M80" s="47" t="s">
        <v>512</v>
      </c>
      <c r="N80" s="57">
        <v>40653</v>
      </c>
      <c r="O80" s="57">
        <v>42479</v>
      </c>
      <c r="P80" s="56">
        <v>93600</v>
      </c>
      <c r="Q80" s="56">
        <f t="shared" si="5"/>
        <v>280800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  <c r="AEZ80" s="1"/>
      <c r="AFA80" s="1"/>
      <c r="AFB80" s="1"/>
      <c r="AFC80" s="1"/>
      <c r="AFD80" s="1"/>
      <c r="AFE80" s="1"/>
      <c r="AFF80" s="1"/>
      <c r="AFG80" s="1"/>
      <c r="AFH80" s="1"/>
      <c r="AFI80" s="1"/>
      <c r="AFJ80" s="1"/>
      <c r="AFK80" s="1"/>
      <c r="AFL80" s="1"/>
      <c r="AFM80" s="1"/>
      <c r="AFN80" s="1"/>
      <c r="AFO80" s="1"/>
      <c r="AFP80" s="1"/>
      <c r="AFQ80" s="1"/>
      <c r="AFR80" s="1"/>
      <c r="AFS80" s="1"/>
      <c r="AFT80" s="1"/>
      <c r="AFU80" s="1"/>
      <c r="AFV80" s="1"/>
      <c r="AFW80" s="1"/>
      <c r="AFX80" s="1"/>
      <c r="AFY80" s="1"/>
      <c r="AFZ80" s="1"/>
      <c r="AGA80" s="1"/>
      <c r="AGB80" s="1"/>
      <c r="AGC80" s="1"/>
      <c r="AGD80" s="1"/>
      <c r="AGE80" s="1"/>
      <c r="AGF80" s="1"/>
      <c r="AGG80" s="1"/>
      <c r="AGH80" s="1"/>
      <c r="AGI80" s="1"/>
      <c r="AGJ80" s="1"/>
      <c r="AGK80" s="1"/>
      <c r="AGL80" s="1"/>
      <c r="AGM80" s="1"/>
      <c r="AGN80" s="1"/>
      <c r="AGO80" s="1"/>
      <c r="AGP80" s="1"/>
      <c r="AGQ80" s="1"/>
      <c r="AGR80" s="1"/>
      <c r="AGS80" s="1"/>
      <c r="AGT80" s="1"/>
      <c r="AGU80" s="1"/>
      <c r="AGV80" s="1"/>
      <c r="AGW80" s="1"/>
      <c r="AGX80" s="1"/>
      <c r="AGY80" s="1"/>
      <c r="AGZ80" s="1"/>
      <c r="AHA80" s="1"/>
      <c r="AHB80" s="1"/>
      <c r="AHC80" s="1"/>
      <c r="AHD80" s="1"/>
      <c r="AHE80" s="1"/>
      <c r="AHF80" s="1"/>
      <c r="AHG80" s="1"/>
      <c r="AHH80" s="1"/>
      <c r="AHI80" s="1"/>
      <c r="AHJ80" s="1"/>
    </row>
    <row r="81" spans="1:894" s="46" customFormat="1" ht="15" customHeight="1" x14ac:dyDescent="0.2">
      <c r="A81" s="46">
        <v>98</v>
      </c>
      <c r="B81" s="46" t="s">
        <v>432</v>
      </c>
      <c r="C81" s="53" t="s">
        <v>498</v>
      </c>
      <c r="D81" s="54" t="s">
        <v>469</v>
      </c>
      <c r="E81" s="54" t="s">
        <v>644</v>
      </c>
      <c r="F81" s="55"/>
      <c r="G81" s="56">
        <v>328511</v>
      </c>
      <c r="H81" s="56">
        <v>36501.22222222219</v>
      </c>
      <c r="I81" s="54" t="s">
        <v>8</v>
      </c>
      <c r="J81" s="47" t="s">
        <v>341</v>
      </c>
      <c r="K81" s="47" t="s">
        <v>288</v>
      </c>
      <c r="L81" s="47">
        <v>2012</v>
      </c>
      <c r="M81" s="47" t="s">
        <v>512</v>
      </c>
      <c r="N81" s="57">
        <v>40988</v>
      </c>
      <c r="O81" s="57">
        <v>42082</v>
      </c>
      <c r="P81" s="56">
        <v>82127.75</v>
      </c>
      <c r="Q81" s="56">
        <f t="shared" si="5"/>
        <v>246383.25</v>
      </c>
      <c r="R81" s="82">
        <v>25</v>
      </c>
      <c r="S81" s="1">
        <v>25</v>
      </c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  <c r="AEZ81" s="1"/>
      <c r="AFA81" s="1"/>
      <c r="AFB81" s="1"/>
      <c r="AFC81" s="1"/>
      <c r="AFD81" s="1"/>
      <c r="AFE81" s="1"/>
      <c r="AFF81" s="1"/>
      <c r="AFG81" s="1"/>
      <c r="AFH81" s="1"/>
      <c r="AFI81" s="1"/>
      <c r="AFJ81" s="1"/>
      <c r="AFK81" s="1"/>
      <c r="AFL81" s="1"/>
      <c r="AFM81" s="1"/>
      <c r="AFN81" s="1"/>
      <c r="AFO81" s="1"/>
      <c r="AFP81" s="1"/>
      <c r="AFQ81" s="1"/>
      <c r="AFR81" s="1"/>
      <c r="AFS81" s="1"/>
      <c r="AFT81" s="1"/>
      <c r="AFU81" s="1"/>
      <c r="AFV81" s="1"/>
      <c r="AFW81" s="1"/>
      <c r="AFX81" s="1"/>
      <c r="AFY81" s="1"/>
      <c r="AFZ81" s="1"/>
      <c r="AGA81" s="1"/>
      <c r="AGB81" s="1"/>
      <c r="AGC81" s="1"/>
      <c r="AGD81" s="1"/>
      <c r="AGE81" s="1"/>
      <c r="AGF81" s="1"/>
      <c r="AGG81" s="1"/>
      <c r="AGH81" s="1"/>
      <c r="AGI81" s="1"/>
      <c r="AGJ81" s="1"/>
      <c r="AGK81" s="1"/>
      <c r="AGL81" s="1"/>
      <c r="AGM81" s="1"/>
      <c r="AGN81" s="1"/>
      <c r="AGO81" s="1"/>
      <c r="AGP81" s="1"/>
      <c r="AGQ81" s="1"/>
      <c r="AGR81" s="1"/>
      <c r="AGS81" s="1"/>
      <c r="AGT81" s="1"/>
      <c r="AGU81" s="1"/>
      <c r="AGV81" s="1"/>
      <c r="AGW81" s="1"/>
      <c r="AGX81" s="1"/>
      <c r="AGY81" s="1"/>
      <c r="AGZ81" s="1"/>
      <c r="AHA81" s="1"/>
      <c r="AHB81" s="1"/>
      <c r="AHC81" s="1"/>
      <c r="AHD81" s="1"/>
      <c r="AHE81" s="1"/>
      <c r="AHF81" s="1"/>
      <c r="AHG81" s="1"/>
      <c r="AHH81" s="1"/>
      <c r="AHI81" s="1"/>
      <c r="AHJ81" s="1"/>
    </row>
    <row r="82" spans="1:894" ht="15" customHeight="1" x14ac:dyDescent="0.2">
      <c r="A82" s="1">
        <v>101</v>
      </c>
      <c r="B82" s="1" t="s">
        <v>565</v>
      </c>
      <c r="C82" s="2" t="s">
        <v>566</v>
      </c>
      <c r="D82" s="6" t="s">
        <v>567</v>
      </c>
      <c r="E82" s="6" t="s">
        <v>661</v>
      </c>
      <c r="F82" s="7"/>
      <c r="G82" s="8">
        <v>236900</v>
      </c>
      <c r="H82" s="8">
        <v>26322.222222222223</v>
      </c>
      <c r="I82" s="6" t="s">
        <v>345</v>
      </c>
      <c r="J82" s="4" t="s">
        <v>341</v>
      </c>
      <c r="K82" s="4" t="s">
        <v>262</v>
      </c>
      <c r="L82" s="4">
        <v>2013</v>
      </c>
      <c r="M82" s="4" t="s">
        <v>512</v>
      </c>
      <c r="N82" s="5">
        <v>41913</v>
      </c>
      <c r="O82" s="5">
        <v>43008</v>
      </c>
      <c r="P82" s="8">
        <v>0</v>
      </c>
      <c r="Q82" s="8">
        <f>+G82-P82</f>
        <v>236900</v>
      </c>
      <c r="R82" s="82">
        <v>25</v>
      </c>
      <c r="S82" s="1">
        <v>75</v>
      </c>
    </row>
    <row r="83" spans="1:894" ht="15" customHeight="1" x14ac:dyDescent="0.2">
      <c r="A83" s="46">
        <v>102</v>
      </c>
      <c r="B83" s="46" t="s">
        <v>459</v>
      </c>
      <c r="C83" s="53" t="s">
        <v>499</v>
      </c>
      <c r="D83" s="54" t="s">
        <v>470</v>
      </c>
      <c r="E83" s="54" t="s">
        <v>621</v>
      </c>
      <c r="F83" s="55"/>
      <c r="G83" s="56">
        <v>106650</v>
      </c>
      <c r="H83" s="56">
        <v>11850</v>
      </c>
      <c r="I83" s="54" t="s">
        <v>258</v>
      </c>
      <c r="J83" s="47" t="s">
        <v>340</v>
      </c>
      <c r="K83" s="47" t="s">
        <v>288</v>
      </c>
      <c r="L83" s="47">
        <v>2012</v>
      </c>
      <c r="M83" s="47" t="s">
        <v>512</v>
      </c>
      <c r="N83" s="57">
        <v>41671</v>
      </c>
      <c r="O83" s="57">
        <v>42766</v>
      </c>
      <c r="P83" s="56">
        <v>0</v>
      </c>
      <c r="Q83" s="56">
        <f>G83-P83</f>
        <v>106650</v>
      </c>
      <c r="R83" s="82">
        <v>50</v>
      </c>
      <c r="S83" s="1">
        <v>50</v>
      </c>
    </row>
    <row r="84" spans="1:894" s="46" customFormat="1" ht="15" customHeight="1" x14ac:dyDescent="0.2">
      <c r="A84" s="46">
        <v>104</v>
      </c>
      <c r="B84" s="46" t="s">
        <v>568</v>
      </c>
      <c r="C84" s="53" t="s">
        <v>569</v>
      </c>
      <c r="D84" s="54" t="s">
        <v>570</v>
      </c>
      <c r="E84" s="54" t="s">
        <v>700</v>
      </c>
      <c r="F84" s="55"/>
      <c r="G84" s="56">
        <v>360000</v>
      </c>
      <c r="H84" s="56">
        <v>40000</v>
      </c>
      <c r="I84" s="54" t="s">
        <v>317</v>
      </c>
      <c r="J84" s="47" t="s">
        <v>341</v>
      </c>
      <c r="K84" s="47" t="s">
        <v>288</v>
      </c>
      <c r="L84" s="47">
        <v>2013</v>
      </c>
      <c r="M84" s="47" t="s">
        <v>512</v>
      </c>
      <c r="N84" s="57">
        <v>41883</v>
      </c>
      <c r="O84" s="57">
        <v>42978</v>
      </c>
      <c r="P84" s="56">
        <v>0</v>
      </c>
      <c r="Q84" s="56">
        <f>+G84-P84</f>
        <v>360000</v>
      </c>
      <c r="R84" s="82">
        <v>0</v>
      </c>
      <c r="S84" s="1">
        <v>25</v>
      </c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  <c r="AEZ84" s="1"/>
      <c r="AFA84" s="1"/>
      <c r="AFB84" s="1"/>
      <c r="AFC84" s="1"/>
      <c r="AFD84" s="1"/>
      <c r="AFE84" s="1"/>
      <c r="AFF84" s="1"/>
      <c r="AFG84" s="1"/>
      <c r="AFH84" s="1"/>
      <c r="AFI84" s="1"/>
      <c r="AFJ84" s="1"/>
      <c r="AFK84" s="1"/>
      <c r="AFL84" s="1"/>
      <c r="AFM84" s="1"/>
      <c r="AFN84" s="1"/>
      <c r="AFO84" s="1"/>
      <c r="AFP84" s="1"/>
      <c r="AFQ84" s="1"/>
      <c r="AFR84" s="1"/>
      <c r="AFS84" s="1"/>
      <c r="AFT84" s="1"/>
      <c r="AFU84" s="1"/>
      <c r="AFV84" s="1"/>
      <c r="AFW84" s="1"/>
      <c r="AFX84" s="1"/>
      <c r="AFY84" s="1"/>
      <c r="AFZ84" s="1"/>
      <c r="AGA84" s="1"/>
      <c r="AGB84" s="1"/>
      <c r="AGC84" s="1"/>
      <c r="AGD84" s="1"/>
      <c r="AGE84" s="1"/>
      <c r="AGF84" s="1"/>
      <c r="AGG84" s="1"/>
      <c r="AGH84" s="1"/>
      <c r="AGI84" s="1"/>
      <c r="AGJ84" s="1"/>
      <c r="AGK84" s="1"/>
      <c r="AGL84" s="1"/>
      <c r="AGM84" s="1"/>
      <c r="AGN84" s="1"/>
      <c r="AGO84" s="1"/>
      <c r="AGP84" s="1"/>
      <c r="AGQ84" s="1"/>
      <c r="AGR84" s="1"/>
      <c r="AGS84" s="1"/>
      <c r="AGT84" s="1"/>
      <c r="AGU84" s="1"/>
      <c r="AGV84" s="1"/>
      <c r="AGW84" s="1"/>
      <c r="AGX84" s="1"/>
      <c r="AGY84" s="1"/>
      <c r="AGZ84" s="1"/>
      <c r="AHA84" s="1"/>
      <c r="AHB84" s="1"/>
      <c r="AHC84" s="1"/>
      <c r="AHD84" s="1"/>
      <c r="AHE84" s="1"/>
      <c r="AHF84" s="1"/>
      <c r="AHG84" s="1"/>
      <c r="AHH84" s="1"/>
      <c r="AHI84" s="1"/>
      <c r="AHJ84" s="1"/>
    </row>
    <row r="85" spans="1:894" s="46" customFormat="1" ht="15" customHeight="1" x14ac:dyDescent="0.2">
      <c r="A85" s="1">
        <v>117</v>
      </c>
      <c r="B85" s="1" t="s">
        <v>585</v>
      </c>
      <c r="C85" s="2" t="s">
        <v>140</v>
      </c>
      <c r="D85" s="6" t="s">
        <v>338</v>
      </c>
      <c r="E85" s="6" t="s">
        <v>732</v>
      </c>
      <c r="F85" s="7"/>
      <c r="G85" s="8">
        <v>339300</v>
      </c>
      <c r="H85" s="8">
        <v>37700</v>
      </c>
      <c r="I85" s="6" t="s">
        <v>317</v>
      </c>
      <c r="J85" s="4" t="s">
        <v>341</v>
      </c>
      <c r="K85" s="4" t="s">
        <v>288</v>
      </c>
      <c r="L85" s="4">
        <v>2006</v>
      </c>
      <c r="M85" s="4" t="s">
        <v>512</v>
      </c>
      <c r="N85" s="5">
        <v>39514</v>
      </c>
      <c r="O85" s="5">
        <v>42079</v>
      </c>
      <c r="P85" s="8">
        <f>84825+102486.34</f>
        <v>187311.34</v>
      </c>
      <c r="Q85" s="8">
        <f>G85-P85</f>
        <v>151988.66</v>
      </c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  <c r="AEZ85" s="1"/>
      <c r="AFA85" s="1"/>
      <c r="AFB85" s="1"/>
      <c r="AFC85" s="1"/>
      <c r="AFD85" s="1"/>
      <c r="AFE85" s="1"/>
      <c r="AFF85" s="1"/>
      <c r="AFG85" s="1"/>
      <c r="AFH85" s="1"/>
      <c r="AFI85" s="1"/>
      <c r="AFJ85" s="1"/>
      <c r="AFK85" s="1"/>
      <c r="AFL85" s="1"/>
      <c r="AFM85" s="1"/>
      <c r="AFN85" s="1"/>
      <c r="AFO85" s="1"/>
      <c r="AFP85" s="1"/>
      <c r="AFQ85" s="1"/>
      <c r="AFR85" s="1"/>
      <c r="AFS85" s="1"/>
      <c r="AFT85" s="1"/>
      <c r="AFU85" s="1"/>
      <c r="AFV85" s="1"/>
      <c r="AFW85" s="1"/>
      <c r="AFX85" s="1"/>
      <c r="AFY85" s="1"/>
      <c r="AFZ85" s="1"/>
      <c r="AGA85" s="1"/>
      <c r="AGB85" s="1"/>
      <c r="AGC85" s="1"/>
      <c r="AGD85" s="1"/>
      <c r="AGE85" s="1"/>
      <c r="AGF85" s="1"/>
      <c r="AGG85" s="1"/>
      <c r="AGH85" s="1"/>
      <c r="AGI85" s="1"/>
      <c r="AGJ85" s="1"/>
      <c r="AGK85" s="1"/>
      <c r="AGL85" s="1"/>
      <c r="AGM85" s="1"/>
      <c r="AGN85" s="1"/>
      <c r="AGO85" s="1"/>
      <c r="AGP85" s="1"/>
      <c r="AGQ85" s="1"/>
      <c r="AGR85" s="1"/>
      <c r="AGS85" s="1"/>
      <c r="AGT85" s="1"/>
      <c r="AGU85" s="1"/>
      <c r="AGV85" s="1"/>
      <c r="AGW85" s="1"/>
      <c r="AGX85" s="1"/>
      <c r="AGY85" s="1"/>
      <c r="AGZ85" s="1"/>
      <c r="AHA85" s="1"/>
      <c r="AHB85" s="1"/>
      <c r="AHC85" s="1"/>
      <c r="AHD85" s="1"/>
      <c r="AHE85" s="1"/>
      <c r="AHF85" s="1"/>
      <c r="AHG85" s="1"/>
      <c r="AHH85" s="1"/>
      <c r="AHI85" s="1"/>
      <c r="AHJ85" s="1"/>
    </row>
    <row r="86" spans="1:894" ht="15" customHeight="1" x14ac:dyDescent="0.2">
      <c r="A86" s="46">
        <v>118</v>
      </c>
      <c r="B86" s="46" t="s">
        <v>388</v>
      </c>
      <c r="C86" s="53" t="s">
        <v>65</v>
      </c>
      <c r="D86" s="54" t="s">
        <v>210</v>
      </c>
      <c r="E86" s="54" t="s">
        <v>662</v>
      </c>
      <c r="F86" s="55" t="s">
        <v>596</v>
      </c>
      <c r="G86" s="56">
        <v>270000</v>
      </c>
      <c r="H86" s="56">
        <v>30000</v>
      </c>
      <c r="I86" s="54" t="s">
        <v>385</v>
      </c>
      <c r="J86" s="47" t="s">
        <v>342</v>
      </c>
      <c r="K86" s="47" t="s">
        <v>488</v>
      </c>
      <c r="L86" s="47">
        <v>2004</v>
      </c>
      <c r="M86" s="47" t="s">
        <v>512</v>
      </c>
      <c r="N86" s="57">
        <v>38434</v>
      </c>
      <c r="O86" s="57">
        <v>40259</v>
      </c>
      <c r="P86" s="56">
        <v>67500</v>
      </c>
      <c r="Q86" s="56">
        <f>G86-P86</f>
        <v>202500</v>
      </c>
      <c r="R86" s="1"/>
    </row>
    <row r="87" spans="1:894" ht="15" customHeight="1" x14ac:dyDescent="0.2">
      <c r="A87" s="1">
        <v>121</v>
      </c>
      <c r="B87" s="1" t="s">
        <v>391</v>
      </c>
      <c r="C87" s="2" t="s">
        <v>102</v>
      </c>
      <c r="D87" s="6" t="s">
        <v>14</v>
      </c>
      <c r="E87" s="6" t="s">
        <v>701</v>
      </c>
      <c r="F87" s="7"/>
      <c r="G87" s="8">
        <v>349360</v>
      </c>
      <c r="H87" s="8">
        <v>38817.777777777752</v>
      </c>
      <c r="I87" s="6" t="s">
        <v>8</v>
      </c>
      <c r="J87" s="4" t="s">
        <v>341</v>
      </c>
      <c r="K87" s="4" t="s">
        <v>288</v>
      </c>
      <c r="L87" s="4">
        <v>2004</v>
      </c>
      <c r="M87" s="4" t="s">
        <v>512</v>
      </c>
      <c r="N87" s="5">
        <v>38434</v>
      </c>
      <c r="O87" s="5">
        <v>40259</v>
      </c>
      <c r="P87" s="8">
        <f>140197.08+87340</f>
        <v>227537.08</v>
      </c>
      <c r="Q87" s="8">
        <f>G87-P87</f>
        <v>121822.92000000001</v>
      </c>
      <c r="R87" s="1"/>
    </row>
    <row r="88" spans="1:894" s="46" customFormat="1" ht="15" customHeight="1" x14ac:dyDescent="0.2">
      <c r="A88" s="23" t="s">
        <v>591</v>
      </c>
      <c r="B88" s="23" t="s">
        <v>3</v>
      </c>
      <c r="C88" s="23" t="s">
        <v>85</v>
      </c>
      <c r="D88" s="23" t="s">
        <v>159</v>
      </c>
      <c r="E88" s="79"/>
      <c r="F88" s="25" t="s">
        <v>453</v>
      </c>
      <c r="G88" s="26">
        <v>46370</v>
      </c>
      <c r="H88" s="26">
        <v>5152.222222222219</v>
      </c>
      <c r="I88" s="23" t="s">
        <v>2</v>
      </c>
      <c r="J88" s="27" t="s">
        <v>340</v>
      </c>
      <c r="K88" s="27" t="s">
        <v>483</v>
      </c>
      <c r="L88" s="27">
        <v>2004</v>
      </c>
      <c r="M88" s="27" t="s">
        <v>512</v>
      </c>
      <c r="N88" s="28">
        <v>38434</v>
      </c>
      <c r="O88" s="28">
        <v>40633</v>
      </c>
      <c r="P88" s="29">
        <v>0</v>
      </c>
      <c r="Q88" s="29">
        <f>$G88-P88</f>
        <v>46370</v>
      </c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  <c r="AEZ88" s="1"/>
      <c r="AFA88" s="1"/>
      <c r="AFB88" s="1"/>
      <c r="AFC88" s="1"/>
      <c r="AFD88" s="1"/>
      <c r="AFE88" s="1"/>
      <c r="AFF88" s="1"/>
      <c r="AFG88" s="1"/>
      <c r="AFH88" s="1"/>
      <c r="AFI88" s="1"/>
      <c r="AFJ88" s="1"/>
      <c r="AFK88" s="1"/>
      <c r="AFL88" s="1"/>
      <c r="AFM88" s="1"/>
      <c r="AFN88" s="1"/>
      <c r="AFO88" s="1"/>
      <c r="AFP88" s="1"/>
      <c r="AFQ88" s="1"/>
      <c r="AFR88" s="1"/>
      <c r="AFS88" s="1"/>
      <c r="AFT88" s="1"/>
      <c r="AFU88" s="1"/>
      <c r="AFV88" s="1"/>
      <c r="AFW88" s="1"/>
      <c r="AFX88" s="1"/>
      <c r="AFY88" s="1"/>
      <c r="AFZ88" s="1"/>
      <c r="AGA88" s="1"/>
      <c r="AGB88" s="1"/>
      <c r="AGC88" s="1"/>
      <c r="AGD88" s="1"/>
      <c r="AGE88" s="1"/>
      <c r="AGF88" s="1"/>
      <c r="AGG88" s="1"/>
      <c r="AGH88" s="1"/>
      <c r="AGI88" s="1"/>
      <c r="AGJ88" s="1"/>
      <c r="AGK88" s="1"/>
      <c r="AGL88" s="1"/>
      <c r="AGM88" s="1"/>
      <c r="AGN88" s="1"/>
      <c r="AGO88" s="1"/>
      <c r="AGP88" s="1"/>
      <c r="AGQ88" s="1"/>
      <c r="AGR88" s="1"/>
      <c r="AGS88" s="1"/>
      <c r="AGT88" s="1"/>
      <c r="AGU88" s="1"/>
      <c r="AGV88" s="1"/>
      <c r="AGW88" s="1"/>
      <c r="AGX88" s="1"/>
      <c r="AGY88" s="1"/>
      <c r="AGZ88" s="1"/>
      <c r="AHA88" s="1"/>
      <c r="AHB88" s="1"/>
      <c r="AHC88" s="1"/>
      <c r="AHD88" s="1"/>
      <c r="AHE88" s="1"/>
      <c r="AHF88" s="1"/>
      <c r="AHG88" s="1"/>
      <c r="AHH88" s="1"/>
      <c r="AHI88" s="1"/>
      <c r="AHJ88" s="1"/>
    </row>
    <row r="89" spans="1:894" s="46" customFormat="1" ht="15" customHeight="1" x14ac:dyDescent="0.2">
      <c r="A89" s="23" t="s">
        <v>591</v>
      </c>
      <c r="B89" s="23" t="s">
        <v>327</v>
      </c>
      <c r="C89" s="23" t="s">
        <v>94</v>
      </c>
      <c r="D89" s="23" t="s">
        <v>202</v>
      </c>
      <c r="E89" s="79"/>
      <c r="F89" s="25" t="s">
        <v>452</v>
      </c>
      <c r="G89" s="26">
        <v>53720</v>
      </c>
      <c r="H89" s="26">
        <v>5968.8888888888905</v>
      </c>
      <c r="I89" s="23" t="s">
        <v>326</v>
      </c>
      <c r="J89" s="27" t="s">
        <v>340</v>
      </c>
      <c r="K89" s="27" t="s">
        <v>483</v>
      </c>
      <c r="L89" s="27">
        <v>2004</v>
      </c>
      <c r="M89" s="27" t="s">
        <v>512</v>
      </c>
      <c r="N89" s="28">
        <v>38434</v>
      </c>
      <c r="O89" s="28">
        <v>40633</v>
      </c>
      <c r="P89" s="29">
        <f>13430-13430</f>
        <v>0</v>
      </c>
      <c r="Q89" s="29">
        <f t="shared" ref="Q89:Q94" si="6">G89-P89</f>
        <v>53720</v>
      </c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  <c r="AET89" s="1"/>
      <c r="AEU89" s="1"/>
      <c r="AEV89" s="1"/>
      <c r="AEW89" s="1"/>
      <c r="AEX89" s="1"/>
      <c r="AEY89" s="1"/>
      <c r="AEZ89" s="1"/>
      <c r="AFA89" s="1"/>
      <c r="AFB89" s="1"/>
      <c r="AFC89" s="1"/>
      <c r="AFD89" s="1"/>
      <c r="AFE89" s="1"/>
      <c r="AFF89" s="1"/>
      <c r="AFG89" s="1"/>
      <c r="AFH89" s="1"/>
      <c r="AFI89" s="1"/>
      <c r="AFJ89" s="1"/>
      <c r="AFK89" s="1"/>
      <c r="AFL89" s="1"/>
      <c r="AFM89" s="1"/>
      <c r="AFN89" s="1"/>
      <c r="AFO89" s="1"/>
      <c r="AFP89" s="1"/>
      <c r="AFQ89" s="1"/>
      <c r="AFR89" s="1"/>
      <c r="AFS89" s="1"/>
      <c r="AFT89" s="1"/>
      <c r="AFU89" s="1"/>
      <c r="AFV89" s="1"/>
      <c r="AFW89" s="1"/>
      <c r="AFX89" s="1"/>
      <c r="AFY89" s="1"/>
      <c r="AFZ89" s="1"/>
      <c r="AGA89" s="1"/>
      <c r="AGB89" s="1"/>
      <c r="AGC89" s="1"/>
      <c r="AGD89" s="1"/>
      <c r="AGE89" s="1"/>
      <c r="AGF89" s="1"/>
      <c r="AGG89" s="1"/>
      <c r="AGH89" s="1"/>
      <c r="AGI89" s="1"/>
      <c r="AGJ89" s="1"/>
      <c r="AGK89" s="1"/>
      <c r="AGL89" s="1"/>
      <c r="AGM89" s="1"/>
      <c r="AGN89" s="1"/>
      <c r="AGO89" s="1"/>
      <c r="AGP89" s="1"/>
      <c r="AGQ89" s="1"/>
      <c r="AGR89" s="1"/>
      <c r="AGS89" s="1"/>
      <c r="AGT89" s="1"/>
      <c r="AGU89" s="1"/>
      <c r="AGV89" s="1"/>
      <c r="AGW89" s="1"/>
      <c r="AGX89" s="1"/>
      <c r="AGY89" s="1"/>
      <c r="AGZ89" s="1"/>
      <c r="AHA89" s="1"/>
      <c r="AHB89" s="1"/>
      <c r="AHC89" s="1"/>
      <c r="AHD89" s="1"/>
      <c r="AHE89" s="1"/>
      <c r="AHF89" s="1"/>
      <c r="AHG89" s="1"/>
      <c r="AHH89" s="1"/>
      <c r="AHI89" s="1"/>
      <c r="AHJ89" s="1"/>
    </row>
    <row r="90" spans="1:894" ht="15" customHeight="1" x14ac:dyDescent="0.2">
      <c r="A90" s="23" t="s">
        <v>591</v>
      </c>
      <c r="B90" s="23" t="s">
        <v>241</v>
      </c>
      <c r="C90" s="30" t="s">
        <v>68</v>
      </c>
      <c r="D90" s="31" t="s">
        <v>356</v>
      </c>
      <c r="E90" s="31"/>
      <c r="F90" s="32" t="s">
        <v>587</v>
      </c>
      <c r="G90" s="33">
        <v>59190</v>
      </c>
      <c r="H90" s="33">
        <v>6576.6666666666715</v>
      </c>
      <c r="I90" s="31" t="s">
        <v>326</v>
      </c>
      <c r="J90" s="24" t="s">
        <v>340</v>
      </c>
      <c r="K90" s="24" t="s">
        <v>483</v>
      </c>
      <c r="L90" s="24">
        <v>2004</v>
      </c>
      <c r="M90" s="24" t="s">
        <v>512</v>
      </c>
      <c r="N90" s="34">
        <v>38434</v>
      </c>
      <c r="O90" s="34">
        <v>40633</v>
      </c>
      <c r="P90" s="33">
        <v>14797.5</v>
      </c>
      <c r="Q90" s="33">
        <f t="shared" si="6"/>
        <v>44392.5</v>
      </c>
      <c r="R90" s="1"/>
    </row>
    <row r="91" spans="1:894" ht="15" customHeight="1" x14ac:dyDescent="0.2">
      <c r="A91" s="23" t="s">
        <v>591</v>
      </c>
      <c r="B91" s="23" t="s">
        <v>389</v>
      </c>
      <c r="C91" s="23" t="s">
        <v>66</v>
      </c>
      <c r="D91" s="23" t="s">
        <v>390</v>
      </c>
      <c r="E91" s="23"/>
      <c r="F91" s="25" t="s">
        <v>453</v>
      </c>
      <c r="G91" s="26">
        <v>150000</v>
      </c>
      <c r="H91" s="26">
        <v>16666.666666666657</v>
      </c>
      <c r="I91" s="23" t="s">
        <v>385</v>
      </c>
      <c r="J91" s="27" t="s">
        <v>340</v>
      </c>
      <c r="K91" s="27" t="s">
        <v>488</v>
      </c>
      <c r="L91" s="27">
        <v>2004</v>
      </c>
      <c r="M91" s="27" t="s">
        <v>512</v>
      </c>
      <c r="N91" s="28">
        <v>38434</v>
      </c>
      <c r="O91" s="28">
        <v>40259</v>
      </c>
      <c r="P91" s="29">
        <f>37500-37500</f>
        <v>0</v>
      </c>
      <c r="Q91" s="29">
        <f t="shared" si="6"/>
        <v>150000</v>
      </c>
      <c r="R91" s="1"/>
    </row>
    <row r="92" spans="1:894" s="46" customFormat="1" ht="15" customHeight="1" x14ac:dyDescent="0.2">
      <c r="A92" s="23" t="s">
        <v>591</v>
      </c>
      <c r="B92" s="23" t="s">
        <v>389</v>
      </c>
      <c r="C92" s="23" t="s">
        <v>64</v>
      </c>
      <c r="D92" s="23" t="s">
        <v>211</v>
      </c>
      <c r="E92" s="23"/>
      <c r="F92" s="25" t="s">
        <v>453</v>
      </c>
      <c r="G92" s="26">
        <v>375000</v>
      </c>
      <c r="H92" s="26">
        <v>41666.666666666628</v>
      </c>
      <c r="I92" s="23" t="s">
        <v>385</v>
      </c>
      <c r="J92" s="27" t="s">
        <v>342</v>
      </c>
      <c r="K92" s="27" t="s">
        <v>488</v>
      </c>
      <c r="L92" s="27">
        <v>2004</v>
      </c>
      <c r="M92" s="27" t="s">
        <v>512</v>
      </c>
      <c r="N92" s="28">
        <v>38434</v>
      </c>
      <c r="O92" s="28">
        <v>40259</v>
      </c>
      <c r="P92" s="29">
        <f>93750-93750</f>
        <v>0</v>
      </c>
      <c r="Q92" s="29">
        <f t="shared" si="6"/>
        <v>375000</v>
      </c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  <c r="PG92" s="1"/>
      <c r="PH92" s="1"/>
      <c r="PI92" s="1"/>
      <c r="PJ92" s="1"/>
      <c r="PK92" s="1"/>
      <c r="PL92" s="1"/>
      <c r="PM92" s="1"/>
      <c r="PN92" s="1"/>
      <c r="PO92" s="1"/>
      <c r="PP92" s="1"/>
      <c r="PQ92" s="1"/>
      <c r="PR92" s="1"/>
      <c r="PS92" s="1"/>
      <c r="PT92" s="1"/>
      <c r="PU92" s="1"/>
      <c r="PV92" s="1"/>
      <c r="PW92" s="1"/>
      <c r="PX92" s="1"/>
      <c r="PY92" s="1"/>
      <c r="PZ92" s="1"/>
      <c r="QA92" s="1"/>
      <c r="QB92" s="1"/>
      <c r="QC92" s="1"/>
      <c r="QD92" s="1"/>
      <c r="QE92" s="1"/>
      <c r="QF92" s="1"/>
      <c r="QG92" s="1"/>
      <c r="QH92" s="1"/>
      <c r="QI92" s="1"/>
      <c r="QJ92" s="1"/>
      <c r="QK92" s="1"/>
      <c r="QL92" s="1"/>
      <c r="QM92" s="1"/>
      <c r="QN92" s="1"/>
      <c r="QO92" s="1"/>
      <c r="QP92" s="1"/>
      <c r="QQ92" s="1"/>
      <c r="QR92" s="1"/>
      <c r="QS92" s="1"/>
      <c r="QT92" s="1"/>
      <c r="QU92" s="1"/>
      <c r="QV92" s="1"/>
      <c r="QW92" s="1"/>
      <c r="QX92" s="1"/>
      <c r="QY92" s="1"/>
      <c r="QZ92" s="1"/>
      <c r="RA92" s="1"/>
      <c r="RB92" s="1"/>
      <c r="RC92" s="1"/>
      <c r="RD92" s="1"/>
      <c r="RE92" s="1"/>
      <c r="RF92" s="1"/>
      <c r="RG92" s="1"/>
      <c r="RH92" s="1"/>
      <c r="RI92" s="1"/>
      <c r="RJ92" s="1"/>
      <c r="RK92" s="1"/>
      <c r="RL92" s="1"/>
      <c r="RM92" s="1"/>
      <c r="RN92" s="1"/>
      <c r="RO92" s="1"/>
      <c r="RP92" s="1"/>
      <c r="RQ92" s="1"/>
      <c r="RR92" s="1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  <c r="SP92" s="1"/>
      <c r="SQ92" s="1"/>
      <c r="SR92" s="1"/>
      <c r="SS92" s="1"/>
      <c r="ST92" s="1"/>
      <c r="SU92" s="1"/>
      <c r="SV92" s="1"/>
      <c r="SW92" s="1"/>
      <c r="SX92" s="1"/>
      <c r="SY92" s="1"/>
      <c r="SZ92" s="1"/>
      <c r="TA92" s="1"/>
      <c r="TB92" s="1"/>
      <c r="TC92" s="1"/>
      <c r="TD92" s="1"/>
      <c r="TE92" s="1"/>
      <c r="TF92" s="1"/>
      <c r="TG92" s="1"/>
      <c r="TH92" s="1"/>
      <c r="TI92" s="1"/>
      <c r="TJ92" s="1"/>
      <c r="TK92" s="1"/>
      <c r="TL92" s="1"/>
      <c r="TM92" s="1"/>
      <c r="TN92" s="1"/>
      <c r="TO92" s="1"/>
      <c r="TP92" s="1"/>
      <c r="TQ92" s="1"/>
      <c r="TR92" s="1"/>
      <c r="TS92" s="1"/>
      <c r="TT92" s="1"/>
      <c r="TU92" s="1"/>
      <c r="TV92" s="1"/>
      <c r="TW92" s="1"/>
      <c r="TX92" s="1"/>
      <c r="TY92" s="1"/>
      <c r="TZ92" s="1"/>
      <c r="UA92" s="1"/>
      <c r="UB92" s="1"/>
      <c r="UC92" s="1"/>
      <c r="UD92" s="1"/>
      <c r="UE92" s="1"/>
      <c r="UF92" s="1"/>
      <c r="UG92" s="1"/>
      <c r="UH92" s="1"/>
      <c r="UI92" s="1"/>
      <c r="UJ92" s="1"/>
      <c r="UK92" s="1"/>
      <c r="UL92" s="1"/>
      <c r="UM92" s="1"/>
      <c r="UN92" s="1"/>
      <c r="UO92" s="1"/>
      <c r="UP92" s="1"/>
      <c r="UQ92" s="1"/>
      <c r="UR92" s="1"/>
      <c r="US92" s="1"/>
      <c r="UT92" s="1"/>
      <c r="UU92" s="1"/>
      <c r="UV92" s="1"/>
      <c r="UW92" s="1"/>
      <c r="UX92" s="1"/>
      <c r="UY92" s="1"/>
      <c r="UZ92" s="1"/>
      <c r="VA92" s="1"/>
      <c r="VB92" s="1"/>
      <c r="VC92" s="1"/>
      <c r="VD92" s="1"/>
      <c r="VE92" s="1"/>
      <c r="VF92" s="1"/>
      <c r="VG92" s="1"/>
      <c r="VH92" s="1"/>
      <c r="VI92" s="1"/>
      <c r="VJ92" s="1"/>
      <c r="VK92" s="1"/>
      <c r="VL92" s="1"/>
      <c r="VM92" s="1"/>
      <c r="VN92" s="1"/>
      <c r="VO92" s="1"/>
      <c r="VP92" s="1"/>
      <c r="VQ92" s="1"/>
      <c r="VR92" s="1"/>
      <c r="VS92" s="1"/>
      <c r="VT92" s="1"/>
      <c r="VU92" s="1"/>
      <c r="VV92" s="1"/>
      <c r="VW92" s="1"/>
      <c r="VX92" s="1"/>
      <c r="VY92" s="1"/>
      <c r="VZ92" s="1"/>
      <c r="WA92" s="1"/>
      <c r="WB92" s="1"/>
      <c r="WC92" s="1"/>
      <c r="WD92" s="1"/>
      <c r="WE92" s="1"/>
      <c r="WF92" s="1"/>
      <c r="WG92" s="1"/>
      <c r="WH92" s="1"/>
      <c r="WI92" s="1"/>
      <c r="WJ92" s="1"/>
      <c r="WK92" s="1"/>
      <c r="WL92" s="1"/>
      <c r="WM92" s="1"/>
      <c r="WN92" s="1"/>
      <c r="WO92" s="1"/>
      <c r="WP92" s="1"/>
      <c r="WQ92" s="1"/>
      <c r="WR92" s="1"/>
      <c r="WS92" s="1"/>
      <c r="WT92" s="1"/>
      <c r="WU92" s="1"/>
      <c r="WV92" s="1"/>
      <c r="WW92" s="1"/>
      <c r="WX92" s="1"/>
      <c r="WY92" s="1"/>
      <c r="WZ92" s="1"/>
      <c r="XA92" s="1"/>
      <c r="XB92" s="1"/>
      <c r="XC92" s="1"/>
      <c r="XD92" s="1"/>
      <c r="XE92" s="1"/>
      <c r="XF92" s="1"/>
      <c r="XG92" s="1"/>
      <c r="XH92" s="1"/>
      <c r="XI92" s="1"/>
      <c r="XJ92" s="1"/>
      <c r="XK92" s="1"/>
      <c r="XL92" s="1"/>
      <c r="XM92" s="1"/>
      <c r="XN92" s="1"/>
      <c r="XO92" s="1"/>
      <c r="XP92" s="1"/>
      <c r="XQ92" s="1"/>
      <c r="XR92" s="1"/>
      <c r="XS92" s="1"/>
      <c r="XT92" s="1"/>
      <c r="XU92" s="1"/>
      <c r="XV92" s="1"/>
      <c r="XW92" s="1"/>
      <c r="XX92" s="1"/>
      <c r="XY92" s="1"/>
      <c r="XZ92" s="1"/>
      <c r="YA92" s="1"/>
      <c r="YB92" s="1"/>
      <c r="YC92" s="1"/>
      <c r="YD92" s="1"/>
      <c r="YE92" s="1"/>
      <c r="YF92" s="1"/>
      <c r="YG92" s="1"/>
      <c r="YH92" s="1"/>
      <c r="YI92" s="1"/>
      <c r="YJ92" s="1"/>
      <c r="YK92" s="1"/>
      <c r="YL92" s="1"/>
      <c r="YM92" s="1"/>
      <c r="YN92" s="1"/>
      <c r="YO92" s="1"/>
      <c r="YP92" s="1"/>
      <c r="YQ92" s="1"/>
      <c r="YR92" s="1"/>
      <c r="YS92" s="1"/>
      <c r="YT92" s="1"/>
      <c r="YU92" s="1"/>
      <c r="YV92" s="1"/>
      <c r="YW92" s="1"/>
      <c r="YX92" s="1"/>
      <c r="YY92" s="1"/>
      <c r="YZ92" s="1"/>
      <c r="ZA92" s="1"/>
      <c r="ZB92" s="1"/>
      <c r="ZC92" s="1"/>
      <c r="ZD92" s="1"/>
      <c r="ZE92" s="1"/>
      <c r="ZF92" s="1"/>
      <c r="ZG92" s="1"/>
      <c r="ZH92" s="1"/>
      <c r="ZI92" s="1"/>
      <c r="ZJ92" s="1"/>
      <c r="ZK92" s="1"/>
      <c r="ZL92" s="1"/>
      <c r="ZM92" s="1"/>
      <c r="ZN92" s="1"/>
      <c r="ZO92" s="1"/>
      <c r="ZP92" s="1"/>
      <c r="ZQ92" s="1"/>
      <c r="ZR92" s="1"/>
      <c r="ZS92" s="1"/>
      <c r="ZT92" s="1"/>
      <c r="ZU92" s="1"/>
      <c r="ZV92" s="1"/>
      <c r="ZW92" s="1"/>
      <c r="ZX92" s="1"/>
      <c r="ZY92" s="1"/>
      <c r="ZZ92" s="1"/>
      <c r="AAA92" s="1"/>
      <c r="AAB92" s="1"/>
      <c r="AAC92" s="1"/>
      <c r="AAD92" s="1"/>
      <c r="AAE92" s="1"/>
      <c r="AAF92" s="1"/>
      <c r="AAG92" s="1"/>
      <c r="AAH92" s="1"/>
      <c r="AAI92" s="1"/>
      <c r="AAJ92" s="1"/>
      <c r="AAK92" s="1"/>
      <c r="AAL92" s="1"/>
      <c r="AAM92" s="1"/>
      <c r="AAN92" s="1"/>
      <c r="AAO92" s="1"/>
      <c r="AAP92" s="1"/>
      <c r="AAQ92" s="1"/>
      <c r="AAR92" s="1"/>
      <c r="AAS92" s="1"/>
      <c r="AAT92" s="1"/>
      <c r="AAU92" s="1"/>
      <c r="AAV92" s="1"/>
      <c r="AAW92" s="1"/>
      <c r="AAX92" s="1"/>
      <c r="AAY92" s="1"/>
      <c r="AAZ92" s="1"/>
      <c r="ABA92" s="1"/>
      <c r="ABB92" s="1"/>
      <c r="ABC92" s="1"/>
      <c r="ABD92" s="1"/>
      <c r="ABE92" s="1"/>
      <c r="ABF92" s="1"/>
      <c r="ABG92" s="1"/>
      <c r="ABH92" s="1"/>
      <c r="ABI92" s="1"/>
      <c r="ABJ92" s="1"/>
      <c r="ABK92" s="1"/>
      <c r="ABL92" s="1"/>
      <c r="ABM92" s="1"/>
      <c r="ABN92" s="1"/>
      <c r="ABO92" s="1"/>
      <c r="ABP92" s="1"/>
      <c r="ABQ92" s="1"/>
      <c r="ABR92" s="1"/>
      <c r="ABS92" s="1"/>
      <c r="ABT92" s="1"/>
      <c r="ABU92" s="1"/>
      <c r="ABV92" s="1"/>
      <c r="ABW92" s="1"/>
      <c r="ABX92" s="1"/>
      <c r="ABY92" s="1"/>
      <c r="ABZ92" s="1"/>
      <c r="ACA92" s="1"/>
      <c r="ACB92" s="1"/>
      <c r="ACC92" s="1"/>
      <c r="ACD92" s="1"/>
      <c r="ACE92" s="1"/>
      <c r="ACF92" s="1"/>
      <c r="ACG92" s="1"/>
      <c r="ACH92" s="1"/>
      <c r="ACI92" s="1"/>
      <c r="ACJ92" s="1"/>
      <c r="ACK92" s="1"/>
      <c r="ACL92" s="1"/>
      <c r="ACM92" s="1"/>
      <c r="ACN92" s="1"/>
      <c r="ACO92" s="1"/>
      <c r="ACP92" s="1"/>
      <c r="ACQ92" s="1"/>
      <c r="ACR92" s="1"/>
      <c r="ACS92" s="1"/>
      <c r="ACT92" s="1"/>
      <c r="ACU92" s="1"/>
      <c r="ACV92" s="1"/>
      <c r="ACW92" s="1"/>
      <c r="ACX92" s="1"/>
      <c r="ACY92" s="1"/>
      <c r="ACZ92" s="1"/>
      <c r="ADA92" s="1"/>
      <c r="ADB92" s="1"/>
      <c r="ADC92" s="1"/>
      <c r="ADD92" s="1"/>
      <c r="ADE92" s="1"/>
      <c r="ADF92" s="1"/>
      <c r="ADG92" s="1"/>
      <c r="ADH92" s="1"/>
      <c r="ADI92" s="1"/>
      <c r="ADJ92" s="1"/>
      <c r="ADK92" s="1"/>
      <c r="ADL92" s="1"/>
      <c r="ADM92" s="1"/>
      <c r="ADN92" s="1"/>
      <c r="ADO92" s="1"/>
      <c r="ADP92" s="1"/>
      <c r="ADQ92" s="1"/>
      <c r="ADR92" s="1"/>
      <c r="ADS92" s="1"/>
      <c r="ADT92" s="1"/>
      <c r="ADU92" s="1"/>
      <c r="ADV92" s="1"/>
      <c r="ADW92" s="1"/>
      <c r="ADX92" s="1"/>
      <c r="ADY92" s="1"/>
      <c r="ADZ92" s="1"/>
      <c r="AEA92" s="1"/>
      <c r="AEB92" s="1"/>
      <c r="AEC92" s="1"/>
      <c r="AED92" s="1"/>
      <c r="AEE92" s="1"/>
      <c r="AEF92" s="1"/>
      <c r="AEG92" s="1"/>
      <c r="AEH92" s="1"/>
      <c r="AEI92" s="1"/>
      <c r="AEJ92" s="1"/>
      <c r="AEK92" s="1"/>
      <c r="AEL92" s="1"/>
      <c r="AEM92" s="1"/>
      <c r="AEN92" s="1"/>
      <c r="AEO92" s="1"/>
      <c r="AEP92" s="1"/>
      <c r="AEQ92" s="1"/>
      <c r="AER92" s="1"/>
      <c r="AES92" s="1"/>
      <c r="AET92" s="1"/>
      <c r="AEU92" s="1"/>
      <c r="AEV92" s="1"/>
      <c r="AEW92" s="1"/>
      <c r="AEX92" s="1"/>
      <c r="AEY92" s="1"/>
      <c r="AEZ92" s="1"/>
      <c r="AFA92" s="1"/>
      <c r="AFB92" s="1"/>
      <c r="AFC92" s="1"/>
      <c r="AFD92" s="1"/>
      <c r="AFE92" s="1"/>
      <c r="AFF92" s="1"/>
      <c r="AFG92" s="1"/>
      <c r="AFH92" s="1"/>
      <c r="AFI92" s="1"/>
      <c r="AFJ92" s="1"/>
      <c r="AFK92" s="1"/>
      <c r="AFL92" s="1"/>
      <c r="AFM92" s="1"/>
      <c r="AFN92" s="1"/>
      <c r="AFO92" s="1"/>
      <c r="AFP92" s="1"/>
      <c r="AFQ92" s="1"/>
      <c r="AFR92" s="1"/>
      <c r="AFS92" s="1"/>
      <c r="AFT92" s="1"/>
      <c r="AFU92" s="1"/>
      <c r="AFV92" s="1"/>
      <c r="AFW92" s="1"/>
      <c r="AFX92" s="1"/>
      <c r="AFY92" s="1"/>
      <c r="AFZ92" s="1"/>
      <c r="AGA92" s="1"/>
      <c r="AGB92" s="1"/>
      <c r="AGC92" s="1"/>
      <c r="AGD92" s="1"/>
      <c r="AGE92" s="1"/>
      <c r="AGF92" s="1"/>
      <c r="AGG92" s="1"/>
      <c r="AGH92" s="1"/>
      <c r="AGI92" s="1"/>
      <c r="AGJ92" s="1"/>
      <c r="AGK92" s="1"/>
      <c r="AGL92" s="1"/>
      <c r="AGM92" s="1"/>
      <c r="AGN92" s="1"/>
      <c r="AGO92" s="1"/>
      <c r="AGP92" s="1"/>
      <c r="AGQ92" s="1"/>
      <c r="AGR92" s="1"/>
      <c r="AGS92" s="1"/>
      <c r="AGT92" s="1"/>
      <c r="AGU92" s="1"/>
      <c r="AGV92" s="1"/>
      <c r="AGW92" s="1"/>
      <c r="AGX92" s="1"/>
      <c r="AGY92" s="1"/>
      <c r="AGZ92" s="1"/>
      <c r="AHA92" s="1"/>
      <c r="AHB92" s="1"/>
      <c r="AHC92" s="1"/>
      <c r="AHD92" s="1"/>
      <c r="AHE92" s="1"/>
      <c r="AHF92" s="1"/>
      <c r="AHG92" s="1"/>
      <c r="AHH92" s="1"/>
      <c r="AHI92" s="1"/>
      <c r="AHJ92" s="1"/>
    </row>
    <row r="93" spans="1:894" ht="15" customHeight="1" x14ac:dyDescent="0.2">
      <c r="A93" s="23" t="s">
        <v>591</v>
      </c>
      <c r="B93" s="23" t="s">
        <v>382</v>
      </c>
      <c r="C93" s="23" t="s">
        <v>57</v>
      </c>
      <c r="D93" s="23" t="s">
        <v>209</v>
      </c>
      <c r="E93" s="23"/>
      <c r="F93" s="25" t="s">
        <v>453</v>
      </c>
      <c r="G93" s="26">
        <v>50400</v>
      </c>
      <c r="H93" s="26">
        <v>5600</v>
      </c>
      <c r="I93" s="23" t="s">
        <v>256</v>
      </c>
      <c r="J93" s="27" t="s">
        <v>340</v>
      </c>
      <c r="K93" s="27" t="s">
        <v>487</v>
      </c>
      <c r="L93" s="27">
        <v>2004</v>
      </c>
      <c r="M93" s="27" t="s">
        <v>512</v>
      </c>
      <c r="N93" s="28">
        <v>38434</v>
      </c>
      <c r="O93" s="28">
        <v>40633</v>
      </c>
      <c r="P93" s="29">
        <f>12600-12600</f>
        <v>0</v>
      </c>
      <c r="Q93" s="29">
        <f t="shared" si="6"/>
        <v>50400</v>
      </c>
      <c r="R93" s="1"/>
    </row>
    <row r="94" spans="1:894" ht="15" customHeight="1" x14ac:dyDescent="0.2">
      <c r="A94" s="1">
        <v>1</v>
      </c>
      <c r="B94" s="1" t="s">
        <v>516</v>
      </c>
      <c r="C94" s="2" t="s">
        <v>491</v>
      </c>
      <c r="D94" s="6" t="s">
        <v>461</v>
      </c>
      <c r="E94" s="6" t="s">
        <v>679</v>
      </c>
      <c r="F94" s="3" t="s">
        <v>596</v>
      </c>
      <c r="G94" s="8">
        <v>90000</v>
      </c>
      <c r="H94" s="8">
        <v>10000</v>
      </c>
      <c r="I94" s="6" t="s">
        <v>2</v>
      </c>
      <c r="J94" s="4" t="s">
        <v>340</v>
      </c>
      <c r="K94" s="4" t="s">
        <v>483</v>
      </c>
      <c r="L94" s="4">
        <v>2012</v>
      </c>
      <c r="M94" s="4" t="s">
        <v>508</v>
      </c>
      <c r="N94" s="5">
        <v>41003</v>
      </c>
      <c r="O94" s="5">
        <v>42097</v>
      </c>
      <c r="P94" s="8">
        <v>0</v>
      </c>
      <c r="Q94" s="8">
        <f t="shared" si="6"/>
        <v>90000</v>
      </c>
      <c r="R94" s="82">
        <v>100</v>
      </c>
      <c r="S94" s="82">
        <v>100</v>
      </c>
    </row>
    <row r="95" spans="1:894" s="46" customFormat="1" ht="15" customHeight="1" x14ac:dyDescent="0.2">
      <c r="A95" s="1">
        <v>1</v>
      </c>
      <c r="B95" s="1" t="s">
        <v>516</v>
      </c>
      <c r="C95" s="2" t="s">
        <v>517</v>
      </c>
      <c r="D95" s="6" t="s">
        <v>518</v>
      </c>
      <c r="E95" s="6" t="s">
        <v>679</v>
      </c>
      <c r="F95" s="7"/>
      <c r="G95" s="8">
        <v>464400</v>
      </c>
      <c r="H95" s="8">
        <v>51600</v>
      </c>
      <c r="I95" s="6" t="s">
        <v>2</v>
      </c>
      <c r="J95" s="4" t="s">
        <v>341</v>
      </c>
      <c r="K95" s="4" t="s">
        <v>483</v>
      </c>
      <c r="L95" s="4">
        <v>2013</v>
      </c>
      <c r="M95" s="4" t="s">
        <v>508</v>
      </c>
      <c r="N95" s="5">
        <v>41821</v>
      </c>
      <c r="O95" s="5">
        <v>42916</v>
      </c>
      <c r="P95" s="8">
        <v>116100</v>
      </c>
      <c r="Q95" s="8">
        <f>+G95-P95</f>
        <v>348300</v>
      </c>
      <c r="R95" s="82">
        <v>25</v>
      </c>
      <c r="S95" s="82">
        <v>25</v>
      </c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  <c r="SP95" s="1"/>
      <c r="SQ95" s="1"/>
      <c r="SR95" s="1"/>
      <c r="SS95" s="1"/>
      <c r="ST95" s="1"/>
      <c r="SU95" s="1"/>
      <c r="SV95" s="1"/>
      <c r="SW95" s="1"/>
      <c r="SX95" s="1"/>
      <c r="SY95" s="1"/>
      <c r="SZ95" s="1"/>
      <c r="TA95" s="1"/>
      <c r="TB95" s="1"/>
      <c r="TC95" s="1"/>
      <c r="TD95" s="1"/>
      <c r="TE95" s="1"/>
      <c r="TF95" s="1"/>
      <c r="TG95" s="1"/>
      <c r="TH95" s="1"/>
      <c r="TI95" s="1"/>
      <c r="TJ95" s="1"/>
      <c r="TK95" s="1"/>
      <c r="TL95" s="1"/>
      <c r="TM95" s="1"/>
      <c r="TN95" s="1"/>
      <c r="TO95" s="1"/>
      <c r="TP95" s="1"/>
      <c r="TQ95" s="1"/>
      <c r="TR95" s="1"/>
      <c r="TS95" s="1"/>
      <c r="TT95" s="1"/>
      <c r="TU95" s="1"/>
      <c r="TV95" s="1"/>
      <c r="TW95" s="1"/>
      <c r="TX95" s="1"/>
      <c r="TY95" s="1"/>
      <c r="TZ95" s="1"/>
      <c r="UA95" s="1"/>
      <c r="UB95" s="1"/>
      <c r="UC95" s="1"/>
      <c r="UD95" s="1"/>
      <c r="UE95" s="1"/>
      <c r="UF95" s="1"/>
      <c r="UG95" s="1"/>
      <c r="UH95" s="1"/>
      <c r="UI95" s="1"/>
      <c r="UJ95" s="1"/>
      <c r="UK95" s="1"/>
      <c r="UL95" s="1"/>
      <c r="UM95" s="1"/>
      <c r="UN95" s="1"/>
      <c r="UO95" s="1"/>
      <c r="UP95" s="1"/>
      <c r="UQ95" s="1"/>
      <c r="UR95" s="1"/>
      <c r="US95" s="1"/>
      <c r="UT95" s="1"/>
      <c r="UU95" s="1"/>
      <c r="UV95" s="1"/>
      <c r="UW95" s="1"/>
      <c r="UX95" s="1"/>
      <c r="UY95" s="1"/>
      <c r="UZ95" s="1"/>
      <c r="VA95" s="1"/>
      <c r="VB95" s="1"/>
      <c r="VC95" s="1"/>
      <c r="VD95" s="1"/>
      <c r="VE95" s="1"/>
      <c r="VF95" s="1"/>
      <c r="VG95" s="1"/>
      <c r="VH95" s="1"/>
      <c r="VI95" s="1"/>
      <c r="VJ95" s="1"/>
      <c r="VK95" s="1"/>
      <c r="VL95" s="1"/>
      <c r="VM95" s="1"/>
      <c r="VN95" s="1"/>
      <c r="VO95" s="1"/>
      <c r="VP95" s="1"/>
      <c r="VQ95" s="1"/>
      <c r="VR95" s="1"/>
      <c r="VS95" s="1"/>
      <c r="VT95" s="1"/>
      <c r="VU95" s="1"/>
      <c r="VV95" s="1"/>
      <c r="VW95" s="1"/>
      <c r="VX95" s="1"/>
      <c r="VY95" s="1"/>
      <c r="VZ95" s="1"/>
      <c r="WA95" s="1"/>
      <c r="WB95" s="1"/>
      <c r="WC95" s="1"/>
      <c r="WD95" s="1"/>
      <c r="WE95" s="1"/>
      <c r="WF95" s="1"/>
      <c r="WG95" s="1"/>
      <c r="WH95" s="1"/>
      <c r="WI95" s="1"/>
      <c r="WJ95" s="1"/>
      <c r="WK95" s="1"/>
      <c r="WL95" s="1"/>
      <c r="WM95" s="1"/>
      <c r="WN95" s="1"/>
      <c r="WO95" s="1"/>
      <c r="WP95" s="1"/>
      <c r="WQ95" s="1"/>
      <c r="WR95" s="1"/>
      <c r="WS95" s="1"/>
      <c r="WT95" s="1"/>
      <c r="WU95" s="1"/>
      <c r="WV95" s="1"/>
      <c r="WW95" s="1"/>
      <c r="WX95" s="1"/>
      <c r="WY95" s="1"/>
      <c r="WZ95" s="1"/>
      <c r="XA95" s="1"/>
      <c r="XB95" s="1"/>
      <c r="XC95" s="1"/>
      <c r="XD95" s="1"/>
      <c r="XE95" s="1"/>
      <c r="XF95" s="1"/>
      <c r="XG95" s="1"/>
      <c r="XH95" s="1"/>
      <c r="XI95" s="1"/>
      <c r="XJ95" s="1"/>
      <c r="XK95" s="1"/>
      <c r="XL95" s="1"/>
      <c r="XM95" s="1"/>
      <c r="XN95" s="1"/>
      <c r="XO95" s="1"/>
      <c r="XP95" s="1"/>
      <c r="XQ95" s="1"/>
      <c r="XR95" s="1"/>
      <c r="XS95" s="1"/>
      <c r="XT95" s="1"/>
      <c r="XU95" s="1"/>
      <c r="XV95" s="1"/>
      <c r="XW95" s="1"/>
      <c r="XX95" s="1"/>
      <c r="XY95" s="1"/>
      <c r="XZ95" s="1"/>
      <c r="YA95" s="1"/>
      <c r="YB95" s="1"/>
      <c r="YC95" s="1"/>
      <c r="YD95" s="1"/>
      <c r="YE95" s="1"/>
      <c r="YF95" s="1"/>
      <c r="YG95" s="1"/>
      <c r="YH95" s="1"/>
      <c r="YI95" s="1"/>
      <c r="YJ95" s="1"/>
      <c r="YK95" s="1"/>
      <c r="YL95" s="1"/>
      <c r="YM95" s="1"/>
      <c r="YN95" s="1"/>
      <c r="YO95" s="1"/>
      <c r="YP95" s="1"/>
      <c r="YQ95" s="1"/>
      <c r="YR95" s="1"/>
      <c r="YS95" s="1"/>
      <c r="YT95" s="1"/>
      <c r="YU95" s="1"/>
      <c r="YV95" s="1"/>
      <c r="YW95" s="1"/>
      <c r="YX95" s="1"/>
      <c r="YY95" s="1"/>
      <c r="YZ95" s="1"/>
      <c r="ZA95" s="1"/>
      <c r="ZB95" s="1"/>
      <c r="ZC95" s="1"/>
      <c r="ZD95" s="1"/>
      <c r="ZE95" s="1"/>
      <c r="ZF95" s="1"/>
      <c r="ZG95" s="1"/>
      <c r="ZH95" s="1"/>
      <c r="ZI95" s="1"/>
      <c r="ZJ95" s="1"/>
      <c r="ZK95" s="1"/>
      <c r="ZL95" s="1"/>
      <c r="ZM95" s="1"/>
      <c r="ZN95" s="1"/>
      <c r="ZO95" s="1"/>
      <c r="ZP95" s="1"/>
      <c r="ZQ95" s="1"/>
      <c r="ZR95" s="1"/>
      <c r="ZS95" s="1"/>
      <c r="ZT95" s="1"/>
      <c r="ZU95" s="1"/>
      <c r="ZV95" s="1"/>
      <c r="ZW95" s="1"/>
      <c r="ZX95" s="1"/>
      <c r="ZY95" s="1"/>
      <c r="ZZ95" s="1"/>
      <c r="AAA95" s="1"/>
      <c r="AAB95" s="1"/>
      <c r="AAC95" s="1"/>
      <c r="AAD95" s="1"/>
      <c r="AAE95" s="1"/>
      <c r="AAF95" s="1"/>
      <c r="AAG95" s="1"/>
      <c r="AAH95" s="1"/>
      <c r="AAI95" s="1"/>
      <c r="AAJ95" s="1"/>
      <c r="AAK95" s="1"/>
      <c r="AAL95" s="1"/>
      <c r="AAM95" s="1"/>
      <c r="AAN95" s="1"/>
      <c r="AAO95" s="1"/>
      <c r="AAP95" s="1"/>
      <c r="AAQ95" s="1"/>
      <c r="AAR95" s="1"/>
      <c r="AAS95" s="1"/>
      <c r="AAT95" s="1"/>
      <c r="AAU95" s="1"/>
      <c r="AAV95" s="1"/>
      <c r="AAW95" s="1"/>
      <c r="AAX95" s="1"/>
      <c r="AAY95" s="1"/>
      <c r="AAZ95" s="1"/>
      <c r="ABA95" s="1"/>
      <c r="ABB95" s="1"/>
      <c r="ABC95" s="1"/>
      <c r="ABD95" s="1"/>
      <c r="ABE95" s="1"/>
      <c r="ABF95" s="1"/>
      <c r="ABG95" s="1"/>
      <c r="ABH95" s="1"/>
      <c r="ABI95" s="1"/>
      <c r="ABJ95" s="1"/>
      <c r="ABK95" s="1"/>
      <c r="ABL95" s="1"/>
      <c r="ABM95" s="1"/>
      <c r="ABN95" s="1"/>
      <c r="ABO95" s="1"/>
      <c r="ABP95" s="1"/>
      <c r="ABQ95" s="1"/>
      <c r="ABR95" s="1"/>
      <c r="ABS95" s="1"/>
      <c r="ABT95" s="1"/>
      <c r="ABU95" s="1"/>
      <c r="ABV95" s="1"/>
      <c r="ABW95" s="1"/>
      <c r="ABX95" s="1"/>
      <c r="ABY95" s="1"/>
      <c r="ABZ95" s="1"/>
      <c r="ACA95" s="1"/>
      <c r="ACB95" s="1"/>
      <c r="ACC95" s="1"/>
      <c r="ACD95" s="1"/>
      <c r="ACE95" s="1"/>
      <c r="ACF95" s="1"/>
      <c r="ACG95" s="1"/>
      <c r="ACH95" s="1"/>
      <c r="ACI95" s="1"/>
      <c r="ACJ95" s="1"/>
      <c r="ACK95" s="1"/>
      <c r="ACL95" s="1"/>
      <c r="ACM95" s="1"/>
      <c r="ACN95" s="1"/>
      <c r="ACO95" s="1"/>
      <c r="ACP95" s="1"/>
      <c r="ACQ95" s="1"/>
      <c r="ACR95" s="1"/>
      <c r="ACS95" s="1"/>
      <c r="ACT95" s="1"/>
      <c r="ACU95" s="1"/>
      <c r="ACV95" s="1"/>
      <c r="ACW95" s="1"/>
      <c r="ACX95" s="1"/>
      <c r="ACY95" s="1"/>
      <c r="ACZ95" s="1"/>
      <c r="ADA95" s="1"/>
      <c r="ADB95" s="1"/>
      <c r="ADC95" s="1"/>
      <c r="ADD95" s="1"/>
      <c r="ADE95" s="1"/>
      <c r="ADF95" s="1"/>
      <c r="ADG95" s="1"/>
      <c r="ADH95" s="1"/>
      <c r="ADI95" s="1"/>
      <c r="ADJ95" s="1"/>
      <c r="ADK95" s="1"/>
      <c r="ADL95" s="1"/>
      <c r="ADM95" s="1"/>
      <c r="ADN95" s="1"/>
      <c r="ADO95" s="1"/>
      <c r="ADP95" s="1"/>
      <c r="ADQ95" s="1"/>
      <c r="ADR95" s="1"/>
      <c r="ADS95" s="1"/>
      <c r="ADT95" s="1"/>
      <c r="ADU95" s="1"/>
      <c r="ADV95" s="1"/>
      <c r="ADW95" s="1"/>
      <c r="ADX95" s="1"/>
      <c r="ADY95" s="1"/>
      <c r="ADZ95" s="1"/>
      <c r="AEA95" s="1"/>
      <c r="AEB95" s="1"/>
      <c r="AEC95" s="1"/>
      <c r="AED95" s="1"/>
      <c r="AEE95" s="1"/>
      <c r="AEF95" s="1"/>
      <c r="AEG95" s="1"/>
      <c r="AEH95" s="1"/>
      <c r="AEI95" s="1"/>
      <c r="AEJ95" s="1"/>
      <c r="AEK95" s="1"/>
      <c r="AEL95" s="1"/>
      <c r="AEM95" s="1"/>
      <c r="AEN95" s="1"/>
      <c r="AEO95" s="1"/>
      <c r="AEP95" s="1"/>
      <c r="AEQ95" s="1"/>
      <c r="AER95" s="1"/>
      <c r="AES95" s="1"/>
      <c r="AET95" s="1"/>
      <c r="AEU95" s="1"/>
      <c r="AEV95" s="1"/>
      <c r="AEW95" s="1"/>
      <c r="AEX95" s="1"/>
      <c r="AEY95" s="1"/>
      <c r="AEZ95" s="1"/>
      <c r="AFA95" s="1"/>
      <c r="AFB95" s="1"/>
      <c r="AFC95" s="1"/>
      <c r="AFD95" s="1"/>
      <c r="AFE95" s="1"/>
      <c r="AFF95" s="1"/>
      <c r="AFG95" s="1"/>
      <c r="AFH95" s="1"/>
      <c r="AFI95" s="1"/>
      <c r="AFJ95" s="1"/>
      <c r="AFK95" s="1"/>
      <c r="AFL95" s="1"/>
      <c r="AFM95" s="1"/>
      <c r="AFN95" s="1"/>
      <c r="AFO95" s="1"/>
      <c r="AFP95" s="1"/>
      <c r="AFQ95" s="1"/>
      <c r="AFR95" s="1"/>
      <c r="AFS95" s="1"/>
      <c r="AFT95" s="1"/>
      <c r="AFU95" s="1"/>
      <c r="AFV95" s="1"/>
      <c r="AFW95" s="1"/>
      <c r="AFX95" s="1"/>
      <c r="AFY95" s="1"/>
      <c r="AFZ95" s="1"/>
      <c r="AGA95" s="1"/>
      <c r="AGB95" s="1"/>
      <c r="AGC95" s="1"/>
      <c r="AGD95" s="1"/>
      <c r="AGE95" s="1"/>
      <c r="AGF95" s="1"/>
      <c r="AGG95" s="1"/>
      <c r="AGH95" s="1"/>
      <c r="AGI95" s="1"/>
      <c r="AGJ95" s="1"/>
      <c r="AGK95" s="1"/>
      <c r="AGL95" s="1"/>
      <c r="AGM95" s="1"/>
      <c r="AGN95" s="1"/>
      <c r="AGO95" s="1"/>
      <c r="AGP95" s="1"/>
      <c r="AGQ95" s="1"/>
      <c r="AGR95" s="1"/>
      <c r="AGS95" s="1"/>
      <c r="AGT95" s="1"/>
      <c r="AGU95" s="1"/>
      <c r="AGV95" s="1"/>
      <c r="AGW95" s="1"/>
      <c r="AGX95" s="1"/>
      <c r="AGY95" s="1"/>
      <c r="AGZ95" s="1"/>
      <c r="AHA95" s="1"/>
      <c r="AHB95" s="1"/>
      <c r="AHC95" s="1"/>
      <c r="AHD95" s="1"/>
      <c r="AHE95" s="1"/>
      <c r="AHF95" s="1"/>
      <c r="AHG95" s="1"/>
      <c r="AHH95" s="1"/>
      <c r="AHI95" s="1"/>
      <c r="AHJ95" s="1"/>
    </row>
    <row r="96" spans="1:894" ht="15" customHeight="1" x14ac:dyDescent="0.2">
      <c r="A96" s="46">
        <v>4</v>
      </c>
      <c r="B96" s="46" t="s">
        <v>5</v>
      </c>
      <c r="C96" s="53" t="s">
        <v>106</v>
      </c>
      <c r="D96" s="54" t="s">
        <v>622</v>
      </c>
      <c r="E96" s="54" t="s">
        <v>708</v>
      </c>
      <c r="F96" s="55"/>
      <c r="G96" s="56">
        <v>58500</v>
      </c>
      <c r="H96" s="56">
        <v>6500</v>
      </c>
      <c r="I96" s="54" t="s">
        <v>272</v>
      </c>
      <c r="J96" s="47" t="s">
        <v>340</v>
      </c>
      <c r="K96" s="47" t="s">
        <v>485</v>
      </c>
      <c r="L96" s="47">
        <v>2005</v>
      </c>
      <c r="M96" s="47" t="s">
        <v>508</v>
      </c>
      <c r="N96" s="57">
        <v>39514</v>
      </c>
      <c r="O96" s="57">
        <v>42069</v>
      </c>
      <c r="P96" s="56">
        <f>14625+19915.51</f>
        <v>34540.509999999995</v>
      </c>
      <c r="Q96" s="56">
        <f>G96-P96</f>
        <v>23959.490000000005</v>
      </c>
      <c r="R96" s="1">
        <v>100</v>
      </c>
    </row>
    <row r="97" spans="1:894" s="46" customFormat="1" ht="15" customHeight="1" x14ac:dyDescent="0.2">
      <c r="A97" s="1">
        <v>5</v>
      </c>
      <c r="B97" s="1" t="s">
        <v>5</v>
      </c>
      <c r="C97" s="2" t="s">
        <v>84</v>
      </c>
      <c r="D97" s="6" t="s">
        <v>161</v>
      </c>
      <c r="E97" s="6" t="s">
        <v>709</v>
      </c>
      <c r="F97" s="3" t="s">
        <v>596</v>
      </c>
      <c r="G97" s="8">
        <v>85000</v>
      </c>
      <c r="H97" s="8">
        <v>9444.444444444438</v>
      </c>
      <c r="I97" s="6" t="s">
        <v>272</v>
      </c>
      <c r="J97" s="4" t="s">
        <v>341</v>
      </c>
      <c r="K97" s="4" t="s">
        <v>485</v>
      </c>
      <c r="L97" s="4">
        <v>2004</v>
      </c>
      <c r="M97" s="4" t="s">
        <v>508</v>
      </c>
      <c r="N97" s="5">
        <v>38434</v>
      </c>
      <c r="O97" s="5">
        <v>40999</v>
      </c>
      <c r="P97" s="8">
        <f>42500+19800+22700</f>
        <v>85000</v>
      </c>
      <c r="Q97" s="8">
        <f>G97-P97</f>
        <v>0</v>
      </c>
      <c r="R97" s="1">
        <v>100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  <c r="OO97" s="1"/>
      <c r="OP97" s="1"/>
      <c r="OQ97" s="1"/>
      <c r="OR97" s="1"/>
      <c r="OS97" s="1"/>
      <c r="OT97" s="1"/>
      <c r="OU97" s="1"/>
      <c r="OV97" s="1"/>
      <c r="OW97" s="1"/>
      <c r="OX97" s="1"/>
      <c r="OY97" s="1"/>
      <c r="OZ97" s="1"/>
      <c r="PA97" s="1"/>
      <c r="PB97" s="1"/>
      <c r="PC97" s="1"/>
      <c r="PD97" s="1"/>
      <c r="PE97" s="1"/>
      <c r="PF97" s="1"/>
      <c r="PG97" s="1"/>
      <c r="PH97" s="1"/>
      <c r="PI97" s="1"/>
      <c r="PJ97" s="1"/>
      <c r="PK97" s="1"/>
      <c r="PL97" s="1"/>
      <c r="PM97" s="1"/>
      <c r="PN97" s="1"/>
      <c r="PO97" s="1"/>
      <c r="PP97" s="1"/>
      <c r="PQ97" s="1"/>
      <c r="PR97" s="1"/>
      <c r="PS97" s="1"/>
      <c r="PT97" s="1"/>
      <c r="PU97" s="1"/>
      <c r="PV97" s="1"/>
      <c r="PW97" s="1"/>
      <c r="PX97" s="1"/>
      <c r="PY97" s="1"/>
      <c r="PZ97" s="1"/>
      <c r="QA97" s="1"/>
      <c r="QB97" s="1"/>
      <c r="QC97" s="1"/>
      <c r="QD97" s="1"/>
      <c r="QE97" s="1"/>
      <c r="QF97" s="1"/>
      <c r="QG97" s="1"/>
      <c r="QH97" s="1"/>
      <c r="QI97" s="1"/>
      <c r="QJ97" s="1"/>
      <c r="QK97" s="1"/>
      <c r="QL97" s="1"/>
      <c r="QM97" s="1"/>
      <c r="QN97" s="1"/>
      <c r="QO97" s="1"/>
      <c r="QP97" s="1"/>
      <c r="QQ97" s="1"/>
      <c r="QR97" s="1"/>
      <c r="QS97" s="1"/>
      <c r="QT97" s="1"/>
      <c r="QU97" s="1"/>
      <c r="QV97" s="1"/>
      <c r="QW97" s="1"/>
      <c r="QX97" s="1"/>
      <c r="QY97" s="1"/>
      <c r="QZ97" s="1"/>
      <c r="RA97" s="1"/>
      <c r="RB97" s="1"/>
      <c r="RC97" s="1"/>
      <c r="RD97" s="1"/>
      <c r="RE97" s="1"/>
      <c r="RF97" s="1"/>
      <c r="RG97" s="1"/>
      <c r="RH97" s="1"/>
      <c r="RI97" s="1"/>
      <c r="RJ97" s="1"/>
      <c r="RK97" s="1"/>
      <c r="RL97" s="1"/>
      <c r="RM97" s="1"/>
      <c r="RN97" s="1"/>
      <c r="RO97" s="1"/>
      <c r="RP97" s="1"/>
      <c r="RQ97" s="1"/>
      <c r="RR97" s="1"/>
      <c r="RS97" s="1"/>
      <c r="RT97" s="1"/>
      <c r="RU97" s="1"/>
      <c r="RV97" s="1"/>
      <c r="RW97" s="1"/>
      <c r="RX97" s="1"/>
      <c r="RY97" s="1"/>
      <c r="RZ97" s="1"/>
      <c r="SA97" s="1"/>
      <c r="SB97" s="1"/>
      <c r="SC97" s="1"/>
      <c r="SD97" s="1"/>
      <c r="SE97" s="1"/>
      <c r="SF97" s="1"/>
      <c r="SG97" s="1"/>
      <c r="SH97" s="1"/>
      <c r="SI97" s="1"/>
      <c r="SJ97" s="1"/>
      <c r="SK97" s="1"/>
      <c r="SL97" s="1"/>
      <c r="SM97" s="1"/>
      <c r="SN97" s="1"/>
      <c r="SO97" s="1"/>
      <c r="SP97" s="1"/>
      <c r="SQ97" s="1"/>
      <c r="SR97" s="1"/>
      <c r="SS97" s="1"/>
      <c r="ST97" s="1"/>
      <c r="SU97" s="1"/>
      <c r="SV97" s="1"/>
      <c r="SW97" s="1"/>
      <c r="SX97" s="1"/>
      <c r="SY97" s="1"/>
      <c r="SZ97" s="1"/>
      <c r="TA97" s="1"/>
      <c r="TB97" s="1"/>
      <c r="TC97" s="1"/>
      <c r="TD97" s="1"/>
      <c r="TE97" s="1"/>
      <c r="TF97" s="1"/>
      <c r="TG97" s="1"/>
      <c r="TH97" s="1"/>
      <c r="TI97" s="1"/>
      <c r="TJ97" s="1"/>
      <c r="TK97" s="1"/>
      <c r="TL97" s="1"/>
      <c r="TM97" s="1"/>
      <c r="TN97" s="1"/>
      <c r="TO97" s="1"/>
      <c r="TP97" s="1"/>
      <c r="TQ97" s="1"/>
      <c r="TR97" s="1"/>
      <c r="TS97" s="1"/>
      <c r="TT97" s="1"/>
      <c r="TU97" s="1"/>
      <c r="TV97" s="1"/>
      <c r="TW97" s="1"/>
      <c r="TX97" s="1"/>
      <c r="TY97" s="1"/>
      <c r="TZ97" s="1"/>
      <c r="UA97" s="1"/>
      <c r="UB97" s="1"/>
      <c r="UC97" s="1"/>
      <c r="UD97" s="1"/>
      <c r="UE97" s="1"/>
      <c r="UF97" s="1"/>
      <c r="UG97" s="1"/>
      <c r="UH97" s="1"/>
      <c r="UI97" s="1"/>
      <c r="UJ97" s="1"/>
      <c r="UK97" s="1"/>
      <c r="UL97" s="1"/>
      <c r="UM97" s="1"/>
      <c r="UN97" s="1"/>
      <c r="UO97" s="1"/>
      <c r="UP97" s="1"/>
      <c r="UQ97" s="1"/>
      <c r="UR97" s="1"/>
      <c r="US97" s="1"/>
      <c r="UT97" s="1"/>
      <c r="UU97" s="1"/>
      <c r="UV97" s="1"/>
      <c r="UW97" s="1"/>
      <c r="UX97" s="1"/>
      <c r="UY97" s="1"/>
      <c r="UZ97" s="1"/>
      <c r="VA97" s="1"/>
      <c r="VB97" s="1"/>
      <c r="VC97" s="1"/>
      <c r="VD97" s="1"/>
      <c r="VE97" s="1"/>
      <c r="VF97" s="1"/>
      <c r="VG97" s="1"/>
      <c r="VH97" s="1"/>
      <c r="VI97" s="1"/>
      <c r="VJ97" s="1"/>
      <c r="VK97" s="1"/>
      <c r="VL97" s="1"/>
      <c r="VM97" s="1"/>
      <c r="VN97" s="1"/>
      <c r="VO97" s="1"/>
      <c r="VP97" s="1"/>
      <c r="VQ97" s="1"/>
      <c r="VR97" s="1"/>
      <c r="VS97" s="1"/>
      <c r="VT97" s="1"/>
      <c r="VU97" s="1"/>
      <c r="VV97" s="1"/>
      <c r="VW97" s="1"/>
      <c r="VX97" s="1"/>
      <c r="VY97" s="1"/>
      <c r="VZ97" s="1"/>
      <c r="WA97" s="1"/>
      <c r="WB97" s="1"/>
      <c r="WC97" s="1"/>
      <c r="WD97" s="1"/>
      <c r="WE97" s="1"/>
      <c r="WF97" s="1"/>
      <c r="WG97" s="1"/>
      <c r="WH97" s="1"/>
      <c r="WI97" s="1"/>
      <c r="WJ97" s="1"/>
      <c r="WK97" s="1"/>
      <c r="WL97" s="1"/>
      <c r="WM97" s="1"/>
      <c r="WN97" s="1"/>
      <c r="WO97" s="1"/>
      <c r="WP97" s="1"/>
      <c r="WQ97" s="1"/>
      <c r="WR97" s="1"/>
      <c r="WS97" s="1"/>
      <c r="WT97" s="1"/>
      <c r="WU97" s="1"/>
      <c r="WV97" s="1"/>
      <c r="WW97" s="1"/>
      <c r="WX97" s="1"/>
      <c r="WY97" s="1"/>
      <c r="WZ97" s="1"/>
      <c r="XA97" s="1"/>
      <c r="XB97" s="1"/>
      <c r="XC97" s="1"/>
      <c r="XD97" s="1"/>
      <c r="XE97" s="1"/>
      <c r="XF97" s="1"/>
      <c r="XG97" s="1"/>
      <c r="XH97" s="1"/>
      <c r="XI97" s="1"/>
      <c r="XJ97" s="1"/>
      <c r="XK97" s="1"/>
      <c r="XL97" s="1"/>
      <c r="XM97" s="1"/>
      <c r="XN97" s="1"/>
      <c r="XO97" s="1"/>
      <c r="XP97" s="1"/>
      <c r="XQ97" s="1"/>
      <c r="XR97" s="1"/>
      <c r="XS97" s="1"/>
      <c r="XT97" s="1"/>
      <c r="XU97" s="1"/>
      <c r="XV97" s="1"/>
      <c r="XW97" s="1"/>
      <c r="XX97" s="1"/>
      <c r="XY97" s="1"/>
      <c r="XZ97" s="1"/>
      <c r="YA97" s="1"/>
      <c r="YB97" s="1"/>
      <c r="YC97" s="1"/>
      <c r="YD97" s="1"/>
      <c r="YE97" s="1"/>
      <c r="YF97" s="1"/>
      <c r="YG97" s="1"/>
      <c r="YH97" s="1"/>
      <c r="YI97" s="1"/>
      <c r="YJ97" s="1"/>
      <c r="YK97" s="1"/>
      <c r="YL97" s="1"/>
      <c r="YM97" s="1"/>
      <c r="YN97" s="1"/>
      <c r="YO97" s="1"/>
      <c r="YP97" s="1"/>
      <c r="YQ97" s="1"/>
      <c r="YR97" s="1"/>
      <c r="YS97" s="1"/>
      <c r="YT97" s="1"/>
      <c r="YU97" s="1"/>
      <c r="YV97" s="1"/>
      <c r="YW97" s="1"/>
      <c r="YX97" s="1"/>
      <c r="YY97" s="1"/>
      <c r="YZ97" s="1"/>
      <c r="ZA97" s="1"/>
      <c r="ZB97" s="1"/>
      <c r="ZC97" s="1"/>
      <c r="ZD97" s="1"/>
      <c r="ZE97" s="1"/>
      <c r="ZF97" s="1"/>
      <c r="ZG97" s="1"/>
      <c r="ZH97" s="1"/>
      <c r="ZI97" s="1"/>
      <c r="ZJ97" s="1"/>
      <c r="ZK97" s="1"/>
      <c r="ZL97" s="1"/>
      <c r="ZM97" s="1"/>
      <c r="ZN97" s="1"/>
      <c r="ZO97" s="1"/>
      <c r="ZP97" s="1"/>
      <c r="ZQ97" s="1"/>
      <c r="ZR97" s="1"/>
      <c r="ZS97" s="1"/>
      <c r="ZT97" s="1"/>
      <c r="ZU97" s="1"/>
      <c r="ZV97" s="1"/>
      <c r="ZW97" s="1"/>
      <c r="ZX97" s="1"/>
      <c r="ZY97" s="1"/>
      <c r="ZZ97" s="1"/>
      <c r="AAA97" s="1"/>
      <c r="AAB97" s="1"/>
      <c r="AAC97" s="1"/>
      <c r="AAD97" s="1"/>
      <c r="AAE97" s="1"/>
      <c r="AAF97" s="1"/>
      <c r="AAG97" s="1"/>
      <c r="AAH97" s="1"/>
      <c r="AAI97" s="1"/>
      <c r="AAJ97" s="1"/>
      <c r="AAK97" s="1"/>
      <c r="AAL97" s="1"/>
      <c r="AAM97" s="1"/>
      <c r="AAN97" s="1"/>
      <c r="AAO97" s="1"/>
      <c r="AAP97" s="1"/>
      <c r="AAQ97" s="1"/>
      <c r="AAR97" s="1"/>
      <c r="AAS97" s="1"/>
      <c r="AAT97" s="1"/>
      <c r="AAU97" s="1"/>
      <c r="AAV97" s="1"/>
      <c r="AAW97" s="1"/>
      <c r="AAX97" s="1"/>
      <c r="AAY97" s="1"/>
      <c r="AAZ97" s="1"/>
      <c r="ABA97" s="1"/>
      <c r="ABB97" s="1"/>
      <c r="ABC97" s="1"/>
      <c r="ABD97" s="1"/>
      <c r="ABE97" s="1"/>
      <c r="ABF97" s="1"/>
      <c r="ABG97" s="1"/>
      <c r="ABH97" s="1"/>
      <c r="ABI97" s="1"/>
      <c r="ABJ97" s="1"/>
      <c r="ABK97" s="1"/>
      <c r="ABL97" s="1"/>
      <c r="ABM97" s="1"/>
      <c r="ABN97" s="1"/>
      <c r="ABO97" s="1"/>
      <c r="ABP97" s="1"/>
      <c r="ABQ97" s="1"/>
      <c r="ABR97" s="1"/>
      <c r="ABS97" s="1"/>
      <c r="ABT97" s="1"/>
      <c r="ABU97" s="1"/>
      <c r="ABV97" s="1"/>
      <c r="ABW97" s="1"/>
      <c r="ABX97" s="1"/>
      <c r="ABY97" s="1"/>
      <c r="ABZ97" s="1"/>
      <c r="ACA97" s="1"/>
      <c r="ACB97" s="1"/>
      <c r="ACC97" s="1"/>
      <c r="ACD97" s="1"/>
      <c r="ACE97" s="1"/>
      <c r="ACF97" s="1"/>
      <c r="ACG97" s="1"/>
      <c r="ACH97" s="1"/>
      <c r="ACI97" s="1"/>
      <c r="ACJ97" s="1"/>
      <c r="ACK97" s="1"/>
      <c r="ACL97" s="1"/>
      <c r="ACM97" s="1"/>
      <c r="ACN97" s="1"/>
      <c r="ACO97" s="1"/>
      <c r="ACP97" s="1"/>
      <c r="ACQ97" s="1"/>
      <c r="ACR97" s="1"/>
      <c r="ACS97" s="1"/>
      <c r="ACT97" s="1"/>
      <c r="ACU97" s="1"/>
      <c r="ACV97" s="1"/>
      <c r="ACW97" s="1"/>
      <c r="ACX97" s="1"/>
      <c r="ACY97" s="1"/>
      <c r="ACZ97" s="1"/>
      <c r="ADA97" s="1"/>
      <c r="ADB97" s="1"/>
      <c r="ADC97" s="1"/>
      <c r="ADD97" s="1"/>
      <c r="ADE97" s="1"/>
      <c r="ADF97" s="1"/>
      <c r="ADG97" s="1"/>
      <c r="ADH97" s="1"/>
      <c r="ADI97" s="1"/>
      <c r="ADJ97" s="1"/>
      <c r="ADK97" s="1"/>
      <c r="ADL97" s="1"/>
      <c r="ADM97" s="1"/>
      <c r="ADN97" s="1"/>
      <c r="ADO97" s="1"/>
      <c r="ADP97" s="1"/>
      <c r="ADQ97" s="1"/>
      <c r="ADR97" s="1"/>
      <c r="ADS97" s="1"/>
      <c r="ADT97" s="1"/>
      <c r="ADU97" s="1"/>
      <c r="ADV97" s="1"/>
      <c r="ADW97" s="1"/>
      <c r="ADX97" s="1"/>
      <c r="ADY97" s="1"/>
      <c r="ADZ97" s="1"/>
      <c r="AEA97" s="1"/>
      <c r="AEB97" s="1"/>
      <c r="AEC97" s="1"/>
      <c r="AED97" s="1"/>
      <c r="AEE97" s="1"/>
      <c r="AEF97" s="1"/>
      <c r="AEG97" s="1"/>
      <c r="AEH97" s="1"/>
      <c r="AEI97" s="1"/>
      <c r="AEJ97" s="1"/>
      <c r="AEK97" s="1"/>
      <c r="AEL97" s="1"/>
      <c r="AEM97" s="1"/>
      <c r="AEN97" s="1"/>
      <c r="AEO97" s="1"/>
      <c r="AEP97" s="1"/>
      <c r="AEQ97" s="1"/>
      <c r="AER97" s="1"/>
      <c r="AES97" s="1"/>
      <c r="AET97" s="1"/>
      <c r="AEU97" s="1"/>
      <c r="AEV97" s="1"/>
      <c r="AEW97" s="1"/>
      <c r="AEX97" s="1"/>
      <c r="AEY97" s="1"/>
      <c r="AEZ97" s="1"/>
      <c r="AFA97" s="1"/>
      <c r="AFB97" s="1"/>
      <c r="AFC97" s="1"/>
      <c r="AFD97" s="1"/>
      <c r="AFE97" s="1"/>
      <c r="AFF97" s="1"/>
      <c r="AFG97" s="1"/>
      <c r="AFH97" s="1"/>
      <c r="AFI97" s="1"/>
      <c r="AFJ97" s="1"/>
      <c r="AFK97" s="1"/>
      <c r="AFL97" s="1"/>
      <c r="AFM97" s="1"/>
      <c r="AFN97" s="1"/>
      <c r="AFO97" s="1"/>
      <c r="AFP97" s="1"/>
      <c r="AFQ97" s="1"/>
      <c r="AFR97" s="1"/>
      <c r="AFS97" s="1"/>
      <c r="AFT97" s="1"/>
      <c r="AFU97" s="1"/>
      <c r="AFV97" s="1"/>
      <c r="AFW97" s="1"/>
      <c r="AFX97" s="1"/>
      <c r="AFY97" s="1"/>
      <c r="AFZ97" s="1"/>
      <c r="AGA97" s="1"/>
      <c r="AGB97" s="1"/>
      <c r="AGC97" s="1"/>
      <c r="AGD97" s="1"/>
      <c r="AGE97" s="1"/>
      <c r="AGF97" s="1"/>
      <c r="AGG97" s="1"/>
      <c r="AGH97" s="1"/>
      <c r="AGI97" s="1"/>
      <c r="AGJ97" s="1"/>
      <c r="AGK97" s="1"/>
      <c r="AGL97" s="1"/>
      <c r="AGM97" s="1"/>
      <c r="AGN97" s="1"/>
      <c r="AGO97" s="1"/>
      <c r="AGP97" s="1"/>
      <c r="AGQ97" s="1"/>
      <c r="AGR97" s="1"/>
      <c r="AGS97" s="1"/>
      <c r="AGT97" s="1"/>
      <c r="AGU97" s="1"/>
      <c r="AGV97" s="1"/>
      <c r="AGW97" s="1"/>
      <c r="AGX97" s="1"/>
      <c r="AGY97" s="1"/>
      <c r="AGZ97" s="1"/>
      <c r="AHA97" s="1"/>
      <c r="AHB97" s="1"/>
      <c r="AHC97" s="1"/>
      <c r="AHD97" s="1"/>
      <c r="AHE97" s="1"/>
      <c r="AHF97" s="1"/>
      <c r="AHG97" s="1"/>
      <c r="AHH97" s="1"/>
      <c r="AHI97" s="1"/>
      <c r="AHJ97" s="1"/>
    </row>
    <row r="98" spans="1:894" ht="15" customHeight="1" x14ac:dyDescent="0.2">
      <c r="A98" s="1">
        <v>5</v>
      </c>
      <c r="B98" s="1" t="s">
        <v>5</v>
      </c>
      <c r="C98" s="2" t="s">
        <v>435</v>
      </c>
      <c r="D98" s="6" t="s">
        <v>436</v>
      </c>
      <c r="E98" s="6" t="s">
        <v>709</v>
      </c>
      <c r="F98" s="7"/>
      <c r="G98" s="8">
        <v>87982</v>
      </c>
      <c r="H98" s="8">
        <v>9775.777777777781</v>
      </c>
      <c r="I98" s="6" t="s">
        <v>272</v>
      </c>
      <c r="J98" s="4" t="s">
        <v>341</v>
      </c>
      <c r="K98" s="4" t="s">
        <v>485</v>
      </c>
      <c r="L98" s="4">
        <v>2010</v>
      </c>
      <c r="M98" s="4" t="s">
        <v>508</v>
      </c>
      <c r="N98" s="5">
        <v>40653</v>
      </c>
      <c r="O98" s="11">
        <v>42479</v>
      </c>
      <c r="P98" s="8">
        <f>21995.5+22799.51</f>
        <v>44795.009999999995</v>
      </c>
      <c r="Q98" s="8">
        <f>G98-P98</f>
        <v>43186.990000000005</v>
      </c>
      <c r="R98" s="1">
        <v>75</v>
      </c>
    </row>
    <row r="99" spans="1:894" s="46" customFormat="1" ht="15" customHeight="1" x14ac:dyDescent="0.2">
      <c r="A99" s="1">
        <v>19</v>
      </c>
      <c r="B99" s="1" t="s">
        <v>152</v>
      </c>
      <c r="C99" s="2" t="s">
        <v>104</v>
      </c>
      <c r="D99" s="6" t="s">
        <v>365</v>
      </c>
      <c r="E99" s="6" t="s">
        <v>712</v>
      </c>
      <c r="F99" s="7" t="s">
        <v>596</v>
      </c>
      <c r="G99" s="8">
        <v>47547</v>
      </c>
      <c r="H99" s="8">
        <v>5283</v>
      </c>
      <c r="I99" s="6" t="s">
        <v>332</v>
      </c>
      <c r="J99" s="4" t="s">
        <v>340</v>
      </c>
      <c r="K99" s="4" t="s">
        <v>487</v>
      </c>
      <c r="L99" s="4">
        <v>2005</v>
      </c>
      <c r="M99" s="4" t="s">
        <v>508</v>
      </c>
      <c r="N99" s="5">
        <v>39514</v>
      </c>
      <c r="O99" s="5">
        <v>41339</v>
      </c>
      <c r="P99" s="8">
        <f>11886.75+24760.55</f>
        <v>36647.300000000003</v>
      </c>
      <c r="Q99" s="8">
        <f>G99-P99</f>
        <v>10899.699999999997</v>
      </c>
      <c r="R99" s="1">
        <v>100</v>
      </c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  <c r="SJ99" s="1"/>
      <c r="SK99" s="1"/>
      <c r="SL99" s="1"/>
      <c r="SM99" s="1"/>
      <c r="SN99" s="1"/>
      <c r="SO99" s="1"/>
      <c r="SP99" s="1"/>
      <c r="SQ99" s="1"/>
      <c r="SR99" s="1"/>
      <c r="SS99" s="1"/>
      <c r="ST99" s="1"/>
      <c r="SU99" s="1"/>
      <c r="SV99" s="1"/>
      <c r="SW99" s="1"/>
      <c r="SX99" s="1"/>
      <c r="SY99" s="1"/>
      <c r="SZ99" s="1"/>
      <c r="TA99" s="1"/>
      <c r="TB99" s="1"/>
      <c r="TC99" s="1"/>
      <c r="TD99" s="1"/>
      <c r="TE99" s="1"/>
      <c r="TF99" s="1"/>
      <c r="TG99" s="1"/>
      <c r="TH99" s="1"/>
      <c r="TI99" s="1"/>
      <c r="TJ99" s="1"/>
      <c r="TK99" s="1"/>
      <c r="TL99" s="1"/>
      <c r="TM99" s="1"/>
      <c r="TN99" s="1"/>
      <c r="TO99" s="1"/>
      <c r="TP99" s="1"/>
      <c r="TQ99" s="1"/>
      <c r="TR99" s="1"/>
      <c r="TS99" s="1"/>
      <c r="TT99" s="1"/>
      <c r="TU99" s="1"/>
      <c r="TV99" s="1"/>
      <c r="TW99" s="1"/>
      <c r="TX99" s="1"/>
      <c r="TY99" s="1"/>
      <c r="TZ99" s="1"/>
      <c r="UA99" s="1"/>
      <c r="UB99" s="1"/>
      <c r="UC99" s="1"/>
      <c r="UD99" s="1"/>
      <c r="UE99" s="1"/>
      <c r="UF99" s="1"/>
      <c r="UG99" s="1"/>
      <c r="UH99" s="1"/>
      <c r="UI99" s="1"/>
      <c r="UJ99" s="1"/>
      <c r="UK99" s="1"/>
      <c r="UL99" s="1"/>
      <c r="UM99" s="1"/>
      <c r="UN99" s="1"/>
      <c r="UO99" s="1"/>
      <c r="UP99" s="1"/>
      <c r="UQ99" s="1"/>
      <c r="UR99" s="1"/>
      <c r="US99" s="1"/>
      <c r="UT99" s="1"/>
      <c r="UU99" s="1"/>
      <c r="UV99" s="1"/>
      <c r="UW99" s="1"/>
      <c r="UX99" s="1"/>
      <c r="UY99" s="1"/>
      <c r="UZ99" s="1"/>
      <c r="VA99" s="1"/>
      <c r="VB99" s="1"/>
      <c r="VC99" s="1"/>
      <c r="VD99" s="1"/>
      <c r="VE99" s="1"/>
      <c r="VF99" s="1"/>
      <c r="VG99" s="1"/>
      <c r="VH99" s="1"/>
      <c r="VI99" s="1"/>
      <c r="VJ99" s="1"/>
      <c r="VK99" s="1"/>
      <c r="VL99" s="1"/>
      <c r="VM99" s="1"/>
      <c r="VN99" s="1"/>
      <c r="VO99" s="1"/>
      <c r="VP99" s="1"/>
      <c r="VQ99" s="1"/>
      <c r="VR99" s="1"/>
      <c r="VS99" s="1"/>
      <c r="VT99" s="1"/>
      <c r="VU99" s="1"/>
      <c r="VV99" s="1"/>
      <c r="VW99" s="1"/>
      <c r="VX99" s="1"/>
      <c r="VY99" s="1"/>
      <c r="VZ99" s="1"/>
      <c r="WA99" s="1"/>
      <c r="WB99" s="1"/>
      <c r="WC99" s="1"/>
      <c r="WD99" s="1"/>
      <c r="WE99" s="1"/>
      <c r="WF99" s="1"/>
      <c r="WG99" s="1"/>
      <c r="WH99" s="1"/>
      <c r="WI99" s="1"/>
      <c r="WJ99" s="1"/>
      <c r="WK99" s="1"/>
      <c r="WL99" s="1"/>
      <c r="WM99" s="1"/>
      <c r="WN99" s="1"/>
      <c r="WO99" s="1"/>
      <c r="WP99" s="1"/>
      <c r="WQ99" s="1"/>
      <c r="WR99" s="1"/>
      <c r="WS99" s="1"/>
      <c r="WT99" s="1"/>
      <c r="WU99" s="1"/>
      <c r="WV99" s="1"/>
      <c r="WW99" s="1"/>
      <c r="WX99" s="1"/>
      <c r="WY99" s="1"/>
      <c r="WZ99" s="1"/>
      <c r="XA99" s="1"/>
      <c r="XB99" s="1"/>
      <c r="XC99" s="1"/>
      <c r="XD99" s="1"/>
      <c r="XE99" s="1"/>
      <c r="XF99" s="1"/>
      <c r="XG99" s="1"/>
      <c r="XH99" s="1"/>
      <c r="XI99" s="1"/>
      <c r="XJ99" s="1"/>
      <c r="XK99" s="1"/>
      <c r="XL99" s="1"/>
      <c r="XM99" s="1"/>
      <c r="XN99" s="1"/>
      <c r="XO99" s="1"/>
      <c r="XP99" s="1"/>
      <c r="XQ99" s="1"/>
      <c r="XR99" s="1"/>
      <c r="XS99" s="1"/>
      <c r="XT99" s="1"/>
      <c r="XU99" s="1"/>
      <c r="XV99" s="1"/>
      <c r="XW99" s="1"/>
      <c r="XX99" s="1"/>
      <c r="XY99" s="1"/>
      <c r="XZ99" s="1"/>
      <c r="YA99" s="1"/>
      <c r="YB99" s="1"/>
      <c r="YC99" s="1"/>
      <c r="YD99" s="1"/>
      <c r="YE99" s="1"/>
      <c r="YF99" s="1"/>
      <c r="YG99" s="1"/>
      <c r="YH99" s="1"/>
      <c r="YI99" s="1"/>
      <c r="YJ99" s="1"/>
      <c r="YK99" s="1"/>
      <c r="YL99" s="1"/>
      <c r="YM99" s="1"/>
      <c r="YN99" s="1"/>
      <c r="YO99" s="1"/>
      <c r="YP99" s="1"/>
      <c r="YQ99" s="1"/>
      <c r="YR99" s="1"/>
      <c r="YS99" s="1"/>
      <c r="YT99" s="1"/>
      <c r="YU99" s="1"/>
      <c r="YV99" s="1"/>
      <c r="YW99" s="1"/>
      <c r="YX99" s="1"/>
      <c r="YY99" s="1"/>
      <c r="YZ99" s="1"/>
      <c r="ZA99" s="1"/>
      <c r="ZB99" s="1"/>
      <c r="ZC99" s="1"/>
      <c r="ZD99" s="1"/>
      <c r="ZE99" s="1"/>
      <c r="ZF99" s="1"/>
      <c r="ZG99" s="1"/>
      <c r="ZH99" s="1"/>
      <c r="ZI99" s="1"/>
      <c r="ZJ99" s="1"/>
      <c r="ZK99" s="1"/>
      <c r="ZL99" s="1"/>
      <c r="ZM99" s="1"/>
      <c r="ZN99" s="1"/>
      <c r="ZO99" s="1"/>
      <c r="ZP99" s="1"/>
      <c r="ZQ99" s="1"/>
      <c r="ZR99" s="1"/>
      <c r="ZS99" s="1"/>
      <c r="ZT99" s="1"/>
      <c r="ZU99" s="1"/>
      <c r="ZV99" s="1"/>
      <c r="ZW99" s="1"/>
      <c r="ZX99" s="1"/>
      <c r="ZY99" s="1"/>
      <c r="ZZ99" s="1"/>
      <c r="AAA99" s="1"/>
      <c r="AAB99" s="1"/>
      <c r="AAC99" s="1"/>
      <c r="AAD99" s="1"/>
      <c r="AAE99" s="1"/>
      <c r="AAF99" s="1"/>
      <c r="AAG99" s="1"/>
      <c r="AAH99" s="1"/>
      <c r="AAI99" s="1"/>
      <c r="AAJ99" s="1"/>
      <c r="AAK99" s="1"/>
      <c r="AAL99" s="1"/>
      <c r="AAM99" s="1"/>
      <c r="AAN99" s="1"/>
      <c r="AAO99" s="1"/>
      <c r="AAP99" s="1"/>
      <c r="AAQ99" s="1"/>
      <c r="AAR99" s="1"/>
      <c r="AAS99" s="1"/>
      <c r="AAT99" s="1"/>
      <c r="AAU99" s="1"/>
      <c r="AAV99" s="1"/>
      <c r="AAW99" s="1"/>
      <c r="AAX99" s="1"/>
      <c r="AAY99" s="1"/>
      <c r="AAZ99" s="1"/>
      <c r="ABA99" s="1"/>
      <c r="ABB99" s="1"/>
      <c r="ABC99" s="1"/>
      <c r="ABD99" s="1"/>
      <c r="ABE99" s="1"/>
      <c r="ABF99" s="1"/>
      <c r="ABG99" s="1"/>
      <c r="ABH99" s="1"/>
      <c r="ABI99" s="1"/>
      <c r="ABJ99" s="1"/>
      <c r="ABK99" s="1"/>
      <c r="ABL99" s="1"/>
      <c r="ABM99" s="1"/>
      <c r="ABN99" s="1"/>
      <c r="ABO99" s="1"/>
      <c r="ABP99" s="1"/>
      <c r="ABQ99" s="1"/>
      <c r="ABR99" s="1"/>
      <c r="ABS99" s="1"/>
      <c r="ABT99" s="1"/>
      <c r="ABU99" s="1"/>
      <c r="ABV99" s="1"/>
      <c r="ABW99" s="1"/>
      <c r="ABX99" s="1"/>
      <c r="ABY99" s="1"/>
      <c r="ABZ99" s="1"/>
      <c r="ACA99" s="1"/>
      <c r="ACB99" s="1"/>
      <c r="ACC99" s="1"/>
      <c r="ACD99" s="1"/>
      <c r="ACE99" s="1"/>
      <c r="ACF99" s="1"/>
      <c r="ACG99" s="1"/>
      <c r="ACH99" s="1"/>
      <c r="ACI99" s="1"/>
      <c r="ACJ99" s="1"/>
      <c r="ACK99" s="1"/>
      <c r="ACL99" s="1"/>
      <c r="ACM99" s="1"/>
      <c r="ACN99" s="1"/>
      <c r="ACO99" s="1"/>
      <c r="ACP99" s="1"/>
      <c r="ACQ99" s="1"/>
      <c r="ACR99" s="1"/>
      <c r="ACS99" s="1"/>
      <c r="ACT99" s="1"/>
      <c r="ACU99" s="1"/>
      <c r="ACV99" s="1"/>
      <c r="ACW99" s="1"/>
      <c r="ACX99" s="1"/>
      <c r="ACY99" s="1"/>
      <c r="ACZ99" s="1"/>
      <c r="ADA99" s="1"/>
      <c r="ADB99" s="1"/>
      <c r="ADC99" s="1"/>
      <c r="ADD99" s="1"/>
      <c r="ADE99" s="1"/>
      <c r="ADF99" s="1"/>
      <c r="ADG99" s="1"/>
      <c r="ADH99" s="1"/>
      <c r="ADI99" s="1"/>
      <c r="ADJ99" s="1"/>
      <c r="ADK99" s="1"/>
      <c r="ADL99" s="1"/>
      <c r="ADM99" s="1"/>
      <c r="ADN99" s="1"/>
      <c r="ADO99" s="1"/>
      <c r="ADP99" s="1"/>
      <c r="ADQ99" s="1"/>
      <c r="ADR99" s="1"/>
      <c r="ADS99" s="1"/>
      <c r="ADT99" s="1"/>
      <c r="ADU99" s="1"/>
      <c r="ADV99" s="1"/>
      <c r="ADW99" s="1"/>
      <c r="ADX99" s="1"/>
      <c r="ADY99" s="1"/>
      <c r="ADZ99" s="1"/>
      <c r="AEA99" s="1"/>
      <c r="AEB99" s="1"/>
      <c r="AEC99" s="1"/>
      <c r="AED99" s="1"/>
      <c r="AEE99" s="1"/>
      <c r="AEF99" s="1"/>
      <c r="AEG99" s="1"/>
      <c r="AEH99" s="1"/>
      <c r="AEI99" s="1"/>
      <c r="AEJ99" s="1"/>
      <c r="AEK99" s="1"/>
      <c r="AEL99" s="1"/>
      <c r="AEM99" s="1"/>
      <c r="AEN99" s="1"/>
      <c r="AEO99" s="1"/>
      <c r="AEP99" s="1"/>
      <c r="AEQ99" s="1"/>
      <c r="AER99" s="1"/>
      <c r="AES99" s="1"/>
      <c r="AET99" s="1"/>
      <c r="AEU99" s="1"/>
      <c r="AEV99" s="1"/>
      <c r="AEW99" s="1"/>
      <c r="AEX99" s="1"/>
      <c r="AEY99" s="1"/>
      <c r="AEZ99" s="1"/>
      <c r="AFA99" s="1"/>
      <c r="AFB99" s="1"/>
      <c r="AFC99" s="1"/>
      <c r="AFD99" s="1"/>
      <c r="AFE99" s="1"/>
      <c r="AFF99" s="1"/>
      <c r="AFG99" s="1"/>
      <c r="AFH99" s="1"/>
      <c r="AFI99" s="1"/>
      <c r="AFJ99" s="1"/>
      <c r="AFK99" s="1"/>
      <c r="AFL99" s="1"/>
      <c r="AFM99" s="1"/>
      <c r="AFN99" s="1"/>
      <c r="AFO99" s="1"/>
      <c r="AFP99" s="1"/>
      <c r="AFQ99" s="1"/>
      <c r="AFR99" s="1"/>
      <c r="AFS99" s="1"/>
      <c r="AFT99" s="1"/>
      <c r="AFU99" s="1"/>
      <c r="AFV99" s="1"/>
      <c r="AFW99" s="1"/>
      <c r="AFX99" s="1"/>
      <c r="AFY99" s="1"/>
      <c r="AFZ99" s="1"/>
      <c r="AGA99" s="1"/>
      <c r="AGB99" s="1"/>
      <c r="AGC99" s="1"/>
      <c r="AGD99" s="1"/>
      <c r="AGE99" s="1"/>
      <c r="AGF99" s="1"/>
      <c r="AGG99" s="1"/>
      <c r="AGH99" s="1"/>
      <c r="AGI99" s="1"/>
      <c r="AGJ99" s="1"/>
      <c r="AGK99" s="1"/>
      <c r="AGL99" s="1"/>
      <c r="AGM99" s="1"/>
      <c r="AGN99" s="1"/>
      <c r="AGO99" s="1"/>
      <c r="AGP99" s="1"/>
      <c r="AGQ99" s="1"/>
      <c r="AGR99" s="1"/>
      <c r="AGS99" s="1"/>
      <c r="AGT99" s="1"/>
      <c r="AGU99" s="1"/>
      <c r="AGV99" s="1"/>
      <c r="AGW99" s="1"/>
      <c r="AGX99" s="1"/>
      <c r="AGY99" s="1"/>
      <c r="AGZ99" s="1"/>
      <c r="AHA99" s="1"/>
      <c r="AHB99" s="1"/>
      <c r="AHC99" s="1"/>
      <c r="AHD99" s="1"/>
      <c r="AHE99" s="1"/>
      <c r="AHF99" s="1"/>
      <c r="AHG99" s="1"/>
      <c r="AHH99" s="1"/>
      <c r="AHI99" s="1"/>
      <c r="AHJ99" s="1"/>
    </row>
    <row r="100" spans="1:894" ht="15" customHeight="1" x14ac:dyDescent="0.2">
      <c r="A100" s="46">
        <v>24</v>
      </c>
      <c r="B100" s="46" t="s">
        <v>522</v>
      </c>
      <c r="C100" s="53" t="s">
        <v>523</v>
      </c>
      <c r="D100" s="54" t="s">
        <v>524</v>
      </c>
      <c r="E100" s="54" t="s">
        <v>670</v>
      </c>
      <c r="F100" s="55"/>
      <c r="G100" s="56">
        <v>266400</v>
      </c>
      <c r="H100" s="56">
        <v>29600</v>
      </c>
      <c r="I100" s="54" t="s">
        <v>2</v>
      </c>
      <c r="J100" s="47" t="s">
        <v>341</v>
      </c>
      <c r="K100" s="47" t="s">
        <v>483</v>
      </c>
      <c r="L100" s="47">
        <v>2013</v>
      </c>
      <c r="M100" s="47" t="s">
        <v>508</v>
      </c>
      <c r="N100" s="57">
        <v>42036</v>
      </c>
      <c r="O100" s="57">
        <v>43131</v>
      </c>
      <c r="P100" s="56">
        <v>0</v>
      </c>
      <c r="Q100" s="56">
        <f>+G100-P100</f>
        <v>266400</v>
      </c>
      <c r="R100" s="82">
        <v>25</v>
      </c>
      <c r="S100" s="82">
        <v>25</v>
      </c>
    </row>
    <row r="101" spans="1:894" s="46" customFormat="1" ht="15" customHeight="1" x14ac:dyDescent="0.2">
      <c r="A101" s="46">
        <v>22</v>
      </c>
      <c r="B101" s="46" t="s">
        <v>215</v>
      </c>
      <c r="C101" s="46" t="s">
        <v>79</v>
      </c>
      <c r="D101" s="46" t="s">
        <v>166</v>
      </c>
      <c r="E101" s="54" t="s">
        <v>720</v>
      </c>
      <c r="F101" s="48" t="s">
        <v>596</v>
      </c>
      <c r="G101" s="49">
        <v>22260</v>
      </c>
      <c r="H101" s="49">
        <v>2473.3333333333321</v>
      </c>
      <c r="I101" s="46" t="s">
        <v>2</v>
      </c>
      <c r="J101" s="50" t="s">
        <v>340</v>
      </c>
      <c r="K101" s="50" t="s">
        <v>483</v>
      </c>
      <c r="L101" s="50">
        <v>2004</v>
      </c>
      <c r="M101" s="50" t="s">
        <v>508</v>
      </c>
      <c r="N101" s="51">
        <v>38434</v>
      </c>
      <c r="O101" s="51">
        <v>40259</v>
      </c>
      <c r="P101" s="52">
        <f>5565+12174+4160.7</f>
        <v>21899.7</v>
      </c>
      <c r="Q101" s="52">
        <f>G101-P101</f>
        <v>360.29999999999927</v>
      </c>
      <c r="R101" s="1">
        <v>100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  <c r="OO101" s="1"/>
      <c r="OP101" s="1"/>
      <c r="OQ101" s="1"/>
      <c r="OR101" s="1"/>
      <c r="OS101" s="1"/>
      <c r="OT101" s="1"/>
      <c r="OU101" s="1"/>
      <c r="OV101" s="1"/>
      <c r="OW101" s="1"/>
      <c r="OX101" s="1"/>
      <c r="OY101" s="1"/>
      <c r="OZ101" s="1"/>
      <c r="PA101" s="1"/>
      <c r="PB101" s="1"/>
      <c r="PC101" s="1"/>
      <c r="PD101" s="1"/>
      <c r="PE101" s="1"/>
      <c r="PF101" s="1"/>
      <c r="PG101" s="1"/>
      <c r="PH101" s="1"/>
      <c r="PI101" s="1"/>
      <c r="PJ101" s="1"/>
      <c r="PK101" s="1"/>
      <c r="PL101" s="1"/>
      <c r="PM101" s="1"/>
      <c r="PN101" s="1"/>
      <c r="PO101" s="1"/>
      <c r="PP101" s="1"/>
      <c r="PQ101" s="1"/>
      <c r="PR101" s="1"/>
      <c r="PS101" s="1"/>
      <c r="PT101" s="1"/>
      <c r="PU101" s="1"/>
      <c r="PV101" s="1"/>
      <c r="PW101" s="1"/>
      <c r="PX101" s="1"/>
      <c r="PY101" s="1"/>
      <c r="PZ101" s="1"/>
      <c r="QA101" s="1"/>
      <c r="QB101" s="1"/>
      <c r="QC101" s="1"/>
      <c r="QD101" s="1"/>
      <c r="QE101" s="1"/>
      <c r="QF101" s="1"/>
      <c r="QG101" s="1"/>
      <c r="QH101" s="1"/>
      <c r="QI101" s="1"/>
      <c r="QJ101" s="1"/>
      <c r="QK101" s="1"/>
      <c r="QL101" s="1"/>
      <c r="QM101" s="1"/>
      <c r="QN101" s="1"/>
      <c r="QO101" s="1"/>
      <c r="QP101" s="1"/>
      <c r="QQ101" s="1"/>
      <c r="QR101" s="1"/>
      <c r="QS101" s="1"/>
      <c r="QT101" s="1"/>
      <c r="QU101" s="1"/>
      <c r="QV101" s="1"/>
      <c r="QW101" s="1"/>
      <c r="QX101" s="1"/>
      <c r="QY101" s="1"/>
      <c r="QZ101" s="1"/>
      <c r="RA101" s="1"/>
      <c r="RB101" s="1"/>
      <c r="RC101" s="1"/>
      <c r="RD101" s="1"/>
      <c r="RE101" s="1"/>
      <c r="RF101" s="1"/>
      <c r="RG101" s="1"/>
      <c r="RH101" s="1"/>
      <c r="RI101" s="1"/>
      <c r="RJ101" s="1"/>
      <c r="RK101" s="1"/>
      <c r="RL101" s="1"/>
      <c r="RM101" s="1"/>
      <c r="RN101" s="1"/>
      <c r="RO101" s="1"/>
      <c r="RP101" s="1"/>
      <c r="RQ101" s="1"/>
      <c r="RR101" s="1"/>
      <c r="RS101" s="1"/>
      <c r="RT101" s="1"/>
      <c r="RU101" s="1"/>
      <c r="RV101" s="1"/>
      <c r="RW101" s="1"/>
      <c r="RX101" s="1"/>
      <c r="RY101" s="1"/>
      <c r="RZ101" s="1"/>
      <c r="SA101" s="1"/>
      <c r="SB101" s="1"/>
      <c r="SC101" s="1"/>
      <c r="SD101" s="1"/>
      <c r="SE101" s="1"/>
      <c r="SF101" s="1"/>
      <c r="SG101" s="1"/>
      <c r="SH101" s="1"/>
      <c r="SI101" s="1"/>
      <c r="SJ101" s="1"/>
      <c r="SK101" s="1"/>
      <c r="SL101" s="1"/>
      <c r="SM101" s="1"/>
      <c r="SN101" s="1"/>
      <c r="SO101" s="1"/>
      <c r="SP101" s="1"/>
      <c r="SQ101" s="1"/>
      <c r="SR101" s="1"/>
      <c r="SS101" s="1"/>
      <c r="ST101" s="1"/>
      <c r="SU101" s="1"/>
      <c r="SV101" s="1"/>
      <c r="SW101" s="1"/>
      <c r="SX101" s="1"/>
      <c r="SY101" s="1"/>
      <c r="SZ101" s="1"/>
      <c r="TA101" s="1"/>
      <c r="TB101" s="1"/>
      <c r="TC101" s="1"/>
      <c r="TD101" s="1"/>
      <c r="TE101" s="1"/>
      <c r="TF101" s="1"/>
      <c r="TG101" s="1"/>
      <c r="TH101" s="1"/>
      <c r="TI101" s="1"/>
      <c r="TJ101" s="1"/>
      <c r="TK101" s="1"/>
      <c r="TL101" s="1"/>
      <c r="TM101" s="1"/>
      <c r="TN101" s="1"/>
      <c r="TO101" s="1"/>
      <c r="TP101" s="1"/>
      <c r="TQ101" s="1"/>
      <c r="TR101" s="1"/>
      <c r="TS101" s="1"/>
      <c r="TT101" s="1"/>
      <c r="TU101" s="1"/>
      <c r="TV101" s="1"/>
      <c r="TW101" s="1"/>
      <c r="TX101" s="1"/>
      <c r="TY101" s="1"/>
      <c r="TZ101" s="1"/>
      <c r="UA101" s="1"/>
      <c r="UB101" s="1"/>
      <c r="UC101" s="1"/>
      <c r="UD101" s="1"/>
      <c r="UE101" s="1"/>
      <c r="UF101" s="1"/>
      <c r="UG101" s="1"/>
      <c r="UH101" s="1"/>
      <c r="UI101" s="1"/>
      <c r="UJ101" s="1"/>
      <c r="UK101" s="1"/>
      <c r="UL101" s="1"/>
      <c r="UM101" s="1"/>
      <c r="UN101" s="1"/>
      <c r="UO101" s="1"/>
      <c r="UP101" s="1"/>
      <c r="UQ101" s="1"/>
      <c r="UR101" s="1"/>
      <c r="US101" s="1"/>
      <c r="UT101" s="1"/>
      <c r="UU101" s="1"/>
      <c r="UV101" s="1"/>
      <c r="UW101" s="1"/>
      <c r="UX101" s="1"/>
      <c r="UY101" s="1"/>
      <c r="UZ101" s="1"/>
      <c r="VA101" s="1"/>
      <c r="VB101" s="1"/>
      <c r="VC101" s="1"/>
      <c r="VD101" s="1"/>
      <c r="VE101" s="1"/>
      <c r="VF101" s="1"/>
      <c r="VG101" s="1"/>
      <c r="VH101" s="1"/>
      <c r="VI101" s="1"/>
      <c r="VJ101" s="1"/>
      <c r="VK101" s="1"/>
      <c r="VL101" s="1"/>
      <c r="VM101" s="1"/>
      <c r="VN101" s="1"/>
      <c r="VO101" s="1"/>
      <c r="VP101" s="1"/>
      <c r="VQ101" s="1"/>
      <c r="VR101" s="1"/>
      <c r="VS101" s="1"/>
      <c r="VT101" s="1"/>
      <c r="VU101" s="1"/>
      <c r="VV101" s="1"/>
      <c r="VW101" s="1"/>
      <c r="VX101" s="1"/>
      <c r="VY101" s="1"/>
      <c r="VZ101" s="1"/>
      <c r="WA101" s="1"/>
      <c r="WB101" s="1"/>
      <c r="WC101" s="1"/>
      <c r="WD101" s="1"/>
      <c r="WE101" s="1"/>
      <c r="WF101" s="1"/>
      <c r="WG101" s="1"/>
      <c r="WH101" s="1"/>
      <c r="WI101" s="1"/>
      <c r="WJ101" s="1"/>
      <c r="WK101" s="1"/>
      <c r="WL101" s="1"/>
      <c r="WM101" s="1"/>
      <c r="WN101" s="1"/>
      <c r="WO101" s="1"/>
      <c r="WP101" s="1"/>
      <c r="WQ101" s="1"/>
      <c r="WR101" s="1"/>
      <c r="WS101" s="1"/>
      <c r="WT101" s="1"/>
      <c r="WU101" s="1"/>
      <c r="WV101" s="1"/>
      <c r="WW101" s="1"/>
      <c r="WX101" s="1"/>
      <c r="WY101" s="1"/>
      <c r="WZ101" s="1"/>
      <c r="XA101" s="1"/>
      <c r="XB101" s="1"/>
      <c r="XC101" s="1"/>
      <c r="XD101" s="1"/>
      <c r="XE101" s="1"/>
      <c r="XF101" s="1"/>
      <c r="XG101" s="1"/>
      <c r="XH101" s="1"/>
      <c r="XI101" s="1"/>
      <c r="XJ101" s="1"/>
      <c r="XK101" s="1"/>
      <c r="XL101" s="1"/>
      <c r="XM101" s="1"/>
      <c r="XN101" s="1"/>
      <c r="XO101" s="1"/>
      <c r="XP101" s="1"/>
      <c r="XQ101" s="1"/>
      <c r="XR101" s="1"/>
      <c r="XS101" s="1"/>
      <c r="XT101" s="1"/>
      <c r="XU101" s="1"/>
      <c r="XV101" s="1"/>
      <c r="XW101" s="1"/>
      <c r="XX101" s="1"/>
      <c r="XY101" s="1"/>
      <c r="XZ101" s="1"/>
      <c r="YA101" s="1"/>
      <c r="YB101" s="1"/>
      <c r="YC101" s="1"/>
      <c r="YD101" s="1"/>
      <c r="YE101" s="1"/>
      <c r="YF101" s="1"/>
      <c r="YG101" s="1"/>
      <c r="YH101" s="1"/>
      <c r="YI101" s="1"/>
      <c r="YJ101" s="1"/>
      <c r="YK101" s="1"/>
      <c r="YL101" s="1"/>
      <c r="YM101" s="1"/>
      <c r="YN101" s="1"/>
      <c r="YO101" s="1"/>
      <c r="YP101" s="1"/>
      <c r="YQ101" s="1"/>
      <c r="YR101" s="1"/>
      <c r="YS101" s="1"/>
      <c r="YT101" s="1"/>
      <c r="YU101" s="1"/>
      <c r="YV101" s="1"/>
      <c r="YW101" s="1"/>
      <c r="YX101" s="1"/>
      <c r="YY101" s="1"/>
      <c r="YZ101" s="1"/>
      <c r="ZA101" s="1"/>
      <c r="ZB101" s="1"/>
      <c r="ZC101" s="1"/>
      <c r="ZD101" s="1"/>
      <c r="ZE101" s="1"/>
      <c r="ZF101" s="1"/>
      <c r="ZG101" s="1"/>
      <c r="ZH101" s="1"/>
      <c r="ZI101" s="1"/>
      <c r="ZJ101" s="1"/>
      <c r="ZK101" s="1"/>
      <c r="ZL101" s="1"/>
      <c r="ZM101" s="1"/>
      <c r="ZN101" s="1"/>
      <c r="ZO101" s="1"/>
      <c r="ZP101" s="1"/>
      <c r="ZQ101" s="1"/>
      <c r="ZR101" s="1"/>
      <c r="ZS101" s="1"/>
      <c r="ZT101" s="1"/>
      <c r="ZU101" s="1"/>
      <c r="ZV101" s="1"/>
      <c r="ZW101" s="1"/>
      <c r="ZX101" s="1"/>
      <c r="ZY101" s="1"/>
      <c r="ZZ101" s="1"/>
      <c r="AAA101" s="1"/>
      <c r="AAB101" s="1"/>
      <c r="AAC101" s="1"/>
      <c r="AAD101" s="1"/>
      <c r="AAE101" s="1"/>
      <c r="AAF101" s="1"/>
      <c r="AAG101" s="1"/>
      <c r="AAH101" s="1"/>
      <c r="AAI101" s="1"/>
      <c r="AAJ101" s="1"/>
      <c r="AAK101" s="1"/>
      <c r="AAL101" s="1"/>
      <c r="AAM101" s="1"/>
      <c r="AAN101" s="1"/>
      <c r="AAO101" s="1"/>
      <c r="AAP101" s="1"/>
      <c r="AAQ101" s="1"/>
      <c r="AAR101" s="1"/>
      <c r="AAS101" s="1"/>
      <c r="AAT101" s="1"/>
      <c r="AAU101" s="1"/>
      <c r="AAV101" s="1"/>
      <c r="AAW101" s="1"/>
      <c r="AAX101" s="1"/>
      <c r="AAY101" s="1"/>
      <c r="AAZ101" s="1"/>
      <c r="ABA101" s="1"/>
      <c r="ABB101" s="1"/>
      <c r="ABC101" s="1"/>
      <c r="ABD101" s="1"/>
      <c r="ABE101" s="1"/>
      <c r="ABF101" s="1"/>
      <c r="ABG101" s="1"/>
      <c r="ABH101" s="1"/>
      <c r="ABI101" s="1"/>
      <c r="ABJ101" s="1"/>
      <c r="ABK101" s="1"/>
      <c r="ABL101" s="1"/>
      <c r="ABM101" s="1"/>
      <c r="ABN101" s="1"/>
      <c r="ABO101" s="1"/>
      <c r="ABP101" s="1"/>
      <c r="ABQ101" s="1"/>
      <c r="ABR101" s="1"/>
      <c r="ABS101" s="1"/>
      <c r="ABT101" s="1"/>
      <c r="ABU101" s="1"/>
      <c r="ABV101" s="1"/>
      <c r="ABW101" s="1"/>
      <c r="ABX101" s="1"/>
      <c r="ABY101" s="1"/>
      <c r="ABZ101" s="1"/>
      <c r="ACA101" s="1"/>
      <c r="ACB101" s="1"/>
      <c r="ACC101" s="1"/>
      <c r="ACD101" s="1"/>
      <c r="ACE101" s="1"/>
      <c r="ACF101" s="1"/>
      <c r="ACG101" s="1"/>
      <c r="ACH101" s="1"/>
      <c r="ACI101" s="1"/>
      <c r="ACJ101" s="1"/>
      <c r="ACK101" s="1"/>
      <c r="ACL101" s="1"/>
      <c r="ACM101" s="1"/>
      <c r="ACN101" s="1"/>
      <c r="ACO101" s="1"/>
      <c r="ACP101" s="1"/>
      <c r="ACQ101" s="1"/>
      <c r="ACR101" s="1"/>
      <c r="ACS101" s="1"/>
      <c r="ACT101" s="1"/>
      <c r="ACU101" s="1"/>
      <c r="ACV101" s="1"/>
      <c r="ACW101" s="1"/>
      <c r="ACX101" s="1"/>
      <c r="ACY101" s="1"/>
      <c r="ACZ101" s="1"/>
      <c r="ADA101" s="1"/>
      <c r="ADB101" s="1"/>
      <c r="ADC101" s="1"/>
      <c r="ADD101" s="1"/>
      <c r="ADE101" s="1"/>
      <c r="ADF101" s="1"/>
      <c r="ADG101" s="1"/>
      <c r="ADH101" s="1"/>
      <c r="ADI101" s="1"/>
      <c r="ADJ101" s="1"/>
      <c r="ADK101" s="1"/>
      <c r="ADL101" s="1"/>
      <c r="ADM101" s="1"/>
      <c r="ADN101" s="1"/>
      <c r="ADO101" s="1"/>
      <c r="ADP101" s="1"/>
      <c r="ADQ101" s="1"/>
      <c r="ADR101" s="1"/>
      <c r="ADS101" s="1"/>
      <c r="ADT101" s="1"/>
      <c r="ADU101" s="1"/>
      <c r="ADV101" s="1"/>
      <c r="ADW101" s="1"/>
      <c r="ADX101" s="1"/>
      <c r="ADY101" s="1"/>
      <c r="ADZ101" s="1"/>
      <c r="AEA101" s="1"/>
      <c r="AEB101" s="1"/>
      <c r="AEC101" s="1"/>
      <c r="AED101" s="1"/>
      <c r="AEE101" s="1"/>
      <c r="AEF101" s="1"/>
      <c r="AEG101" s="1"/>
      <c r="AEH101" s="1"/>
      <c r="AEI101" s="1"/>
      <c r="AEJ101" s="1"/>
      <c r="AEK101" s="1"/>
      <c r="AEL101" s="1"/>
      <c r="AEM101" s="1"/>
      <c r="AEN101" s="1"/>
      <c r="AEO101" s="1"/>
      <c r="AEP101" s="1"/>
      <c r="AEQ101" s="1"/>
      <c r="AER101" s="1"/>
      <c r="AES101" s="1"/>
      <c r="AET101" s="1"/>
      <c r="AEU101" s="1"/>
      <c r="AEV101" s="1"/>
      <c r="AEW101" s="1"/>
      <c r="AEX101" s="1"/>
      <c r="AEY101" s="1"/>
      <c r="AEZ101" s="1"/>
      <c r="AFA101" s="1"/>
      <c r="AFB101" s="1"/>
      <c r="AFC101" s="1"/>
      <c r="AFD101" s="1"/>
      <c r="AFE101" s="1"/>
      <c r="AFF101" s="1"/>
      <c r="AFG101" s="1"/>
      <c r="AFH101" s="1"/>
      <c r="AFI101" s="1"/>
      <c r="AFJ101" s="1"/>
      <c r="AFK101" s="1"/>
      <c r="AFL101" s="1"/>
      <c r="AFM101" s="1"/>
      <c r="AFN101" s="1"/>
      <c r="AFO101" s="1"/>
      <c r="AFP101" s="1"/>
      <c r="AFQ101" s="1"/>
      <c r="AFR101" s="1"/>
      <c r="AFS101" s="1"/>
      <c r="AFT101" s="1"/>
      <c r="AFU101" s="1"/>
      <c r="AFV101" s="1"/>
      <c r="AFW101" s="1"/>
      <c r="AFX101" s="1"/>
      <c r="AFY101" s="1"/>
      <c r="AFZ101" s="1"/>
      <c r="AGA101" s="1"/>
      <c r="AGB101" s="1"/>
      <c r="AGC101" s="1"/>
      <c r="AGD101" s="1"/>
      <c r="AGE101" s="1"/>
      <c r="AGF101" s="1"/>
      <c r="AGG101" s="1"/>
      <c r="AGH101" s="1"/>
      <c r="AGI101" s="1"/>
      <c r="AGJ101" s="1"/>
      <c r="AGK101" s="1"/>
      <c r="AGL101" s="1"/>
      <c r="AGM101" s="1"/>
      <c r="AGN101" s="1"/>
      <c r="AGO101" s="1"/>
      <c r="AGP101" s="1"/>
      <c r="AGQ101" s="1"/>
      <c r="AGR101" s="1"/>
      <c r="AGS101" s="1"/>
      <c r="AGT101" s="1"/>
      <c r="AGU101" s="1"/>
      <c r="AGV101" s="1"/>
      <c r="AGW101" s="1"/>
      <c r="AGX101" s="1"/>
      <c r="AGY101" s="1"/>
      <c r="AGZ101" s="1"/>
      <c r="AHA101" s="1"/>
      <c r="AHB101" s="1"/>
      <c r="AHC101" s="1"/>
      <c r="AHD101" s="1"/>
      <c r="AHE101" s="1"/>
      <c r="AHF101" s="1"/>
      <c r="AHG101" s="1"/>
      <c r="AHH101" s="1"/>
      <c r="AHI101" s="1"/>
      <c r="AHJ101" s="1"/>
    </row>
    <row r="102" spans="1:894" ht="15" customHeight="1" x14ac:dyDescent="0.2">
      <c r="A102" s="46">
        <v>22</v>
      </c>
      <c r="B102" s="46" t="s">
        <v>215</v>
      </c>
      <c r="C102" s="53" t="s">
        <v>143</v>
      </c>
      <c r="D102" s="54" t="s">
        <v>168</v>
      </c>
      <c r="E102" s="54" t="s">
        <v>720</v>
      </c>
      <c r="F102" s="55" t="s">
        <v>596</v>
      </c>
      <c r="G102" s="56">
        <v>75031</v>
      </c>
      <c r="H102" s="56">
        <v>8336.777777777781</v>
      </c>
      <c r="I102" s="54" t="s">
        <v>2</v>
      </c>
      <c r="J102" s="47" t="s">
        <v>341</v>
      </c>
      <c r="K102" s="47" t="s">
        <v>483</v>
      </c>
      <c r="L102" s="47">
        <v>2006</v>
      </c>
      <c r="M102" s="47" t="s">
        <v>508</v>
      </c>
      <c r="N102" s="57">
        <v>39514</v>
      </c>
      <c r="O102" s="57">
        <v>41339</v>
      </c>
      <c r="P102" s="56">
        <f>18757.75+30583.94+8928+9258.21+1567.8</f>
        <v>69095.7</v>
      </c>
      <c r="Q102" s="56">
        <f>G102-P102</f>
        <v>5935.3000000000029</v>
      </c>
      <c r="R102" s="1">
        <v>100</v>
      </c>
    </row>
    <row r="103" spans="1:894" s="46" customFormat="1" ht="15" customHeight="1" x14ac:dyDescent="0.2">
      <c r="A103" s="46">
        <v>22</v>
      </c>
      <c r="B103" s="46" t="s">
        <v>411</v>
      </c>
      <c r="C103" s="53" t="s">
        <v>412</v>
      </c>
      <c r="D103" s="54" t="s">
        <v>413</v>
      </c>
      <c r="E103" s="54" t="s">
        <v>720</v>
      </c>
      <c r="F103" s="55" t="s">
        <v>596</v>
      </c>
      <c r="G103" s="56">
        <v>150015</v>
      </c>
      <c r="H103" s="56">
        <v>16668.333333333343</v>
      </c>
      <c r="I103" s="54" t="s">
        <v>2</v>
      </c>
      <c r="J103" s="47" t="s">
        <v>341</v>
      </c>
      <c r="K103" s="47" t="s">
        <v>483</v>
      </c>
      <c r="L103" s="47">
        <v>2010</v>
      </c>
      <c r="M103" s="47" t="s">
        <v>508</v>
      </c>
      <c r="N103" s="57">
        <v>40330</v>
      </c>
      <c r="O103" s="57">
        <v>41790</v>
      </c>
      <c r="P103" s="56">
        <f>110381.61+8442.95</f>
        <v>118824.56</v>
      </c>
      <c r="Q103" s="56">
        <f>G103-P103</f>
        <v>31190.440000000002</v>
      </c>
      <c r="R103" s="1">
        <v>100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  <c r="OK103" s="1"/>
      <c r="OL103" s="1"/>
      <c r="OM103" s="1"/>
      <c r="ON103" s="1"/>
      <c r="OO103" s="1"/>
      <c r="OP103" s="1"/>
      <c r="OQ103" s="1"/>
      <c r="OR103" s="1"/>
      <c r="OS103" s="1"/>
      <c r="OT103" s="1"/>
      <c r="OU103" s="1"/>
      <c r="OV103" s="1"/>
      <c r="OW103" s="1"/>
      <c r="OX103" s="1"/>
      <c r="OY103" s="1"/>
      <c r="OZ103" s="1"/>
      <c r="PA103" s="1"/>
      <c r="PB103" s="1"/>
      <c r="PC103" s="1"/>
      <c r="PD103" s="1"/>
      <c r="PE103" s="1"/>
      <c r="PF103" s="1"/>
      <c r="PG103" s="1"/>
      <c r="PH103" s="1"/>
      <c r="PI103" s="1"/>
      <c r="PJ103" s="1"/>
      <c r="PK103" s="1"/>
      <c r="PL103" s="1"/>
      <c r="PM103" s="1"/>
      <c r="PN103" s="1"/>
      <c r="PO103" s="1"/>
      <c r="PP103" s="1"/>
      <c r="PQ103" s="1"/>
      <c r="PR103" s="1"/>
      <c r="PS103" s="1"/>
      <c r="PT103" s="1"/>
      <c r="PU103" s="1"/>
      <c r="PV103" s="1"/>
      <c r="PW103" s="1"/>
      <c r="PX103" s="1"/>
      <c r="PY103" s="1"/>
      <c r="PZ103" s="1"/>
      <c r="QA103" s="1"/>
      <c r="QB103" s="1"/>
      <c r="QC103" s="1"/>
      <c r="QD103" s="1"/>
      <c r="QE103" s="1"/>
      <c r="QF103" s="1"/>
      <c r="QG103" s="1"/>
      <c r="QH103" s="1"/>
      <c r="QI103" s="1"/>
      <c r="QJ103" s="1"/>
      <c r="QK103" s="1"/>
      <c r="QL103" s="1"/>
      <c r="QM103" s="1"/>
      <c r="QN103" s="1"/>
      <c r="QO103" s="1"/>
      <c r="QP103" s="1"/>
      <c r="QQ103" s="1"/>
      <c r="QR103" s="1"/>
      <c r="QS103" s="1"/>
      <c r="QT103" s="1"/>
      <c r="QU103" s="1"/>
      <c r="QV103" s="1"/>
      <c r="QW103" s="1"/>
      <c r="QX103" s="1"/>
      <c r="QY103" s="1"/>
      <c r="QZ103" s="1"/>
      <c r="RA103" s="1"/>
      <c r="RB103" s="1"/>
      <c r="RC103" s="1"/>
      <c r="RD103" s="1"/>
      <c r="RE103" s="1"/>
      <c r="RF103" s="1"/>
      <c r="RG103" s="1"/>
      <c r="RH103" s="1"/>
      <c r="RI103" s="1"/>
      <c r="RJ103" s="1"/>
      <c r="RK103" s="1"/>
      <c r="RL103" s="1"/>
      <c r="RM103" s="1"/>
      <c r="RN103" s="1"/>
      <c r="RO103" s="1"/>
      <c r="RP103" s="1"/>
      <c r="RQ103" s="1"/>
      <c r="RR103" s="1"/>
      <c r="RS103" s="1"/>
      <c r="RT103" s="1"/>
      <c r="RU103" s="1"/>
      <c r="RV103" s="1"/>
      <c r="RW103" s="1"/>
      <c r="RX103" s="1"/>
      <c r="RY103" s="1"/>
      <c r="RZ103" s="1"/>
      <c r="SA103" s="1"/>
      <c r="SB103" s="1"/>
      <c r="SC103" s="1"/>
      <c r="SD103" s="1"/>
      <c r="SE103" s="1"/>
      <c r="SF103" s="1"/>
      <c r="SG103" s="1"/>
      <c r="SH103" s="1"/>
      <c r="SI103" s="1"/>
      <c r="SJ103" s="1"/>
      <c r="SK103" s="1"/>
      <c r="SL103" s="1"/>
      <c r="SM103" s="1"/>
      <c r="SN103" s="1"/>
      <c r="SO103" s="1"/>
      <c r="SP103" s="1"/>
      <c r="SQ103" s="1"/>
      <c r="SR103" s="1"/>
      <c r="SS103" s="1"/>
      <c r="ST103" s="1"/>
      <c r="SU103" s="1"/>
      <c r="SV103" s="1"/>
      <c r="SW103" s="1"/>
      <c r="SX103" s="1"/>
      <c r="SY103" s="1"/>
      <c r="SZ103" s="1"/>
      <c r="TA103" s="1"/>
      <c r="TB103" s="1"/>
      <c r="TC103" s="1"/>
      <c r="TD103" s="1"/>
      <c r="TE103" s="1"/>
      <c r="TF103" s="1"/>
      <c r="TG103" s="1"/>
      <c r="TH103" s="1"/>
      <c r="TI103" s="1"/>
      <c r="TJ103" s="1"/>
      <c r="TK103" s="1"/>
      <c r="TL103" s="1"/>
      <c r="TM103" s="1"/>
      <c r="TN103" s="1"/>
      <c r="TO103" s="1"/>
      <c r="TP103" s="1"/>
      <c r="TQ103" s="1"/>
      <c r="TR103" s="1"/>
      <c r="TS103" s="1"/>
      <c r="TT103" s="1"/>
      <c r="TU103" s="1"/>
      <c r="TV103" s="1"/>
      <c r="TW103" s="1"/>
      <c r="TX103" s="1"/>
      <c r="TY103" s="1"/>
      <c r="TZ103" s="1"/>
      <c r="UA103" s="1"/>
      <c r="UB103" s="1"/>
      <c r="UC103" s="1"/>
      <c r="UD103" s="1"/>
      <c r="UE103" s="1"/>
      <c r="UF103" s="1"/>
      <c r="UG103" s="1"/>
      <c r="UH103" s="1"/>
      <c r="UI103" s="1"/>
      <c r="UJ103" s="1"/>
      <c r="UK103" s="1"/>
      <c r="UL103" s="1"/>
      <c r="UM103" s="1"/>
      <c r="UN103" s="1"/>
      <c r="UO103" s="1"/>
      <c r="UP103" s="1"/>
      <c r="UQ103" s="1"/>
      <c r="UR103" s="1"/>
      <c r="US103" s="1"/>
      <c r="UT103" s="1"/>
      <c r="UU103" s="1"/>
      <c r="UV103" s="1"/>
      <c r="UW103" s="1"/>
      <c r="UX103" s="1"/>
      <c r="UY103" s="1"/>
      <c r="UZ103" s="1"/>
      <c r="VA103" s="1"/>
      <c r="VB103" s="1"/>
      <c r="VC103" s="1"/>
      <c r="VD103" s="1"/>
      <c r="VE103" s="1"/>
      <c r="VF103" s="1"/>
      <c r="VG103" s="1"/>
      <c r="VH103" s="1"/>
      <c r="VI103" s="1"/>
      <c r="VJ103" s="1"/>
      <c r="VK103" s="1"/>
      <c r="VL103" s="1"/>
      <c r="VM103" s="1"/>
      <c r="VN103" s="1"/>
      <c r="VO103" s="1"/>
      <c r="VP103" s="1"/>
      <c r="VQ103" s="1"/>
      <c r="VR103" s="1"/>
      <c r="VS103" s="1"/>
      <c r="VT103" s="1"/>
      <c r="VU103" s="1"/>
      <c r="VV103" s="1"/>
      <c r="VW103" s="1"/>
      <c r="VX103" s="1"/>
      <c r="VY103" s="1"/>
      <c r="VZ103" s="1"/>
      <c r="WA103" s="1"/>
      <c r="WB103" s="1"/>
      <c r="WC103" s="1"/>
      <c r="WD103" s="1"/>
      <c r="WE103" s="1"/>
      <c r="WF103" s="1"/>
      <c r="WG103" s="1"/>
      <c r="WH103" s="1"/>
      <c r="WI103" s="1"/>
      <c r="WJ103" s="1"/>
      <c r="WK103" s="1"/>
      <c r="WL103" s="1"/>
      <c r="WM103" s="1"/>
      <c r="WN103" s="1"/>
      <c r="WO103" s="1"/>
      <c r="WP103" s="1"/>
      <c r="WQ103" s="1"/>
      <c r="WR103" s="1"/>
      <c r="WS103" s="1"/>
      <c r="WT103" s="1"/>
      <c r="WU103" s="1"/>
      <c r="WV103" s="1"/>
      <c r="WW103" s="1"/>
      <c r="WX103" s="1"/>
      <c r="WY103" s="1"/>
      <c r="WZ103" s="1"/>
      <c r="XA103" s="1"/>
      <c r="XB103" s="1"/>
      <c r="XC103" s="1"/>
      <c r="XD103" s="1"/>
      <c r="XE103" s="1"/>
      <c r="XF103" s="1"/>
      <c r="XG103" s="1"/>
      <c r="XH103" s="1"/>
      <c r="XI103" s="1"/>
      <c r="XJ103" s="1"/>
      <c r="XK103" s="1"/>
      <c r="XL103" s="1"/>
      <c r="XM103" s="1"/>
      <c r="XN103" s="1"/>
      <c r="XO103" s="1"/>
      <c r="XP103" s="1"/>
      <c r="XQ103" s="1"/>
      <c r="XR103" s="1"/>
      <c r="XS103" s="1"/>
      <c r="XT103" s="1"/>
      <c r="XU103" s="1"/>
      <c r="XV103" s="1"/>
      <c r="XW103" s="1"/>
      <c r="XX103" s="1"/>
      <c r="XY103" s="1"/>
      <c r="XZ103" s="1"/>
      <c r="YA103" s="1"/>
      <c r="YB103" s="1"/>
      <c r="YC103" s="1"/>
      <c r="YD103" s="1"/>
      <c r="YE103" s="1"/>
      <c r="YF103" s="1"/>
      <c r="YG103" s="1"/>
      <c r="YH103" s="1"/>
      <c r="YI103" s="1"/>
      <c r="YJ103" s="1"/>
      <c r="YK103" s="1"/>
      <c r="YL103" s="1"/>
      <c r="YM103" s="1"/>
      <c r="YN103" s="1"/>
      <c r="YO103" s="1"/>
      <c r="YP103" s="1"/>
      <c r="YQ103" s="1"/>
      <c r="YR103" s="1"/>
      <c r="YS103" s="1"/>
      <c r="YT103" s="1"/>
      <c r="YU103" s="1"/>
      <c r="YV103" s="1"/>
      <c r="YW103" s="1"/>
      <c r="YX103" s="1"/>
      <c r="YY103" s="1"/>
      <c r="YZ103" s="1"/>
      <c r="ZA103" s="1"/>
      <c r="ZB103" s="1"/>
      <c r="ZC103" s="1"/>
      <c r="ZD103" s="1"/>
      <c r="ZE103" s="1"/>
      <c r="ZF103" s="1"/>
      <c r="ZG103" s="1"/>
      <c r="ZH103" s="1"/>
      <c r="ZI103" s="1"/>
      <c r="ZJ103" s="1"/>
      <c r="ZK103" s="1"/>
      <c r="ZL103" s="1"/>
      <c r="ZM103" s="1"/>
      <c r="ZN103" s="1"/>
      <c r="ZO103" s="1"/>
      <c r="ZP103" s="1"/>
      <c r="ZQ103" s="1"/>
      <c r="ZR103" s="1"/>
      <c r="ZS103" s="1"/>
      <c r="ZT103" s="1"/>
      <c r="ZU103" s="1"/>
      <c r="ZV103" s="1"/>
      <c r="ZW103" s="1"/>
      <c r="ZX103" s="1"/>
      <c r="ZY103" s="1"/>
      <c r="ZZ103" s="1"/>
      <c r="AAA103" s="1"/>
      <c r="AAB103" s="1"/>
      <c r="AAC103" s="1"/>
      <c r="AAD103" s="1"/>
      <c r="AAE103" s="1"/>
      <c r="AAF103" s="1"/>
      <c r="AAG103" s="1"/>
      <c r="AAH103" s="1"/>
      <c r="AAI103" s="1"/>
      <c r="AAJ103" s="1"/>
      <c r="AAK103" s="1"/>
      <c r="AAL103" s="1"/>
      <c r="AAM103" s="1"/>
      <c r="AAN103" s="1"/>
      <c r="AAO103" s="1"/>
      <c r="AAP103" s="1"/>
      <c r="AAQ103" s="1"/>
      <c r="AAR103" s="1"/>
      <c r="AAS103" s="1"/>
      <c r="AAT103" s="1"/>
      <c r="AAU103" s="1"/>
      <c r="AAV103" s="1"/>
      <c r="AAW103" s="1"/>
      <c r="AAX103" s="1"/>
      <c r="AAY103" s="1"/>
      <c r="AAZ103" s="1"/>
      <c r="ABA103" s="1"/>
      <c r="ABB103" s="1"/>
      <c r="ABC103" s="1"/>
      <c r="ABD103" s="1"/>
      <c r="ABE103" s="1"/>
      <c r="ABF103" s="1"/>
      <c r="ABG103" s="1"/>
      <c r="ABH103" s="1"/>
      <c r="ABI103" s="1"/>
      <c r="ABJ103" s="1"/>
      <c r="ABK103" s="1"/>
      <c r="ABL103" s="1"/>
      <c r="ABM103" s="1"/>
      <c r="ABN103" s="1"/>
      <c r="ABO103" s="1"/>
      <c r="ABP103" s="1"/>
      <c r="ABQ103" s="1"/>
      <c r="ABR103" s="1"/>
      <c r="ABS103" s="1"/>
      <c r="ABT103" s="1"/>
      <c r="ABU103" s="1"/>
      <c r="ABV103" s="1"/>
      <c r="ABW103" s="1"/>
      <c r="ABX103" s="1"/>
      <c r="ABY103" s="1"/>
      <c r="ABZ103" s="1"/>
      <c r="ACA103" s="1"/>
      <c r="ACB103" s="1"/>
      <c r="ACC103" s="1"/>
      <c r="ACD103" s="1"/>
      <c r="ACE103" s="1"/>
      <c r="ACF103" s="1"/>
      <c r="ACG103" s="1"/>
      <c r="ACH103" s="1"/>
      <c r="ACI103" s="1"/>
      <c r="ACJ103" s="1"/>
      <c r="ACK103" s="1"/>
      <c r="ACL103" s="1"/>
      <c r="ACM103" s="1"/>
      <c r="ACN103" s="1"/>
      <c r="ACO103" s="1"/>
      <c r="ACP103" s="1"/>
      <c r="ACQ103" s="1"/>
      <c r="ACR103" s="1"/>
      <c r="ACS103" s="1"/>
      <c r="ACT103" s="1"/>
      <c r="ACU103" s="1"/>
      <c r="ACV103" s="1"/>
      <c r="ACW103" s="1"/>
      <c r="ACX103" s="1"/>
      <c r="ACY103" s="1"/>
      <c r="ACZ103" s="1"/>
      <c r="ADA103" s="1"/>
      <c r="ADB103" s="1"/>
      <c r="ADC103" s="1"/>
      <c r="ADD103" s="1"/>
      <c r="ADE103" s="1"/>
      <c r="ADF103" s="1"/>
      <c r="ADG103" s="1"/>
      <c r="ADH103" s="1"/>
      <c r="ADI103" s="1"/>
      <c r="ADJ103" s="1"/>
      <c r="ADK103" s="1"/>
      <c r="ADL103" s="1"/>
      <c r="ADM103" s="1"/>
      <c r="ADN103" s="1"/>
      <c r="ADO103" s="1"/>
      <c r="ADP103" s="1"/>
      <c r="ADQ103" s="1"/>
      <c r="ADR103" s="1"/>
      <c r="ADS103" s="1"/>
      <c r="ADT103" s="1"/>
      <c r="ADU103" s="1"/>
      <c r="ADV103" s="1"/>
      <c r="ADW103" s="1"/>
      <c r="ADX103" s="1"/>
      <c r="ADY103" s="1"/>
      <c r="ADZ103" s="1"/>
      <c r="AEA103" s="1"/>
      <c r="AEB103" s="1"/>
      <c r="AEC103" s="1"/>
      <c r="AED103" s="1"/>
      <c r="AEE103" s="1"/>
      <c r="AEF103" s="1"/>
      <c r="AEG103" s="1"/>
      <c r="AEH103" s="1"/>
      <c r="AEI103" s="1"/>
      <c r="AEJ103" s="1"/>
      <c r="AEK103" s="1"/>
      <c r="AEL103" s="1"/>
      <c r="AEM103" s="1"/>
      <c r="AEN103" s="1"/>
      <c r="AEO103" s="1"/>
      <c r="AEP103" s="1"/>
      <c r="AEQ103" s="1"/>
      <c r="AER103" s="1"/>
      <c r="AES103" s="1"/>
      <c r="AET103" s="1"/>
      <c r="AEU103" s="1"/>
      <c r="AEV103" s="1"/>
      <c r="AEW103" s="1"/>
      <c r="AEX103" s="1"/>
      <c r="AEY103" s="1"/>
      <c r="AEZ103" s="1"/>
      <c r="AFA103" s="1"/>
      <c r="AFB103" s="1"/>
      <c r="AFC103" s="1"/>
      <c r="AFD103" s="1"/>
      <c r="AFE103" s="1"/>
      <c r="AFF103" s="1"/>
      <c r="AFG103" s="1"/>
      <c r="AFH103" s="1"/>
      <c r="AFI103" s="1"/>
      <c r="AFJ103" s="1"/>
      <c r="AFK103" s="1"/>
      <c r="AFL103" s="1"/>
      <c r="AFM103" s="1"/>
      <c r="AFN103" s="1"/>
      <c r="AFO103" s="1"/>
      <c r="AFP103" s="1"/>
      <c r="AFQ103" s="1"/>
      <c r="AFR103" s="1"/>
      <c r="AFS103" s="1"/>
      <c r="AFT103" s="1"/>
      <c r="AFU103" s="1"/>
      <c r="AFV103" s="1"/>
      <c r="AFW103" s="1"/>
      <c r="AFX103" s="1"/>
      <c r="AFY103" s="1"/>
      <c r="AFZ103" s="1"/>
      <c r="AGA103" s="1"/>
      <c r="AGB103" s="1"/>
      <c r="AGC103" s="1"/>
      <c r="AGD103" s="1"/>
      <c r="AGE103" s="1"/>
      <c r="AGF103" s="1"/>
      <c r="AGG103" s="1"/>
      <c r="AGH103" s="1"/>
      <c r="AGI103" s="1"/>
      <c r="AGJ103" s="1"/>
      <c r="AGK103" s="1"/>
      <c r="AGL103" s="1"/>
      <c r="AGM103" s="1"/>
      <c r="AGN103" s="1"/>
      <c r="AGO103" s="1"/>
      <c r="AGP103" s="1"/>
      <c r="AGQ103" s="1"/>
      <c r="AGR103" s="1"/>
      <c r="AGS103" s="1"/>
      <c r="AGT103" s="1"/>
      <c r="AGU103" s="1"/>
      <c r="AGV103" s="1"/>
      <c r="AGW103" s="1"/>
      <c r="AGX103" s="1"/>
      <c r="AGY103" s="1"/>
      <c r="AGZ103" s="1"/>
      <c r="AHA103" s="1"/>
      <c r="AHB103" s="1"/>
      <c r="AHC103" s="1"/>
      <c r="AHD103" s="1"/>
      <c r="AHE103" s="1"/>
      <c r="AHF103" s="1"/>
      <c r="AHG103" s="1"/>
      <c r="AHH103" s="1"/>
      <c r="AHI103" s="1"/>
      <c r="AHJ103" s="1"/>
    </row>
    <row r="104" spans="1:894" ht="15" customHeight="1" x14ac:dyDescent="0.2">
      <c r="A104" s="1">
        <v>23</v>
      </c>
      <c r="B104" s="1" t="s">
        <v>215</v>
      </c>
      <c r="C104" s="1" t="s">
        <v>117</v>
      </c>
      <c r="D104" s="1" t="s">
        <v>167</v>
      </c>
      <c r="E104" s="54" t="s">
        <v>720</v>
      </c>
      <c r="F104" s="3" t="s">
        <v>596</v>
      </c>
      <c r="G104" s="15">
        <v>39604</v>
      </c>
      <c r="H104" s="15">
        <v>4400.4444444444453</v>
      </c>
      <c r="I104" s="1" t="s">
        <v>2</v>
      </c>
      <c r="J104" s="9" t="s">
        <v>340</v>
      </c>
      <c r="K104" s="9" t="s">
        <v>483</v>
      </c>
      <c r="L104" s="9">
        <v>2005</v>
      </c>
      <c r="M104" s="9" t="s">
        <v>508</v>
      </c>
      <c r="N104" s="16">
        <v>39514</v>
      </c>
      <c r="O104" s="16">
        <v>41339</v>
      </c>
      <c r="P104" s="17">
        <f>9901+18718.44+3564+3460.6+3959.96</f>
        <v>39604</v>
      </c>
      <c r="Q104" s="17">
        <f>G104-P104</f>
        <v>0</v>
      </c>
      <c r="R104" s="1">
        <v>100</v>
      </c>
    </row>
    <row r="105" spans="1:894" s="46" customFormat="1" ht="15" customHeight="1" x14ac:dyDescent="0.2">
      <c r="A105" s="1">
        <v>35</v>
      </c>
      <c r="B105" s="1" t="s">
        <v>232</v>
      </c>
      <c r="C105" s="2" t="s">
        <v>530</v>
      </c>
      <c r="D105" s="6" t="s">
        <v>531</v>
      </c>
      <c r="E105" s="6" t="s">
        <v>680</v>
      </c>
      <c r="F105" s="7"/>
      <c r="G105" s="8">
        <v>254250</v>
      </c>
      <c r="H105" s="8">
        <v>28250</v>
      </c>
      <c r="I105" s="6" t="s">
        <v>381</v>
      </c>
      <c r="J105" s="4" t="s">
        <v>342</v>
      </c>
      <c r="K105" s="4" t="s">
        <v>483</v>
      </c>
      <c r="L105" s="4">
        <v>2013</v>
      </c>
      <c r="M105" s="4" t="s">
        <v>508</v>
      </c>
      <c r="N105" s="5">
        <v>42036</v>
      </c>
      <c r="O105" s="5">
        <v>43131</v>
      </c>
      <c r="P105" s="8">
        <v>0</v>
      </c>
      <c r="Q105" s="8">
        <f>+G105-P105</f>
        <v>254250</v>
      </c>
      <c r="R105" s="82">
        <v>25</v>
      </c>
      <c r="S105" s="82">
        <v>25</v>
      </c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  <c r="OO105" s="1"/>
      <c r="OP105" s="1"/>
      <c r="OQ105" s="1"/>
      <c r="OR105" s="1"/>
      <c r="OS105" s="1"/>
      <c r="OT105" s="1"/>
      <c r="OU105" s="1"/>
      <c r="OV105" s="1"/>
      <c r="OW105" s="1"/>
      <c r="OX105" s="1"/>
      <c r="OY105" s="1"/>
      <c r="OZ105" s="1"/>
      <c r="PA105" s="1"/>
      <c r="PB105" s="1"/>
      <c r="PC105" s="1"/>
      <c r="PD105" s="1"/>
      <c r="PE105" s="1"/>
      <c r="PF105" s="1"/>
      <c r="PG105" s="1"/>
      <c r="PH105" s="1"/>
      <c r="PI105" s="1"/>
      <c r="PJ105" s="1"/>
      <c r="PK105" s="1"/>
      <c r="PL105" s="1"/>
      <c r="PM105" s="1"/>
      <c r="PN105" s="1"/>
      <c r="PO105" s="1"/>
      <c r="PP105" s="1"/>
      <c r="PQ105" s="1"/>
      <c r="PR105" s="1"/>
      <c r="PS105" s="1"/>
      <c r="PT105" s="1"/>
      <c r="PU105" s="1"/>
      <c r="PV105" s="1"/>
      <c r="PW105" s="1"/>
      <c r="PX105" s="1"/>
      <c r="PY105" s="1"/>
      <c r="PZ105" s="1"/>
      <c r="QA105" s="1"/>
      <c r="QB105" s="1"/>
      <c r="QC105" s="1"/>
      <c r="QD105" s="1"/>
      <c r="QE105" s="1"/>
      <c r="QF105" s="1"/>
      <c r="QG105" s="1"/>
      <c r="QH105" s="1"/>
      <c r="QI105" s="1"/>
      <c r="QJ105" s="1"/>
      <c r="QK105" s="1"/>
      <c r="QL105" s="1"/>
      <c r="QM105" s="1"/>
      <c r="QN105" s="1"/>
      <c r="QO105" s="1"/>
      <c r="QP105" s="1"/>
      <c r="QQ105" s="1"/>
      <c r="QR105" s="1"/>
      <c r="QS105" s="1"/>
      <c r="QT105" s="1"/>
      <c r="QU105" s="1"/>
      <c r="QV105" s="1"/>
      <c r="QW105" s="1"/>
      <c r="QX105" s="1"/>
      <c r="QY105" s="1"/>
      <c r="QZ105" s="1"/>
      <c r="RA105" s="1"/>
      <c r="RB105" s="1"/>
      <c r="RC105" s="1"/>
      <c r="RD105" s="1"/>
      <c r="RE105" s="1"/>
      <c r="RF105" s="1"/>
      <c r="RG105" s="1"/>
      <c r="RH105" s="1"/>
      <c r="RI105" s="1"/>
      <c r="RJ105" s="1"/>
      <c r="RK105" s="1"/>
      <c r="RL105" s="1"/>
      <c r="RM105" s="1"/>
      <c r="RN105" s="1"/>
      <c r="RO105" s="1"/>
      <c r="RP105" s="1"/>
      <c r="RQ105" s="1"/>
      <c r="RR105" s="1"/>
      <c r="RS105" s="1"/>
      <c r="RT105" s="1"/>
      <c r="RU105" s="1"/>
      <c r="RV105" s="1"/>
      <c r="RW105" s="1"/>
      <c r="RX105" s="1"/>
      <c r="RY105" s="1"/>
      <c r="RZ105" s="1"/>
      <c r="SA105" s="1"/>
      <c r="SB105" s="1"/>
      <c r="SC105" s="1"/>
      <c r="SD105" s="1"/>
      <c r="SE105" s="1"/>
      <c r="SF105" s="1"/>
      <c r="SG105" s="1"/>
      <c r="SH105" s="1"/>
      <c r="SI105" s="1"/>
      <c r="SJ105" s="1"/>
      <c r="SK105" s="1"/>
      <c r="SL105" s="1"/>
      <c r="SM105" s="1"/>
      <c r="SN105" s="1"/>
      <c r="SO105" s="1"/>
      <c r="SP105" s="1"/>
      <c r="SQ105" s="1"/>
      <c r="SR105" s="1"/>
      <c r="SS105" s="1"/>
      <c r="ST105" s="1"/>
      <c r="SU105" s="1"/>
      <c r="SV105" s="1"/>
      <c r="SW105" s="1"/>
      <c r="SX105" s="1"/>
      <c r="SY105" s="1"/>
      <c r="SZ105" s="1"/>
      <c r="TA105" s="1"/>
      <c r="TB105" s="1"/>
      <c r="TC105" s="1"/>
      <c r="TD105" s="1"/>
      <c r="TE105" s="1"/>
      <c r="TF105" s="1"/>
      <c r="TG105" s="1"/>
      <c r="TH105" s="1"/>
      <c r="TI105" s="1"/>
      <c r="TJ105" s="1"/>
      <c r="TK105" s="1"/>
      <c r="TL105" s="1"/>
      <c r="TM105" s="1"/>
      <c r="TN105" s="1"/>
      <c r="TO105" s="1"/>
      <c r="TP105" s="1"/>
      <c r="TQ105" s="1"/>
      <c r="TR105" s="1"/>
      <c r="TS105" s="1"/>
      <c r="TT105" s="1"/>
      <c r="TU105" s="1"/>
      <c r="TV105" s="1"/>
      <c r="TW105" s="1"/>
      <c r="TX105" s="1"/>
      <c r="TY105" s="1"/>
      <c r="TZ105" s="1"/>
      <c r="UA105" s="1"/>
      <c r="UB105" s="1"/>
      <c r="UC105" s="1"/>
      <c r="UD105" s="1"/>
      <c r="UE105" s="1"/>
      <c r="UF105" s="1"/>
      <c r="UG105" s="1"/>
      <c r="UH105" s="1"/>
      <c r="UI105" s="1"/>
      <c r="UJ105" s="1"/>
      <c r="UK105" s="1"/>
      <c r="UL105" s="1"/>
      <c r="UM105" s="1"/>
      <c r="UN105" s="1"/>
      <c r="UO105" s="1"/>
      <c r="UP105" s="1"/>
      <c r="UQ105" s="1"/>
      <c r="UR105" s="1"/>
      <c r="US105" s="1"/>
      <c r="UT105" s="1"/>
      <c r="UU105" s="1"/>
      <c r="UV105" s="1"/>
      <c r="UW105" s="1"/>
      <c r="UX105" s="1"/>
      <c r="UY105" s="1"/>
      <c r="UZ105" s="1"/>
      <c r="VA105" s="1"/>
      <c r="VB105" s="1"/>
      <c r="VC105" s="1"/>
      <c r="VD105" s="1"/>
      <c r="VE105" s="1"/>
      <c r="VF105" s="1"/>
      <c r="VG105" s="1"/>
      <c r="VH105" s="1"/>
      <c r="VI105" s="1"/>
      <c r="VJ105" s="1"/>
      <c r="VK105" s="1"/>
      <c r="VL105" s="1"/>
      <c r="VM105" s="1"/>
      <c r="VN105" s="1"/>
      <c r="VO105" s="1"/>
      <c r="VP105" s="1"/>
      <c r="VQ105" s="1"/>
      <c r="VR105" s="1"/>
      <c r="VS105" s="1"/>
      <c r="VT105" s="1"/>
      <c r="VU105" s="1"/>
      <c r="VV105" s="1"/>
      <c r="VW105" s="1"/>
      <c r="VX105" s="1"/>
      <c r="VY105" s="1"/>
      <c r="VZ105" s="1"/>
      <c r="WA105" s="1"/>
      <c r="WB105" s="1"/>
      <c r="WC105" s="1"/>
      <c r="WD105" s="1"/>
      <c r="WE105" s="1"/>
      <c r="WF105" s="1"/>
      <c r="WG105" s="1"/>
      <c r="WH105" s="1"/>
      <c r="WI105" s="1"/>
      <c r="WJ105" s="1"/>
      <c r="WK105" s="1"/>
      <c r="WL105" s="1"/>
      <c r="WM105" s="1"/>
      <c r="WN105" s="1"/>
      <c r="WO105" s="1"/>
      <c r="WP105" s="1"/>
      <c r="WQ105" s="1"/>
      <c r="WR105" s="1"/>
      <c r="WS105" s="1"/>
      <c r="WT105" s="1"/>
      <c r="WU105" s="1"/>
      <c r="WV105" s="1"/>
      <c r="WW105" s="1"/>
      <c r="WX105" s="1"/>
      <c r="WY105" s="1"/>
      <c r="WZ105" s="1"/>
      <c r="XA105" s="1"/>
      <c r="XB105" s="1"/>
      <c r="XC105" s="1"/>
      <c r="XD105" s="1"/>
      <c r="XE105" s="1"/>
      <c r="XF105" s="1"/>
      <c r="XG105" s="1"/>
      <c r="XH105" s="1"/>
      <c r="XI105" s="1"/>
      <c r="XJ105" s="1"/>
      <c r="XK105" s="1"/>
      <c r="XL105" s="1"/>
      <c r="XM105" s="1"/>
      <c r="XN105" s="1"/>
      <c r="XO105" s="1"/>
      <c r="XP105" s="1"/>
      <c r="XQ105" s="1"/>
      <c r="XR105" s="1"/>
      <c r="XS105" s="1"/>
      <c r="XT105" s="1"/>
      <c r="XU105" s="1"/>
      <c r="XV105" s="1"/>
      <c r="XW105" s="1"/>
      <c r="XX105" s="1"/>
      <c r="XY105" s="1"/>
      <c r="XZ105" s="1"/>
      <c r="YA105" s="1"/>
      <c r="YB105" s="1"/>
      <c r="YC105" s="1"/>
      <c r="YD105" s="1"/>
      <c r="YE105" s="1"/>
      <c r="YF105" s="1"/>
      <c r="YG105" s="1"/>
      <c r="YH105" s="1"/>
      <c r="YI105" s="1"/>
      <c r="YJ105" s="1"/>
      <c r="YK105" s="1"/>
      <c r="YL105" s="1"/>
      <c r="YM105" s="1"/>
      <c r="YN105" s="1"/>
      <c r="YO105" s="1"/>
      <c r="YP105" s="1"/>
      <c r="YQ105" s="1"/>
      <c r="YR105" s="1"/>
      <c r="YS105" s="1"/>
      <c r="YT105" s="1"/>
      <c r="YU105" s="1"/>
      <c r="YV105" s="1"/>
      <c r="YW105" s="1"/>
      <c r="YX105" s="1"/>
      <c r="YY105" s="1"/>
      <c r="YZ105" s="1"/>
      <c r="ZA105" s="1"/>
      <c r="ZB105" s="1"/>
      <c r="ZC105" s="1"/>
      <c r="ZD105" s="1"/>
      <c r="ZE105" s="1"/>
      <c r="ZF105" s="1"/>
      <c r="ZG105" s="1"/>
      <c r="ZH105" s="1"/>
      <c r="ZI105" s="1"/>
      <c r="ZJ105" s="1"/>
      <c r="ZK105" s="1"/>
      <c r="ZL105" s="1"/>
      <c r="ZM105" s="1"/>
      <c r="ZN105" s="1"/>
      <c r="ZO105" s="1"/>
      <c r="ZP105" s="1"/>
      <c r="ZQ105" s="1"/>
      <c r="ZR105" s="1"/>
      <c r="ZS105" s="1"/>
      <c r="ZT105" s="1"/>
      <c r="ZU105" s="1"/>
      <c r="ZV105" s="1"/>
      <c r="ZW105" s="1"/>
      <c r="ZX105" s="1"/>
      <c r="ZY105" s="1"/>
      <c r="ZZ105" s="1"/>
      <c r="AAA105" s="1"/>
      <c r="AAB105" s="1"/>
      <c r="AAC105" s="1"/>
      <c r="AAD105" s="1"/>
      <c r="AAE105" s="1"/>
      <c r="AAF105" s="1"/>
      <c r="AAG105" s="1"/>
      <c r="AAH105" s="1"/>
      <c r="AAI105" s="1"/>
      <c r="AAJ105" s="1"/>
      <c r="AAK105" s="1"/>
      <c r="AAL105" s="1"/>
      <c r="AAM105" s="1"/>
      <c r="AAN105" s="1"/>
      <c r="AAO105" s="1"/>
      <c r="AAP105" s="1"/>
      <c r="AAQ105" s="1"/>
      <c r="AAR105" s="1"/>
      <c r="AAS105" s="1"/>
      <c r="AAT105" s="1"/>
      <c r="AAU105" s="1"/>
      <c r="AAV105" s="1"/>
      <c r="AAW105" s="1"/>
      <c r="AAX105" s="1"/>
      <c r="AAY105" s="1"/>
      <c r="AAZ105" s="1"/>
      <c r="ABA105" s="1"/>
      <c r="ABB105" s="1"/>
      <c r="ABC105" s="1"/>
      <c r="ABD105" s="1"/>
      <c r="ABE105" s="1"/>
      <c r="ABF105" s="1"/>
      <c r="ABG105" s="1"/>
      <c r="ABH105" s="1"/>
      <c r="ABI105" s="1"/>
      <c r="ABJ105" s="1"/>
      <c r="ABK105" s="1"/>
      <c r="ABL105" s="1"/>
      <c r="ABM105" s="1"/>
      <c r="ABN105" s="1"/>
      <c r="ABO105" s="1"/>
      <c r="ABP105" s="1"/>
      <c r="ABQ105" s="1"/>
      <c r="ABR105" s="1"/>
      <c r="ABS105" s="1"/>
      <c r="ABT105" s="1"/>
      <c r="ABU105" s="1"/>
      <c r="ABV105" s="1"/>
      <c r="ABW105" s="1"/>
      <c r="ABX105" s="1"/>
      <c r="ABY105" s="1"/>
      <c r="ABZ105" s="1"/>
      <c r="ACA105" s="1"/>
      <c r="ACB105" s="1"/>
      <c r="ACC105" s="1"/>
      <c r="ACD105" s="1"/>
      <c r="ACE105" s="1"/>
      <c r="ACF105" s="1"/>
      <c r="ACG105" s="1"/>
      <c r="ACH105" s="1"/>
      <c r="ACI105" s="1"/>
      <c r="ACJ105" s="1"/>
      <c r="ACK105" s="1"/>
      <c r="ACL105" s="1"/>
      <c r="ACM105" s="1"/>
      <c r="ACN105" s="1"/>
      <c r="ACO105" s="1"/>
      <c r="ACP105" s="1"/>
      <c r="ACQ105" s="1"/>
      <c r="ACR105" s="1"/>
      <c r="ACS105" s="1"/>
      <c r="ACT105" s="1"/>
      <c r="ACU105" s="1"/>
      <c r="ACV105" s="1"/>
      <c r="ACW105" s="1"/>
      <c r="ACX105" s="1"/>
      <c r="ACY105" s="1"/>
      <c r="ACZ105" s="1"/>
      <c r="ADA105" s="1"/>
      <c r="ADB105" s="1"/>
      <c r="ADC105" s="1"/>
      <c r="ADD105" s="1"/>
      <c r="ADE105" s="1"/>
      <c r="ADF105" s="1"/>
      <c r="ADG105" s="1"/>
      <c r="ADH105" s="1"/>
      <c r="ADI105" s="1"/>
      <c r="ADJ105" s="1"/>
      <c r="ADK105" s="1"/>
      <c r="ADL105" s="1"/>
      <c r="ADM105" s="1"/>
      <c r="ADN105" s="1"/>
      <c r="ADO105" s="1"/>
      <c r="ADP105" s="1"/>
      <c r="ADQ105" s="1"/>
      <c r="ADR105" s="1"/>
      <c r="ADS105" s="1"/>
      <c r="ADT105" s="1"/>
      <c r="ADU105" s="1"/>
      <c r="ADV105" s="1"/>
      <c r="ADW105" s="1"/>
      <c r="ADX105" s="1"/>
      <c r="ADY105" s="1"/>
      <c r="ADZ105" s="1"/>
      <c r="AEA105" s="1"/>
      <c r="AEB105" s="1"/>
      <c r="AEC105" s="1"/>
      <c r="AED105" s="1"/>
      <c r="AEE105" s="1"/>
      <c r="AEF105" s="1"/>
      <c r="AEG105" s="1"/>
      <c r="AEH105" s="1"/>
      <c r="AEI105" s="1"/>
      <c r="AEJ105" s="1"/>
      <c r="AEK105" s="1"/>
      <c r="AEL105" s="1"/>
      <c r="AEM105" s="1"/>
      <c r="AEN105" s="1"/>
      <c r="AEO105" s="1"/>
      <c r="AEP105" s="1"/>
      <c r="AEQ105" s="1"/>
      <c r="AER105" s="1"/>
      <c r="AES105" s="1"/>
      <c r="AET105" s="1"/>
      <c r="AEU105" s="1"/>
      <c r="AEV105" s="1"/>
      <c r="AEW105" s="1"/>
      <c r="AEX105" s="1"/>
      <c r="AEY105" s="1"/>
      <c r="AEZ105" s="1"/>
      <c r="AFA105" s="1"/>
      <c r="AFB105" s="1"/>
      <c r="AFC105" s="1"/>
      <c r="AFD105" s="1"/>
      <c r="AFE105" s="1"/>
      <c r="AFF105" s="1"/>
      <c r="AFG105" s="1"/>
      <c r="AFH105" s="1"/>
      <c r="AFI105" s="1"/>
      <c r="AFJ105" s="1"/>
      <c r="AFK105" s="1"/>
      <c r="AFL105" s="1"/>
      <c r="AFM105" s="1"/>
      <c r="AFN105" s="1"/>
      <c r="AFO105" s="1"/>
      <c r="AFP105" s="1"/>
      <c r="AFQ105" s="1"/>
      <c r="AFR105" s="1"/>
      <c r="AFS105" s="1"/>
      <c r="AFT105" s="1"/>
      <c r="AFU105" s="1"/>
      <c r="AFV105" s="1"/>
      <c r="AFW105" s="1"/>
      <c r="AFX105" s="1"/>
      <c r="AFY105" s="1"/>
      <c r="AFZ105" s="1"/>
      <c r="AGA105" s="1"/>
      <c r="AGB105" s="1"/>
      <c r="AGC105" s="1"/>
      <c r="AGD105" s="1"/>
      <c r="AGE105" s="1"/>
      <c r="AGF105" s="1"/>
      <c r="AGG105" s="1"/>
      <c r="AGH105" s="1"/>
      <c r="AGI105" s="1"/>
      <c r="AGJ105" s="1"/>
      <c r="AGK105" s="1"/>
      <c r="AGL105" s="1"/>
      <c r="AGM105" s="1"/>
      <c r="AGN105" s="1"/>
      <c r="AGO105" s="1"/>
      <c r="AGP105" s="1"/>
      <c r="AGQ105" s="1"/>
      <c r="AGR105" s="1"/>
      <c r="AGS105" s="1"/>
      <c r="AGT105" s="1"/>
      <c r="AGU105" s="1"/>
      <c r="AGV105" s="1"/>
      <c r="AGW105" s="1"/>
      <c r="AGX105" s="1"/>
      <c r="AGY105" s="1"/>
      <c r="AGZ105" s="1"/>
      <c r="AHA105" s="1"/>
      <c r="AHB105" s="1"/>
      <c r="AHC105" s="1"/>
      <c r="AHD105" s="1"/>
      <c r="AHE105" s="1"/>
      <c r="AHF105" s="1"/>
      <c r="AHG105" s="1"/>
      <c r="AHH105" s="1"/>
      <c r="AHI105" s="1"/>
      <c r="AHJ105" s="1"/>
    </row>
    <row r="106" spans="1:894" s="46" customFormat="1" ht="15" customHeight="1" x14ac:dyDescent="0.2">
      <c r="A106" s="1">
        <v>35</v>
      </c>
      <c r="B106" s="1" t="s">
        <v>232</v>
      </c>
      <c r="C106" s="1" t="s">
        <v>60</v>
      </c>
      <c r="D106" s="1" t="s">
        <v>353</v>
      </c>
      <c r="E106" s="6" t="s">
        <v>680</v>
      </c>
      <c r="F106" s="3" t="s">
        <v>596</v>
      </c>
      <c r="G106" s="15">
        <v>100000</v>
      </c>
      <c r="H106" s="15">
        <v>11111.111111111109</v>
      </c>
      <c r="I106" s="1" t="s">
        <v>381</v>
      </c>
      <c r="J106" s="9" t="s">
        <v>340</v>
      </c>
      <c r="K106" s="9" t="s">
        <v>483</v>
      </c>
      <c r="L106" s="9">
        <v>2004</v>
      </c>
      <c r="M106" s="9" t="s">
        <v>508</v>
      </c>
      <c r="N106" s="16">
        <v>38434</v>
      </c>
      <c r="O106" s="16">
        <v>40259</v>
      </c>
      <c r="P106" s="17">
        <f>25000+45637.51+12817.35+6967.34</f>
        <v>90422.200000000012</v>
      </c>
      <c r="Q106" s="17">
        <f t="shared" ref="Q106:Q111" si="7">G106-P106</f>
        <v>9577.7999999999884</v>
      </c>
      <c r="R106" s="1">
        <v>100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  <c r="OK106" s="1"/>
      <c r="OL106" s="1"/>
      <c r="OM106" s="1"/>
      <c r="ON106" s="1"/>
      <c r="OO106" s="1"/>
      <c r="OP106" s="1"/>
      <c r="OQ106" s="1"/>
      <c r="OR106" s="1"/>
      <c r="OS106" s="1"/>
      <c r="OT106" s="1"/>
      <c r="OU106" s="1"/>
      <c r="OV106" s="1"/>
      <c r="OW106" s="1"/>
      <c r="OX106" s="1"/>
      <c r="OY106" s="1"/>
      <c r="OZ106" s="1"/>
      <c r="PA106" s="1"/>
      <c r="PB106" s="1"/>
      <c r="PC106" s="1"/>
      <c r="PD106" s="1"/>
      <c r="PE106" s="1"/>
      <c r="PF106" s="1"/>
      <c r="PG106" s="1"/>
      <c r="PH106" s="1"/>
      <c r="PI106" s="1"/>
      <c r="PJ106" s="1"/>
      <c r="PK106" s="1"/>
      <c r="PL106" s="1"/>
      <c r="PM106" s="1"/>
      <c r="PN106" s="1"/>
      <c r="PO106" s="1"/>
      <c r="PP106" s="1"/>
      <c r="PQ106" s="1"/>
      <c r="PR106" s="1"/>
      <c r="PS106" s="1"/>
      <c r="PT106" s="1"/>
      <c r="PU106" s="1"/>
      <c r="PV106" s="1"/>
      <c r="PW106" s="1"/>
      <c r="PX106" s="1"/>
      <c r="PY106" s="1"/>
      <c r="PZ106" s="1"/>
      <c r="QA106" s="1"/>
      <c r="QB106" s="1"/>
      <c r="QC106" s="1"/>
      <c r="QD106" s="1"/>
      <c r="QE106" s="1"/>
      <c r="QF106" s="1"/>
      <c r="QG106" s="1"/>
      <c r="QH106" s="1"/>
      <c r="QI106" s="1"/>
      <c r="QJ106" s="1"/>
      <c r="QK106" s="1"/>
      <c r="QL106" s="1"/>
      <c r="QM106" s="1"/>
      <c r="QN106" s="1"/>
      <c r="QO106" s="1"/>
      <c r="QP106" s="1"/>
      <c r="QQ106" s="1"/>
      <c r="QR106" s="1"/>
      <c r="QS106" s="1"/>
      <c r="QT106" s="1"/>
      <c r="QU106" s="1"/>
      <c r="QV106" s="1"/>
      <c r="QW106" s="1"/>
      <c r="QX106" s="1"/>
      <c r="QY106" s="1"/>
      <c r="QZ106" s="1"/>
      <c r="RA106" s="1"/>
      <c r="RB106" s="1"/>
      <c r="RC106" s="1"/>
      <c r="RD106" s="1"/>
      <c r="RE106" s="1"/>
      <c r="RF106" s="1"/>
      <c r="RG106" s="1"/>
      <c r="RH106" s="1"/>
      <c r="RI106" s="1"/>
      <c r="RJ106" s="1"/>
      <c r="RK106" s="1"/>
      <c r="RL106" s="1"/>
      <c r="RM106" s="1"/>
      <c r="RN106" s="1"/>
      <c r="RO106" s="1"/>
      <c r="RP106" s="1"/>
      <c r="RQ106" s="1"/>
      <c r="RR106" s="1"/>
      <c r="RS106" s="1"/>
      <c r="RT106" s="1"/>
      <c r="RU106" s="1"/>
      <c r="RV106" s="1"/>
      <c r="RW106" s="1"/>
      <c r="RX106" s="1"/>
      <c r="RY106" s="1"/>
      <c r="RZ106" s="1"/>
      <c r="SA106" s="1"/>
      <c r="SB106" s="1"/>
      <c r="SC106" s="1"/>
      <c r="SD106" s="1"/>
      <c r="SE106" s="1"/>
      <c r="SF106" s="1"/>
      <c r="SG106" s="1"/>
      <c r="SH106" s="1"/>
      <c r="SI106" s="1"/>
      <c r="SJ106" s="1"/>
      <c r="SK106" s="1"/>
      <c r="SL106" s="1"/>
      <c r="SM106" s="1"/>
      <c r="SN106" s="1"/>
      <c r="SO106" s="1"/>
      <c r="SP106" s="1"/>
      <c r="SQ106" s="1"/>
      <c r="SR106" s="1"/>
      <c r="SS106" s="1"/>
      <c r="ST106" s="1"/>
      <c r="SU106" s="1"/>
      <c r="SV106" s="1"/>
      <c r="SW106" s="1"/>
      <c r="SX106" s="1"/>
      <c r="SY106" s="1"/>
      <c r="SZ106" s="1"/>
      <c r="TA106" s="1"/>
      <c r="TB106" s="1"/>
      <c r="TC106" s="1"/>
      <c r="TD106" s="1"/>
      <c r="TE106" s="1"/>
      <c r="TF106" s="1"/>
      <c r="TG106" s="1"/>
      <c r="TH106" s="1"/>
      <c r="TI106" s="1"/>
      <c r="TJ106" s="1"/>
      <c r="TK106" s="1"/>
      <c r="TL106" s="1"/>
      <c r="TM106" s="1"/>
      <c r="TN106" s="1"/>
      <c r="TO106" s="1"/>
      <c r="TP106" s="1"/>
      <c r="TQ106" s="1"/>
      <c r="TR106" s="1"/>
      <c r="TS106" s="1"/>
      <c r="TT106" s="1"/>
      <c r="TU106" s="1"/>
      <c r="TV106" s="1"/>
      <c r="TW106" s="1"/>
      <c r="TX106" s="1"/>
      <c r="TY106" s="1"/>
      <c r="TZ106" s="1"/>
      <c r="UA106" s="1"/>
      <c r="UB106" s="1"/>
      <c r="UC106" s="1"/>
      <c r="UD106" s="1"/>
      <c r="UE106" s="1"/>
      <c r="UF106" s="1"/>
      <c r="UG106" s="1"/>
      <c r="UH106" s="1"/>
      <c r="UI106" s="1"/>
      <c r="UJ106" s="1"/>
      <c r="UK106" s="1"/>
      <c r="UL106" s="1"/>
      <c r="UM106" s="1"/>
      <c r="UN106" s="1"/>
      <c r="UO106" s="1"/>
      <c r="UP106" s="1"/>
      <c r="UQ106" s="1"/>
      <c r="UR106" s="1"/>
      <c r="US106" s="1"/>
      <c r="UT106" s="1"/>
      <c r="UU106" s="1"/>
      <c r="UV106" s="1"/>
      <c r="UW106" s="1"/>
      <c r="UX106" s="1"/>
      <c r="UY106" s="1"/>
      <c r="UZ106" s="1"/>
      <c r="VA106" s="1"/>
      <c r="VB106" s="1"/>
      <c r="VC106" s="1"/>
      <c r="VD106" s="1"/>
      <c r="VE106" s="1"/>
      <c r="VF106" s="1"/>
      <c r="VG106" s="1"/>
      <c r="VH106" s="1"/>
      <c r="VI106" s="1"/>
      <c r="VJ106" s="1"/>
      <c r="VK106" s="1"/>
      <c r="VL106" s="1"/>
      <c r="VM106" s="1"/>
      <c r="VN106" s="1"/>
      <c r="VO106" s="1"/>
      <c r="VP106" s="1"/>
      <c r="VQ106" s="1"/>
      <c r="VR106" s="1"/>
      <c r="VS106" s="1"/>
      <c r="VT106" s="1"/>
      <c r="VU106" s="1"/>
      <c r="VV106" s="1"/>
      <c r="VW106" s="1"/>
      <c r="VX106" s="1"/>
      <c r="VY106" s="1"/>
      <c r="VZ106" s="1"/>
      <c r="WA106" s="1"/>
      <c r="WB106" s="1"/>
      <c r="WC106" s="1"/>
      <c r="WD106" s="1"/>
      <c r="WE106" s="1"/>
      <c r="WF106" s="1"/>
      <c r="WG106" s="1"/>
      <c r="WH106" s="1"/>
      <c r="WI106" s="1"/>
      <c r="WJ106" s="1"/>
      <c r="WK106" s="1"/>
      <c r="WL106" s="1"/>
      <c r="WM106" s="1"/>
      <c r="WN106" s="1"/>
      <c r="WO106" s="1"/>
      <c r="WP106" s="1"/>
      <c r="WQ106" s="1"/>
      <c r="WR106" s="1"/>
      <c r="WS106" s="1"/>
      <c r="WT106" s="1"/>
      <c r="WU106" s="1"/>
      <c r="WV106" s="1"/>
      <c r="WW106" s="1"/>
      <c r="WX106" s="1"/>
      <c r="WY106" s="1"/>
      <c r="WZ106" s="1"/>
      <c r="XA106" s="1"/>
      <c r="XB106" s="1"/>
      <c r="XC106" s="1"/>
      <c r="XD106" s="1"/>
      <c r="XE106" s="1"/>
      <c r="XF106" s="1"/>
      <c r="XG106" s="1"/>
      <c r="XH106" s="1"/>
      <c r="XI106" s="1"/>
      <c r="XJ106" s="1"/>
      <c r="XK106" s="1"/>
      <c r="XL106" s="1"/>
      <c r="XM106" s="1"/>
      <c r="XN106" s="1"/>
      <c r="XO106" s="1"/>
      <c r="XP106" s="1"/>
      <c r="XQ106" s="1"/>
      <c r="XR106" s="1"/>
      <c r="XS106" s="1"/>
      <c r="XT106" s="1"/>
      <c r="XU106" s="1"/>
      <c r="XV106" s="1"/>
      <c r="XW106" s="1"/>
      <c r="XX106" s="1"/>
      <c r="XY106" s="1"/>
      <c r="XZ106" s="1"/>
      <c r="YA106" s="1"/>
      <c r="YB106" s="1"/>
      <c r="YC106" s="1"/>
      <c r="YD106" s="1"/>
      <c r="YE106" s="1"/>
      <c r="YF106" s="1"/>
      <c r="YG106" s="1"/>
      <c r="YH106" s="1"/>
      <c r="YI106" s="1"/>
      <c r="YJ106" s="1"/>
      <c r="YK106" s="1"/>
      <c r="YL106" s="1"/>
      <c r="YM106" s="1"/>
      <c r="YN106" s="1"/>
      <c r="YO106" s="1"/>
      <c r="YP106" s="1"/>
      <c r="YQ106" s="1"/>
      <c r="YR106" s="1"/>
      <c r="YS106" s="1"/>
      <c r="YT106" s="1"/>
      <c r="YU106" s="1"/>
      <c r="YV106" s="1"/>
      <c r="YW106" s="1"/>
      <c r="YX106" s="1"/>
      <c r="YY106" s="1"/>
      <c r="YZ106" s="1"/>
      <c r="ZA106" s="1"/>
      <c r="ZB106" s="1"/>
      <c r="ZC106" s="1"/>
      <c r="ZD106" s="1"/>
      <c r="ZE106" s="1"/>
      <c r="ZF106" s="1"/>
      <c r="ZG106" s="1"/>
      <c r="ZH106" s="1"/>
      <c r="ZI106" s="1"/>
      <c r="ZJ106" s="1"/>
      <c r="ZK106" s="1"/>
      <c r="ZL106" s="1"/>
      <c r="ZM106" s="1"/>
      <c r="ZN106" s="1"/>
      <c r="ZO106" s="1"/>
      <c r="ZP106" s="1"/>
      <c r="ZQ106" s="1"/>
      <c r="ZR106" s="1"/>
      <c r="ZS106" s="1"/>
      <c r="ZT106" s="1"/>
      <c r="ZU106" s="1"/>
      <c r="ZV106" s="1"/>
      <c r="ZW106" s="1"/>
      <c r="ZX106" s="1"/>
      <c r="ZY106" s="1"/>
      <c r="ZZ106" s="1"/>
      <c r="AAA106" s="1"/>
      <c r="AAB106" s="1"/>
      <c r="AAC106" s="1"/>
      <c r="AAD106" s="1"/>
      <c r="AAE106" s="1"/>
      <c r="AAF106" s="1"/>
      <c r="AAG106" s="1"/>
      <c r="AAH106" s="1"/>
      <c r="AAI106" s="1"/>
      <c r="AAJ106" s="1"/>
      <c r="AAK106" s="1"/>
      <c r="AAL106" s="1"/>
      <c r="AAM106" s="1"/>
      <c r="AAN106" s="1"/>
      <c r="AAO106" s="1"/>
      <c r="AAP106" s="1"/>
      <c r="AAQ106" s="1"/>
      <c r="AAR106" s="1"/>
      <c r="AAS106" s="1"/>
      <c r="AAT106" s="1"/>
      <c r="AAU106" s="1"/>
      <c r="AAV106" s="1"/>
      <c r="AAW106" s="1"/>
      <c r="AAX106" s="1"/>
      <c r="AAY106" s="1"/>
      <c r="AAZ106" s="1"/>
      <c r="ABA106" s="1"/>
      <c r="ABB106" s="1"/>
      <c r="ABC106" s="1"/>
      <c r="ABD106" s="1"/>
      <c r="ABE106" s="1"/>
      <c r="ABF106" s="1"/>
      <c r="ABG106" s="1"/>
      <c r="ABH106" s="1"/>
      <c r="ABI106" s="1"/>
      <c r="ABJ106" s="1"/>
      <c r="ABK106" s="1"/>
      <c r="ABL106" s="1"/>
      <c r="ABM106" s="1"/>
      <c r="ABN106" s="1"/>
      <c r="ABO106" s="1"/>
      <c r="ABP106" s="1"/>
      <c r="ABQ106" s="1"/>
      <c r="ABR106" s="1"/>
      <c r="ABS106" s="1"/>
      <c r="ABT106" s="1"/>
      <c r="ABU106" s="1"/>
      <c r="ABV106" s="1"/>
      <c r="ABW106" s="1"/>
      <c r="ABX106" s="1"/>
      <c r="ABY106" s="1"/>
      <c r="ABZ106" s="1"/>
      <c r="ACA106" s="1"/>
      <c r="ACB106" s="1"/>
      <c r="ACC106" s="1"/>
      <c r="ACD106" s="1"/>
      <c r="ACE106" s="1"/>
      <c r="ACF106" s="1"/>
      <c r="ACG106" s="1"/>
      <c r="ACH106" s="1"/>
      <c r="ACI106" s="1"/>
      <c r="ACJ106" s="1"/>
      <c r="ACK106" s="1"/>
      <c r="ACL106" s="1"/>
      <c r="ACM106" s="1"/>
      <c r="ACN106" s="1"/>
      <c r="ACO106" s="1"/>
      <c r="ACP106" s="1"/>
      <c r="ACQ106" s="1"/>
      <c r="ACR106" s="1"/>
      <c r="ACS106" s="1"/>
      <c r="ACT106" s="1"/>
      <c r="ACU106" s="1"/>
      <c r="ACV106" s="1"/>
      <c r="ACW106" s="1"/>
      <c r="ACX106" s="1"/>
      <c r="ACY106" s="1"/>
      <c r="ACZ106" s="1"/>
      <c r="ADA106" s="1"/>
      <c r="ADB106" s="1"/>
      <c r="ADC106" s="1"/>
      <c r="ADD106" s="1"/>
      <c r="ADE106" s="1"/>
      <c r="ADF106" s="1"/>
      <c r="ADG106" s="1"/>
      <c r="ADH106" s="1"/>
      <c r="ADI106" s="1"/>
      <c r="ADJ106" s="1"/>
      <c r="ADK106" s="1"/>
      <c r="ADL106" s="1"/>
      <c r="ADM106" s="1"/>
      <c r="ADN106" s="1"/>
      <c r="ADO106" s="1"/>
      <c r="ADP106" s="1"/>
      <c r="ADQ106" s="1"/>
      <c r="ADR106" s="1"/>
      <c r="ADS106" s="1"/>
      <c r="ADT106" s="1"/>
      <c r="ADU106" s="1"/>
      <c r="ADV106" s="1"/>
      <c r="ADW106" s="1"/>
      <c r="ADX106" s="1"/>
      <c r="ADY106" s="1"/>
      <c r="ADZ106" s="1"/>
      <c r="AEA106" s="1"/>
      <c r="AEB106" s="1"/>
      <c r="AEC106" s="1"/>
      <c r="AED106" s="1"/>
      <c r="AEE106" s="1"/>
      <c r="AEF106" s="1"/>
      <c r="AEG106" s="1"/>
      <c r="AEH106" s="1"/>
      <c r="AEI106" s="1"/>
      <c r="AEJ106" s="1"/>
      <c r="AEK106" s="1"/>
      <c r="AEL106" s="1"/>
      <c r="AEM106" s="1"/>
      <c r="AEN106" s="1"/>
      <c r="AEO106" s="1"/>
      <c r="AEP106" s="1"/>
      <c r="AEQ106" s="1"/>
      <c r="AER106" s="1"/>
      <c r="AES106" s="1"/>
      <c r="AET106" s="1"/>
      <c r="AEU106" s="1"/>
      <c r="AEV106" s="1"/>
      <c r="AEW106" s="1"/>
      <c r="AEX106" s="1"/>
      <c r="AEY106" s="1"/>
      <c r="AEZ106" s="1"/>
      <c r="AFA106" s="1"/>
      <c r="AFB106" s="1"/>
      <c r="AFC106" s="1"/>
      <c r="AFD106" s="1"/>
      <c r="AFE106" s="1"/>
      <c r="AFF106" s="1"/>
      <c r="AFG106" s="1"/>
      <c r="AFH106" s="1"/>
      <c r="AFI106" s="1"/>
      <c r="AFJ106" s="1"/>
      <c r="AFK106" s="1"/>
      <c r="AFL106" s="1"/>
      <c r="AFM106" s="1"/>
      <c r="AFN106" s="1"/>
      <c r="AFO106" s="1"/>
      <c r="AFP106" s="1"/>
      <c r="AFQ106" s="1"/>
      <c r="AFR106" s="1"/>
      <c r="AFS106" s="1"/>
      <c r="AFT106" s="1"/>
      <c r="AFU106" s="1"/>
      <c r="AFV106" s="1"/>
      <c r="AFW106" s="1"/>
      <c r="AFX106" s="1"/>
      <c r="AFY106" s="1"/>
      <c r="AFZ106" s="1"/>
      <c r="AGA106" s="1"/>
      <c r="AGB106" s="1"/>
      <c r="AGC106" s="1"/>
      <c r="AGD106" s="1"/>
      <c r="AGE106" s="1"/>
      <c r="AGF106" s="1"/>
      <c r="AGG106" s="1"/>
      <c r="AGH106" s="1"/>
      <c r="AGI106" s="1"/>
      <c r="AGJ106" s="1"/>
      <c r="AGK106" s="1"/>
      <c r="AGL106" s="1"/>
      <c r="AGM106" s="1"/>
      <c r="AGN106" s="1"/>
      <c r="AGO106" s="1"/>
      <c r="AGP106" s="1"/>
      <c r="AGQ106" s="1"/>
      <c r="AGR106" s="1"/>
      <c r="AGS106" s="1"/>
      <c r="AGT106" s="1"/>
      <c r="AGU106" s="1"/>
      <c r="AGV106" s="1"/>
      <c r="AGW106" s="1"/>
      <c r="AGX106" s="1"/>
      <c r="AGY106" s="1"/>
      <c r="AGZ106" s="1"/>
      <c r="AHA106" s="1"/>
      <c r="AHB106" s="1"/>
      <c r="AHC106" s="1"/>
      <c r="AHD106" s="1"/>
      <c r="AHE106" s="1"/>
      <c r="AHF106" s="1"/>
      <c r="AHG106" s="1"/>
      <c r="AHH106" s="1"/>
      <c r="AHI106" s="1"/>
      <c r="AHJ106" s="1"/>
    </row>
    <row r="107" spans="1:894" ht="15" customHeight="1" x14ac:dyDescent="0.2">
      <c r="A107" s="1">
        <v>35</v>
      </c>
      <c r="B107" s="1" t="s">
        <v>232</v>
      </c>
      <c r="C107" s="2" t="s">
        <v>52</v>
      </c>
      <c r="D107" s="6" t="s">
        <v>355</v>
      </c>
      <c r="E107" s="6" t="s">
        <v>680</v>
      </c>
      <c r="F107" s="3" t="s">
        <v>596</v>
      </c>
      <c r="G107" s="8">
        <v>180000</v>
      </c>
      <c r="H107" s="8">
        <v>20000</v>
      </c>
      <c r="I107" s="6" t="s">
        <v>381</v>
      </c>
      <c r="J107" s="4" t="s">
        <v>341</v>
      </c>
      <c r="K107" s="4" t="s">
        <v>483</v>
      </c>
      <c r="L107" s="4">
        <v>2009</v>
      </c>
      <c r="M107" s="4" t="s">
        <v>508</v>
      </c>
      <c r="N107" s="5">
        <v>40093</v>
      </c>
      <c r="O107" s="5">
        <v>41918</v>
      </c>
      <c r="P107" s="8">
        <f>45000+30245.5+55970.73+45032.14</f>
        <v>176248.37</v>
      </c>
      <c r="Q107" s="8">
        <f t="shared" si="7"/>
        <v>3751.6300000000047</v>
      </c>
      <c r="R107" s="1">
        <v>100</v>
      </c>
    </row>
    <row r="108" spans="1:894" s="46" customFormat="1" ht="15" customHeight="1" x14ac:dyDescent="0.2">
      <c r="A108" s="46">
        <v>36</v>
      </c>
      <c r="B108" s="46" t="s">
        <v>232</v>
      </c>
      <c r="C108" s="53" t="s">
        <v>53</v>
      </c>
      <c r="D108" s="54" t="s">
        <v>354</v>
      </c>
      <c r="E108" s="54" t="s">
        <v>681</v>
      </c>
      <c r="F108" s="48" t="s">
        <v>596</v>
      </c>
      <c r="G108" s="56">
        <v>180000</v>
      </c>
      <c r="H108" s="56">
        <v>20000</v>
      </c>
      <c r="I108" s="54" t="s">
        <v>381</v>
      </c>
      <c r="J108" s="47" t="s">
        <v>341</v>
      </c>
      <c r="K108" s="47" t="s">
        <v>483</v>
      </c>
      <c r="L108" s="47">
        <v>2009</v>
      </c>
      <c r="M108" s="47" t="s">
        <v>508</v>
      </c>
      <c r="N108" s="57">
        <v>40093</v>
      </c>
      <c r="O108" s="57">
        <v>41918</v>
      </c>
      <c r="P108" s="56">
        <f>45000+34600.86+28123.97+71336.21</f>
        <v>179061.04</v>
      </c>
      <c r="Q108" s="56">
        <f t="shared" si="7"/>
        <v>938.95999999999185</v>
      </c>
      <c r="R108" s="1">
        <v>100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  <c r="OO108" s="1"/>
      <c r="OP108" s="1"/>
      <c r="OQ108" s="1"/>
      <c r="OR108" s="1"/>
      <c r="OS108" s="1"/>
      <c r="OT108" s="1"/>
      <c r="OU108" s="1"/>
      <c r="OV108" s="1"/>
      <c r="OW108" s="1"/>
      <c r="OX108" s="1"/>
      <c r="OY108" s="1"/>
      <c r="OZ108" s="1"/>
      <c r="PA108" s="1"/>
      <c r="PB108" s="1"/>
      <c r="PC108" s="1"/>
      <c r="PD108" s="1"/>
      <c r="PE108" s="1"/>
      <c r="PF108" s="1"/>
      <c r="PG108" s="1"/>
      <c r="PH108" s="1"/>
      <c r="PI108" s="1"/>
      <c r="PJ108" s="1"/>
      <c r="PK108" s="1"/>
      <c r="PL108" s="1"/>
      <c r="PM108" s="1"/>
      <c r="PN108" s="1"/>
      <c r="PO108" s="1"/>
      <c r="PP108" s="1"/>
      <c r="PQ108" s="1"/>
      <c r="PR108" s="1"/>
      <c r="PS108" s="1"/>
      <c r="PT108" s="1"/>
      <c r="PU108" s="1"/>
      <c r="PV108" s="1"/>
      <c r="PW108" s="1"/>
      <c r="PX108" s="1"/>
      <c r="PY108" s="1"/>
      <c r="PZ108" s="1"/>
      <c r="QA108" s="1"/>
      <c r="QB108" s="1"/>
      <c r="QC108" s="1"/>
      <c r="QD108" s="1"/>
      <c r="QE108" s="1"/>
      <c r="QF108" s="1"/>
      <c r="QG108" s="1"/>
      <c r="QH108" s="1"/>
      <c r="QI108" s="1"/>
      <c r="QJ108" s="1"/>
      <c r="QK108" s="1"/>
      <c r="QL108" s="1"/>
      <c r="QM108" s="1"/>
      <c r="QN108" s="1"/>
      <c r="QO108" s="1"/>
      <c r="QP108" s="1"/>
      <c r="QQ108" s="1"/>
      <c r="QR108" s="1"/>
      <c r="QS108" s="1"/>
      <c r="QT108" s="1"/>
      <c r="QU108" s="1"/>
      <c r="QV108" s="1"/>
      <c r="QW108" s="1"/>
      <c r="QX108" s="1"/>
      <c r="QY108" s="1"/>
      <c r="QZ108" s="1"/>
      <c r="RA108" s="1"/>
      <c r="RB108" s="1"/>
      <c r="RC108" s="1"/>
      <c r="RD108" s="1"/>
      <c r="RE108" s="1"/>
      <c r="RF108" s="1"/>
      <c r="RG108" s="1"/>
      <c r="RH108" s="1"/>
      <c r="RI108" s="1"/>
      <c r="RJ108" s="1"/>
      <c r="RK108" s="1"/>
      <c r="RL108" s="1"/>
      <c r="RM108" s="1"/>
      <c r="RN108" s="1"/>
      <c r="RO108" s="1"/>
      <c r="RP108" s="1"/>
      <c r="RQ108" s="1"/>
      <c r="RR108" s="1"/>
      <c r="RS108" s="1"/>
      <c r="RT108" s="1"/>
      <c r="RU108" s="1"/>
      <c r="RV108" s="1"/>
      <c r="RW108" s="1"/>
      <c r="RX108" s="1"/>
      <c r="RY108" s="1"/>
      <c r="RZ108" s="1"/>
      <c r="SA108" s="1"/>
      <c r="SB108" s="1"/>
      <c r="SC108" s="1"/>
      <c r="SD108" s="1"/>
      <c r="SE108" s="1"/>
      <c r="SF108" s="1"/>
      <c r="SG108" s="1"/>
      <c r="SH108" s="1"/>
      <c r="SI108" s="1"/>
      <c r="SJ108" s="1"/>
      <c r="SK108" s="1"/>
      <c r="SL108" s="1"/>
      <c r="SM108" s="1"/>
      <c r="SN108" s="1"/>
      <c r="SO108" s="1"/>
      <c r="SP108" s="1"/>
      <c r="SQ108" s="1"/>
      <c r="SR108" s="1"/>
      <c r="SS108" s="1"/>
      <c r="ST108" s="1"/>
      <c r="SU108" s="1"/>
      <c r="SV108" s="1"/>
      <c r="SW108" s="1"/>
      <c r="SX108" s="1"/>
      <c r="SY108" s="1"/>
      <c r="SZ108" s="1"/>
      <c r="TA108" s="1"/>
      <c r="TB108" s="1"/>
      <c r="TC108" s="1"/>
      <c r="TD108" s="1"/>
      <c r="TE108" s="1"/>
      <c r="TF108" s="1"/>
      <c r="TG108" s="1"/>
      <c r="TH108" s="1"/>
      <c r="TI108" s="1"/>
      <c r="TJ108" s="1"/>
      <c r="TK108" s="1"/>
      <c r="TL108" s="1"/>
      <c r="TM108" s="1"/>
      <c r="TN108" s="1"/>
      <c r="TO108" s="1"/>
      <c r="TP108" s="1"/>
      <c r="TQ108" s="1"/>
      <c r="TR108" s="1"/>
      <c r="TS108" s="1"/>
      <c r="TT108" s="1"/>
      <c r="TU108" s="1"/>
      <c r="TV108" s="1"/>
      <c r="TW108" s="1"/>
      <c r="TX108" s="1"/>
      <c r="TY108" s="1"/>
      <c r="TZ108" s="1"/>
      <c r="UA108" s="1"/>
      <c r="UB108" s="1"/>
      <c r="UC108" s="1"/>
      <c r="UD108" s="1"/>
      <c r="UE108" s="1"/>
      <c r="UF108" s="1"/>
      <c r="UG108" s="1"/>
      <c r="UH108" s="1"/>
      <c r="UI108" s="1"/>
      <c r="UJ108" s="1"/>
      <c r="UK108" s="1"/>
      <c r="UL108" s="1"/>
      <c r="UM108" s="1"/>
      <c r="UN108" s="1"/>
      <c r="UO108" s="1"/>
      <c r="UP108" s="1"/>
      <c r="UQ108" s="1"/>
      <c r="UR108" s="1"/>
      <c r="US108" s="1"/>
      <c r="UT108" s="1"/>
      <c r="UU108" s="1"/>
      <c r="UV108" s="1"/>
      <c r="UW108" s="1"/>
      <c r="UX108" s="1"/>
      <c r="UY108" s="1"/>
      <c r="UZ108" s="1"/>
      <c r="VA108" s="1"/>
      <c r="VB108" s="1"/>
      <c r="VC108" s="1"/>
      <c r="VD108" s="1"/>
      <c r="VE108" s="1"/>
      <c r="VF108" s="1"/>
      <c r="VG108" s="1"/>
      <c r="VH108" s="1"/>
      <c r="VI108" s="1"/>
      <c r="VJ108" s="1"/>
      <c r="VK108" s="1"/>
      <c r="VL108" s="1"/>
      <c r="VM108" s="1"/>
      <c r="VN108" s="1"/>
      <c r="VO108" s="1"/>
      <c r="VP108" s="1"/>
      <c r="VQ108" s="1"/>
      <c r="VR108" s="1"/>
      <c r="VS108" s="1"/>
      <c r="VT108" s="1"/>
      <c r="VU108" s="1"/>
      <c r="VV108" s="1"/>
      <c r="VW108" s="1"/>
      <c r="VX108" s="1"/>
      <c r="VY108" s="1"/>
      <c r="VZ108" s="1"/>
      <c r="WA108" s="1"/>
      <c r="WB108" s="1"/>
      <c r="WC108" s="1"/>
      <c r="WD108" s="1"/>
      <c r="WE108" s="1"/>
      <c r="WF108" s="1"/>
      <c r="WG108" s="1"/>
      <c r="WH108" s="1"/>
      <c r="WI108" s="1"/>
      <c r="WJ108" s="1"/>
      <c r="WK108" s="1"/>
      <c r="WL108" s="1"/>
      <c r="WM108" s="1"/>
      <c r="WN108" s="1"/>
      <c r="WO108" s="1"/>
      <c r="WP108" s="1"/>
      <c r="WQ108" s="1"/>
      <c r="WR108" s="1"/>
      <c r="WS108" s="1"/>
      <c r="WT108" s="1"/>
      <c r="WU108" s="1"/>
      <c r="WV108" s="1"/>
      <c r="WW108" s="1"/>
      <c r="WX108" s="1"/>
      <c r="WY108" s="1"/>
      <c r="WZ108" s="1"/>
      <c r="XA108" s="1"/>
      <c r="XB108" s="1"/>
      <c r="XC108" s="1"/>
      <c r="XD108" s="1"/>
      <c r="XE108" s="1"/>
      <c r="XF108" s="1"/>
      <c r="XG108" s="1"/>
      <c r="XH108" s="1"/>
      <c r="XI108" s="1"/>
      <c r="XJ108" s="1"/>
      <c r="XK108" s="1"/>
      <c r="XL108" s="1"/>
      <c r="XM108" s="1"/>
      <c r="XN108" s="1"/>
      <c r="XO108" s="1"/>
      <c r="XP108" s="1"/>
      <c r="XQ108" s="1"/>
      <c r="XR108" s="1"/>
      <c r="XS108" s="1"/>
      <c r="XT108" s="1"/>
      <c r="XU108" s="1"/>
      <c r="XV108" s="1"/>
      <c r="XW108" s="1"/>
      <c r="XX108" s="1"/>
      <c r="XY108" s="1"/>
      <c r="XZ108" s="1"/>
      <c r="YA108" s="1"/>
      <c r="YB108" s="1"/>
      <c r="YC108" s="1"/>
      <c r="YD108" s="1"/>
      <c r="YE108" s="1"/>
      <c r="YF108" s="1"/>
      <c r="YG108" s="1"/>
      <c r="YH108" s="1"/>
      <c r="YI108" s="1"/>
      <c r="YJ108" s="1"/>
      <c r="YK108" s="1"/>
      <c r="YL108" s="1"/>
      <c r="YM108" s="1"/>
      <c r="YN108" s="1"/>
      <c r="YO108" s="1"/>
      <c r="YP108" s="1"/>
      <c r="YQ108" s="1"/>
      <c r="YR108" s="1"/>
      <c r="YS108" s="1"/>
      <c r="YT108" s="1"/>
      <c r="YU108" s="1"/>
      <c r="YV108" s="1"/>
      <c r="YW108" s="1"/>
      <c r="YX108" s="1"/>
      <c r="YY108" s="1"/>
      <c r="YZ108" s="1"/>
      <c r="ZA108" s="1"/>
      <c r="ZB108" s="1"/>
      <c r="ZC108" s="1"/>
      <c r="ZD108" s="1"/>
      <c r="ZE108" s="1"/>
      <c r="ZF108" s="1"/>
      <c r="ZG108" s="1"/>
      <c r="ZH108" s="1"/>
      <c r="ZI108" s="1"/>
      <c r="ZJ108" s="1"/>
      <c r="ZK108" s="1"/>
      <c r="ZL108" s="1"/>
      <c r="ZM108" s="1"/>
      <c r="ZN108" s="1"/>
      <c r="ZO108" s="1"/>
      <c r="ZP108" s="1"/>
      <c r="ZQ108" s="1"/>
      <c r="ZR108" s="1"/>
      <c r="ZS108" s="1"/>
      <c r="ZT108" s="1"/>
      <c r="ZU108" s="1"/>
      <c r="ZV108" s="1"/>
      <c r="ZW108" s="1"/>
      <c r="ZX108" s="1"/>
      <c r="ZY108" s="1"/>
      <c r="ZZ108" s="1"/>
      <c r="AAA108" s="1"/>
      <c r="AAB108" s="1"/>
      <c r="AAC108" s="1"/>
      <c r="AAD108" s="1"/>
      <c r="AAE108" s="1"/>
      <c r="AAF108" s="1"/>
      <c r="AAG108" s="1"/>
      <c r="AAH108" s="1"/>
      <c r="AAI108" s="1"/>
      <c r="AAJ108" s="1"/>
      <c r="AAK108" s="1"/>
      <c r="AAL108" s="1"/>
      <c r="AAM108" s="1"/>
      <c r="AAN108" s="1"/>
      <c r="AAO108" s="1"/>
      <c r="AAP108" s="1"/>
      <c r="AAQ108" s="1"/>
      <c r="AAR108" s="1"/>
      <c r="AAS108" s="1"/>
      <c r="AAT108" s="1"/>
      <c r="AAU108" s="1"/>
      <c r="AAV108" s="1"/>
      <c r="AAW108" s="1"/>
      <c r="AAX108" s="1"/>
      <c r="AAY108" s="1"/>
      <c r="AAZ108" s="1"/>
      <c r="ABA108" s="1"/>
      <c r="ABB108" s="1"/>
      <c r="ABC108" s="1"/>
      <c r="ABD108" s="1"/>
      <c r="ABE108" s="1"/>
      <c r="ABF108" s="1"/>
      <c r="ABG108" s="1"/>
      <c r="ABH108" s="1"/>
      <c r="ABI108" s="1"/>
      <c r="ABJ108" s="1"/>
      <c r="ABK108" s="1"/>
      <c r="ABL108" s="1"/>
      <c r="ABM108" s="1"/>
      <c r="ABN108" s="1"/>
      <c r="ABO108" s="1"/>
      <c r="ABP108" s="1"/>
      <c r="ABQ108" s="1"/>
      <c r="ABR108" s="1"/>
      <c r="ABS108" s="1"/>
      <c r="ABT108" s="1"/>
      <c r="ABU108" s="1"/>
      <c r="ABV108" s="1"/>
      <c r="ABW108" s="1"/>
      <c r="ABX108" s="1"/>
      <c r="ABY108" s="1"/>
      <c r="ABZ108" s="1"/>
      <c r="ACA108" s="1"/>
      <c r="ACB108" s="1"/>
      <c r="ACC108" s="1"/>
      <c r="ACD108" s="1"/>
      <c r="ACE108" s="1"/>
      <c r="ACF108" s="1"/>
      <c r="ACG108" s="1"/>
      <c r="ACH108" s="1"/>
      <c r="ACI108" s="1"/>
      <c r="ACJ108" s="1"/>
      <c r="ACK108" s="1"/>
      <c r="ACL108" s="1"/>
      <c r="ACM108" s="1"/>
      <c r="ACN108" s="1"/>
      <c r="ACO108" s="1"/>
      <c r="ACP108" s="1"/>
      <c r="ACQ108" s="1"/>
      <c r="ACR108" s="1"/>
      <c r="ACS108" s="1"/>
      <c r="ACT108" s="1"/>
      <c r="ACU108" s="1"/>
      <c r="ACV108" s="1"/>
      <c r="ACW108" s="1"/>
      <c r="ACX108" s="1"/>
      <c r="ACY108" s="1"/>
      <c r="ACZ108" s="1"/>
      <c r="ADA108" s="1"/>
      <c r="ADB108" s="1"/>
      <c r="ADC108" s="1"/>
      <c r="ADD108" s="1"/>
      <c r="ADE108" s="1"/>
      <c r="ADF108" s="1"/>
      <c r="ADG108" s="1"/>
      <c r="ADH108" s="1"/>
      <c r="ADI108" s="1"/>
      <c r="ADJ108" s="1"/>
      <c r="ADK108" s="1"/>
      <c r="ADL108" s="1"/>
      <c r="ADM108" s="1"/>
      <c r="ADN108" s="1"/>
      <c r="ADO108" s="1"/>
      <c r="ADP108" s="1"/>
      <c r="ADQ108" s="1"/>
      <c r="ADR108" s="1"/>
      <c r="ADS108" s="1"/>
      <c r="ADT108" s="1"/>
      <c r="ADU108" s="1"/>
      <c r="ADV108" s="1"/>
      <c r="ADW108" s="1"/>
      <c r="ADX108" s="1"/>
      <c r="ADY108" s="1"/>
      <c r="ADZ108" s="1"/>
      <c r="AEA108" s="1"/>
      <c r="AEB108" s="1"/>
      <c r="AEC108" s="1"/>
      <c r="AED108" s="1"/>
      <c r="AEE108" s="1"/>
      <c r="AEF108" s="1"/>
      <c r="AEG108" s="1"/>
      <c r="AEH108" s="1"/>
      <c r="AEI108" s="1"/>
      <c r="AEJ108" s="1"/>
      <c r="AEK108" s="1"/>
      <c r="AEL108" s="1"/>
      <c r="AEM108" s="1"/>
      <c r="AEN108" s="1"/>
      <c r="AEO108" s="1"/>
      <c r="AEP108" s="1"/>
      <c r="AEQ108" s="1"/>
      <c r="AER108" s="1"/>
      <c r="AES108" s="1"/>
      <c r="AET108" s="1"/>
      <c r="AEU108" s="1"/>
      <c r="AEV108" s="1"/>
      <c r="AEW108" s="1"/>
      <c r="AEX108" s="1"/>
      <c r="AEY108" s="1"/>
      <c r="AEZ108" s="1"/>
      <c r="AFA108" s="1"/>
      <c r="AFB108" s="1"/>
      <c r="AFC108" s="1"/>
      <c r="AFD108" s="1"/>
      <c r="AFE108" s="1"/>
      <c r="AFF108" s="1"/>
      <c r="AFG108" s="1"/>
      <c r="AFH108" s="1"/>
      <c r="AFI108" s="1"/>
      <c r="AFJ108" s="1"/>
      <c r="AFK108" s="1"/>
      <c r="AFL108" s="1"/>
      <c r="AFM108" s="1"/>
      <c r="AFN108" s="1"/>
      <c r="AFO108" s="1"/>
      <c r="AFP108" s="1"/>
      <c r="AFQ108" s="1"/>
      <c r="AFR108" s="1"/>
      <c r="AFS108" s="1"/>
      <c r="AFT108" s="1"/>
      <c r="AFU108" s="1"/>
      <c r="AFV108" s="1"/>
      <c r="AFW108" s="1"/>
      <c r="AFX108" s="1"/>
      <c r="AFY108" s="1"/>
      <c r="AFZ108" s="1"/>
      <c r="AGA108" s="1"/>
      <c r="AGB108" s="1"/>
      <c r="AGC108" s="1"/>
      <c r="AGD108" s="1"/>
      <c r="AGE108" s="1"/>
      <c r="AGF108" s="1"/>
      <c r="AGG108" s="1"/>
      <c r="AGH108" s="1"/>
      <c r="AGI108" s="1"/>
      <c r="AGJ108" s="1"/>
      <c r="AGK108" s="1"/>
      <c r="AGL108" s="1"/>
      <c r="AGM108" s="1"/>
      <c r="AGN108" s="1"/>
      <c r="AGO108" s="1"/>
      <c r="AGP108" s="1"/>
      <c r="AGQ108" s="1"/>
      <c r="AGR108" s="1"/>
      <c r="AGS108" s="1"/>
      <c r="AGT108" s="1"/>
      <c r="AGU108" s="1"/>
      <c r="AGV108" s="1"/>
      <c r="AGW108" s="1"/>
      <c r="AGX108" s="1"/>
      <c r="AGY108" s="1"/>
      <c r="AGZ108" s="1"/>
      <c r="AHA108" s="1"/>
      <c r="AHB108" s="1"/>
      <c r="AHC108" s="1"/>
      <c r="AHD108" s="1"/>
      <c r="AHE108" s="1"/>
      <c r="AHF108" s="1"/>
      <c r="AHG108" s="1"/>
      <c r="AHH108" s="1"/>
      <c r="AHI108" s="1"/>
      <c r="AHJ108" s="1"/>
    </row>
    <row r="109" spans="1:894" ht="15" customHeight="1" x14ac:dyDescent="0.2">
      <c r="A109" s="1">
        <v>37</v>
      </c>
      <c r="B109" s="1" t="s">
        <v>581</v>
      </c>
      <c r="C109" s="2" t="s">
        <v>446</v>
      </c>
      <c r="D109" s="6" t="s">
        <v>447</v>
      </c>
      <c r="E109" s="6" t="s">
        <v>625</v>
      </c>
      <c r="F109" s="7"/>
      <c r="G109" s="8">
        <v>56700</v>
      </c>
      <c r="H109" s="8">
        <v>6300</v>
      </c>
      <c r="I109" s="6" t="s">
        <v>247</v>
      </c>
      <c r="J109" s="4" t="s">
        <v>340</v>
      </c>
      <c r="K109" s="4" t="s">
        <v>485</v>
      </c>
      <c r="L109" s="4">
        <v>2010</v>
      </c>
      <c r="M109" s="4" t="s">
        <v>508</v>
      </c>
      <c r="N109" s="5">
        <v>40653</v>
      </c>
      <c r="O109" s="5">
        <v>41748</v>
      </c>
      <c r="P109" s="8">
        <f>3961.53+39785.67</f>
        <v>43747.199999999997</v>
      </c>
      <c r="Q109" s="8">
        <f t="shared" si="7"/>
        <v>12952.800000000003</v>
      </c>
      <c r="R109" s="1">
        <v>100</v>
      </c>
    </row>
    <row r="110" spans="1:894" s="46" customFormat="1" ht="15" customHeight="1" x14ac:dyDescent="0.2">
      <c r="A110" s="1">
        <v>43</v>
      </c>
      <c r="B110" s="1" t="s">
        <v>240</v>
      </c>
      <c r="C110" s="1" t="s">
        <v>56</v>
      </c>
      <c r="D110" s="1" t="s">
        <v>174</v>
      </c>
      <c r="E110" s="1" t="s">
        <v>682</v>
      </c>
      <c r="F110" s="3" t="s">
        <v>596</v>
      </c>
      <c r="G110" s="15">
        <v>43200</v>
      </c>
      <c r="H110" s="15">
        <v>4800</v>
      </c>
      <c r="I110" s="1" t="s">
        <v>380</v>
      </c>
      <c r="J110" s="9" t="s">
        <v>340</v>
      </c>
      <c r="K110" s="9" t="s">
        <v>483</v>
      </c>
      <c r="L110" s="9">
        <v>2004</v>
      </c>
      <c r="M110" s="9" t="s">
        <v>508</v>
      </c>
      <c r="N110" s="16">
        <v>38434</v>
      </c>
      <c r="O110" s="16">
        <v>40259</v>
      </c>
      <c r="P110" s="17">
        <f>10800+2093.3+7007.59+8965.58+13472.89</f>
        <v>42339.360000000001</v>
      </c>
      <c r="Q110" s="17">
        <f t="shared" si="7"/>
        <v>860.63999999999942</v>
      </c>
      <c r="R110" s="1">
        <v>100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  <c r="OO110" s="1"/>
      <c r="OP110" s="1"/>
      <c r="OQ110" s="1"/>
      <c r="OR110" s="1"/>
      <c r="OS110" s="1"/>
      <c r="OT110" s="1"/>
      <c r="OU110" s="1"/>
      <c r="OV110" s="1"/>
      <c r="OW110" s="1"/>
      <c r="OX110" s="1"/>
      <c r="OY110" s="1"/>
      <c r="OZ110" s="1"/>
      <c r="PA110" s="1"/>
      <c r="PB110" s="1"/>
      <c r="PC110" s="1"/>
      <c r="PD110" s="1"/>
      <c r="PE110" s="1"/>
      <c r="PF110" s="1"/>
      <c r="PG110" s="1"/>
      <c r="PH110" s="1"/>
      <c r="PI110" s="1"/>
      <c r="PJ110" s="1"/>
      <c r="PK110" s="1"/>
      <c r="PL110" s="1"/>
      <c r="PM110" s="1"/>
      <c r="PN110" s="1"/>
      <c r="PO110" s="1"/>
      <c r="PP110" s="1"/>
      <c r="PQ110" s="1"/>
      <c r="PR110" s="1"/>
      <c r="PS110" s="1"/>
      <c r="PT110" s="1"/>
      <c r="PU110" s="1"/>
      <c r="PV110" s="1"/>
      <c r="PW110" s="1"/>
      <c r="PX110" s="1"/>
      <c r="PY110" s="1"/>
      <c r="PZ110" s="1"/>
      <c r="QA110" s="1"/>
      <c r="QB110" s="1"/>
      <c r="QC110" s="1"/>
      <c r="QD110" s="1"/>
      <c r="QE110" s="1"/>
      <c r="QF110" s="1"/>
      <c r="QG110" s="1"/>
      <c r="QH110" s="1"/>
      <c r="QI110" s="1"/>
      <c r="QJ110" s="1"/>
      <c r="QK110" s="1"/>
      <c r="QL110" s="1"/>
      <c r="QM110" s="1"/>
      <c r="QN110" s="1"/>
      <c r="QO110" s="1"/>
      <c r="QP110" s="1"/>
      <c r="QQ110" s="1"/>
      <c r="QR110" s="1"/>
      <c r="QS110" s="1"/>
      <c r="QT110" s="1"/>
      <c r="QU110" s="1"/>
      <c r="QV110" s="1"/>
      <c r="QW110" s="1"/>
      <c r="QX110" s="1"/>
      <c r="QY110" s="1"/>
      <c r="QZ110" s="1"/>
      <c r="RA110" s="1"/>
      <c r="RB110" s="1"/>
      <c r="RC110" s="1"/>
      <c r="RD110" s="1"/>
      <c r="RE110" s="1"/>
      <c r="RF110" s="1"/>
      <c r="RG110" s="1"/>
      <c r="RH110" s="1"/>
      <c r="RI110" s="1"/>
      <c r="RJ110" s="1"/>
      <c r="RK110" s="1"/>
      <c r="RL110" s="1"/>
      <c r="RM110" s="1"/>
      <c r="RN110" s="1"/>
      <c r="RO110" s="1"/>
      <c r="RP110" s="1"/>
      <c r="RQ110" s="1"/>
      <c r="RR110" s="1"/>
      <c r="RS110" s="1"/>
      <c r="RT110" s="1"/>
      <c r="RU110" s="1"/>
      <c r="RV110" s="1"/>
      <c r="RW110" s="1"/>
      <c r="RX110" s="1"/>
      <c r="RY110" s="1"/>
      <c r="RZ110" s="1"/>
      <c r="SA110" s="1"/>
      <c r="SB110" s="1"/>
      <c r="SC110" s="1"/>
      <c r="SD110" s="1"/>
      <c r="SE110" s="1"/>
      <c r="SF110" s="1"/>
      <c r="SG110" s="1"/>
      <c r="SH110" s="1"/>
      <c r="SI110" s="1"/>
      <c r="SJ110" s="1"/>
      <c r="SK110" s="1"/>
      <c r="SL110" s="1"/>
      <c r="SM110" s="1"/>
      <c r="SN110" s="1"/>
      <c r="SO110" s="1"/>
      <c r="SP110" s="1"/>
      <c r="SQ110" s="1"/>
      <c r="SR110" s="1"/>
      <c r="SS110" s="1"/>
      <c r="ST110" s="1"/>
      <c r="SU110" s="1"/>
      <c r="SV110" s="1"/>
      <c r="SW110" s="1"/>
      <c r="SX110" s="1"/>
      <c r="SY110" s="1"/>
      <c r="SZ110" s="1"/>
      <c r="TA110" s="1"/>
      <c r="TB110" s="1"/>
      <c r="TC110" s="1"/>
      <c r="TD110" s="1"/>
      <c r="TE110" s="1"/>
      <c r="TF110" s="1"/>
      <c r="TG110" s="1"/>
      <c r="TH110" s="1"/>
      <c r="TI110" s="1"/>
      <c r="TJ110" s="1"/>
      <c r="TK110" s="1"/>
      <c r="TL110" s="1"/>
      <c r="TM110" s="1"/>
      <c r="TN110" s="1"/>
      <c r="TO110" s="1"/>
      <c r="TP110" s="1"/>
      <c r="TQ110" s="1"/>
      <c r="TR110" s="1"/>
      <c r="TS110" s="1"/>
      <c r="TT110" s="1"/>
      <c r="TU110" s="1"/>
      <c r="TV110" s="1"/>
      <c r="TW110" s="1"/>
      <c r="TX110" s="1"/>
      <c r="TY110" s="1"/>
      <c r="TZ110" s="1"/>
      <c r="UA110" s="1"/>
      <c r="UB110" s="1"/>
      <c r="UC110" s="1"/>
      <c r="UD110" s="1"/>
      <c r="UE110" s="1"/>
      <c r="UF110" s="1"/>
      <c r="UG110" s="1"/>
      <c r="UH110" s="1"/>
      <c r="UI110" s="1"/>
      <c r="UJ110" s="1"/>
      <c r="UK110" s="1"/>
      <c r="UL110" s="1"/>
      <c r="UM110" s="1"/>
      <c r="UN110" s="1"/>
      <c r="UO110" s="1"/>
      <c r="UP110" s="1"/>
      <c r="UQ110" s="1"/>
      <c r="UR110" s="1"/>
      <c r="US110" s="1"/>
      <c r="UT110" s="1"/>
      <c r="UU110" s="1"/>
      <c r="UV110" s="1"/>
      <c r="UW110" s="1"/>
      <c r="UX110" s="1"/>
      <c r="UY110" s="1"/>
      <c r="UZ110" s="1"/>
      <c r="VA110" s="1"/>
      <c r="VB110" s="1"/>
      <c r="VC110" s="1"/>
      <c r="VD110" s="1"/>
      <c r="VE110" s="1"/>
      <c r="VF110" s="1"/>
      <c r="VG110" s="1"/>
      <c r="VH110" s="1"/>
      <c r="VI110" s="1"/>
      <c r="VJ110" s="1"/>
      <c r="VK110" s="1"/>
      <c r="VL110" s="1"/>
      <c r="VM110" s="1"/>
      <c r="VN110" s="1"/>
      <c r="VO110" s="1"/>
      <c r="VP110" s="1"/>
      <c r="VQ110" s="1"/>
      <c r="VR110" s="1"/>
      <c r="VS110" s="1"/>
      <c r="VT110" s="1"/>
      <c r="VU110" s="1"/>
      <c r="VV110" s="1"/>
      <c r="VW110" s="1"/>
      <c r="VX110" s="1"/>
      <c r="VY110" s="1"/>
      <c r="VZ110" s="1"/>
      <c r="WA110" s="1"/>
      <c r="WB110" s="1"/>
      <c r="WC110" s="1"/>
      <c r="WD110" s="1"/>
      <c r="WE110" s="1"/>
      <c r="WF110" s="1"/>
      <c r="WG110" s="1"/>
      <c r="WH110" s="1"/>
      <c r="WI110" s="1"/>
      <c r="WJ110" s="1"/>
      <c r="WK110" s="1"/>
      <c r="WL110" s="1"/>
      <c r="WM110" s="1"/>
      <c r="WN110" s="1"/>
      <c r="WO110" s="1"/>
      <c r="WP110" s="1"/>
      <c r="WQ110" s="1"/>
      <c r="WR110" s="1"/>
      <c r="WS110" s="1"/>
      <c r="WT110" s="1"/>
      <c r="WU110" s="1"/>
      <c r="WV110" s="1"/>
      <c r="WW110" s="1"/>
      <c r="WX110" s="1"/>
      <c r="WY110" s="1"/>
      <c r="WZ110" s="1"/>
      <c r="XA110" s="1"/>
      <c r="XB110" s="1"/>
      <c r="XC110" s="1"/>
      <c r="XD110" s="1"/>
      <c r="XE110" s="1"/>
      <c r="XF110" s="1"/>
      <c r="XG110" s="1"/>
      <c r="XH110" s="1"/>
      <c r="XI110" s="1"/>
      <c r="XJ110" s="1"/>
      <c r="XK110" s="1"/>
      <c r="XL110" s="1"/>
      <c r="XM110" s="1"/>
      <c r="XN110" s="1"/>
      <c r="XO110" s="1"/>
      <c r="XP110" s="1"/>
      <c r="XQ110" s="1"/>
      <c r="XR110" s="1"/>
      <c r="XS110" s="1"/>
      <c r="XT110" s="1"/>
      <c r="XU110" s="1"/>
      <c r="XV110" s="1"/>
      <c r="XW110" s="1"/>
      <c r="XX110" s="1"/>
      <c r="XY110" s="1"/>
      <c r="XZ110" s="1"/>
      <c r="YA110" s="1"/>
      <c r="YB110" s="1"/>
      <c r="YC110" s="1"/>
      <c r="YD110" s="1"/>
      <c r="YE110" s="1"/>
      <c r="YF110" s="1"/>
      <c r="YG110" s="1"/>
      <c r="YH110" s="1"/>
      <c r="YI110" s="1"/>
      <c r="YJ110" s="1"/>
      <c r="YK110" s="1"/>
      <c r="YL110" s="1"/>
      <c r="YM110" s="1"/>
      <c r="YN110" s="1"/>
      <c r="YO110" s="1"/>
      <c r="YP110" s="1"/>
      <c r="YQ110" s="1"/>
      <c r="YR110" s="1"/>
      <c r="YS110" s="1"/>
      <c r="YT110" s="1"/>
      <c r="YU110" s="1"/>
      <c r="YV110" s="1"/>
      <c r="YW110" s="1"/>
      <c r="YX110" s="1"/>
      <c r="YY110" s="1"/>
      <c r="YZ110" s="1"/>
      <c r="ZA110" s="1"/>
      <c r="ZB110" s="1"/>
      <c r="ZC110" s="1"/>
      <c r="ZD110" s="1"/>
      <c r="ZE110" s="1"/>
      <c r="ZF110" s="1"/>
      <c r="ZG110" s="1"/>
      <c r="ZH110" s="1"/>
      <c r="ZI110" s="1"/>
      <c r="ZJ110" s="1"/>
      <c r="ZK110" s="1"/>
      <c r="ZL110" s="1"/>
      <c r="ZM110" s="1"/>
      <c r="ZN110" s="1"/>
      <c r="ZO110" s="1"/>
      <c r="ZP110" s="1"/>
      <c r="ZQ110" s="1"/>
      <c r="ZR110" s="1"/>
      <c r="ZS110" s="1"/>
      <c r="ZT110" s="1"/>
      <c r="ZU110" s="1"/>
      <c r="ZV110" s="1"/>
      <c r="ZW110" s="1"/>
      <c r="ZX110" s="1"/>
      <c r="ZY110" s="1"/>
      <c r="ZZ110" s="1"/>
      <c r="AAA110" s="1"/>
      <c r="AAB110" s="1"/>
      <c r="AAC110" s="1"/>
      <c r="AAD110" s="1"/>
      <c r="AAE110" s="1"/>
      <c r="AAF110" s="1"/>
      <c r="AAG110" s="1"/>
      <c r="AAH110" s="1"/>
      <c r="AAI110" s="1"/>
      <c r="AAJ110" s="1"/>
      <c r="AAK110" s="1"/>
      <c r="AAL110" s="1"/>
      <c r="AAM110" s="1"/>
      <c r="AAN110" s="1"/>
      <c r="AAO110" s="1"/>
      <c r="AAP110" s="1"/>
      <c r="AAQ110" s="1"/>
      <c r="AAR110" s="1"/>
      <c r="AAS110" s="1"/>
      <c r="AAT110" s="1"/>
      <c r="AAU110" s="1"/>
      <c r="AAV110" s="1"/>
      <c r="AAW110" s="1"/>
      <c r="AAX110" s="1"/>
      <c r="AAY110" s="1"/>
      <c r="AAZ110" s="1"/>
      <c r="ABA110" s="1"/>
      <c r="ABB110" s="1"/>
      <c r="ABC110" s="1"/>
      <c r="ABD110" s="1"/>
      <c r="ABE110" s="1"/>
      <c r="ABF110" s="1"/>
      <c r="ABG110" s="1"/>
      <c r="ABH110" s="1"/>
      <c r="ABI110" s="1"/>
      <c r="ABJ110" s="1"/>
      <c r="ABK110" s="1"/>
      <c r="ABL110" s="1"/>
      <c r="ABM110" s="1"/>
      <c r="ABN110" s="1"/>
      <c r="ABO110" s="1"/>
      <c r="ABP110" s="1"/>
      <c r="ABQ110" s="1"/>
      <c r="ABR110" s="1"/>
      <c r="ABS110" s="1"/>
      <c r="ABT110" s="1"/>
      <c r="ABU110" s="1"/>
      <c r="ABV110" s="1"/>
      <c r="ABW110" s="1"/>
      <c r="ABX110" s="1"/>
      <c r="ABY110" s="1"/>
      <c r="ABZ110" s="1"/>
      <c r="ACA110" s="1"/>
      <c r="ACB110" s="1"/>
      <c r="ACC110" s="1"/>
      <c r="ACD110" s="1"/>
      <c r="ACE110" s="1"/>
      <c r="ACF110" s="1"/>
      <c r="ACG110" s="1"/>
      <c r="ACH110" s="1"/>
      <c r="ACI110" s="1"/>
      <c r="ACJ110" s="1"/>
      <c r="ACK110" s="1"/>
      <c r="ACL110" s="1"/>
      <c r="ACM110" s="1"/>
      <c r="ACN110" s="1"/>
      <c r="ACO110" s="1"/>
      <c r="ACP110" s="1"/>
      <c r="ACQ110" s="1"/>
      <c r="ACR110" s="1"/>
      <c r="ACS110" s="1"/>
      <c r="ACT110" s="1"/>
      <c r="ACU110" s="1"/>
      <c r="ACV110" s="1"/>
      <c r="ACW110" s="1"/>
      <c r="ACX110" s="1"/>
      <c r="ACY110" s="1"/>
      <c r="ACZ110" s="1"/>
      <c r="ADA110" s="1"/>
      <c r="ADB110" s="1"/>
      <c r="ADC110" s="1"/>
      <c r="ADD110" s="1"/>
      <c r="ADE110" s="1"/>
      <c r="ADF110" s="1"/>
      <c r="ADG110" s="1"/>
      <c r="ADH110" s="1"/>
      <c r="ADI110" s="1"/>
      <c r="ADJ110" s="1"/>
      <c r="ADK110" s="1"/>
      <c r="ADL110" s="1"/>
      <c r="ADM110" s="1"/>
      <c r="ADN110" s="1"/>
      <c r="ADO110" s="1"/>
      <c r="ADP110" s="1"/>
      <c r="ADQ110" s="1"/>
      <c r="ADR110" s="1"/>
      <c r="ADS110" s="1"/>
      <c r="ADT110" s="1"/>
      <c r="ADU110" s="1"/>
      <c r="ADV110" s="1"/>
      <c r="ADW110" s="1"/>
      <c r="ADX110" s="1"/>
      <c r="ADY110" s="1"/>
      <c r="ADZ110" s="1"/>
      <c r="AEA110" s="1"/>
      <c r="AEB110" s="1"/>
      <c r="AEC110" s="1"/>
      <c r="AED110" s="1"/>
      <c r="AEE110" s="1"/>
      <c r="AEF110" s="1"/>
      <c r="AEG110" s="1"/>
      <c r="AEH110" s="1"/>
      <c r="AEI110" s="1"/>
      <c r="AEJ110" s="1"/>
      <c r="AEK110" s="1"/>
      <c r="AEL110" s="1"/>
      <c r="AEM110" s="1"/>
      <c r="AEN110" s="1"/>
      <c r="AEO110" s="1"/>
      <c r="AEP110" s="1"/>
      <c r="AEQ110" s="1"/>
      <c r="AER110" s="1"/>
      <c r="AES110" s="1"/>
      <c r="AET110" s="1"/>
      <c r="AEU110" s="1"/>
      <c r="AEV110" s="1"/>
      <c r="AEW110" s="1"/>
      <c r="AEX110" s="1"/>
      <c r="AEY110" s="1"/>
      <c r="AEZ110" s="1"/>
      <c r="AFA110" s="1"/>
      <c r="AFB110" s="1"/>
      <c r="AFC110" s="1"/>
      <c r="AFD110" s="1"/>
      <c r="AFE110" s="1"/>
      <c r="AFF110" s="1"/>
      <c r="AFG110" s="1"/>
      <c r="AFH110" s="1"/>
      <c r="AFI110" s="1"/>
      <c r="AFJ110" s="1"/>
      <c r="AFK110" s="1"/>
      <c r="AFL110" s="1"/>
      <c r="AFM110" s="1"/>
      <c r="AFN110" s="1"/>
      <c r="AFO110" s="1"/>
      <c r="AFP110" s="1"/>
      <c r="AFQ110" s="1"/>
      <c r="AFR110" s="1"/>
      <c r="AFS110" s="1"/>
      <c r="AFT110" s="1"/>
      <c r="AFU110" s="1"/>
      <c r="AFV110" s="1"/>
      <c r="AFW110" s="1"/>
      <c r="AFX110" s="1"/>
      <c r="AFY110" s="1"/>
      <c r="AFZ110" s="1"/>
      <c r="AGA110" s="1"/>
      <c r="AGB110" s="1"/>
      <c r="AGC110" s="1"/>
      <c r="AGD110" s="1"/>
      <c r="AGE110" s="1"/>
      <c r="AGF110" s="1"/>
      <c r="AGG110" s="1"/>
      <c r="AGH110" s="1"/>
      <c r="AGI110" s="1"/>
      <c r="AGJ110" s="1"/>
      <c r="AGK110" s="1"/>
      <c r="AGL110" s="1"/>
      <c r="AGM110" s="1"/>
      <c r="AGN110" s="1"/>
      <c r="AGO110" s="1"/>
      <c r="AGP110" s="1"/>
      <c r="AGQ110" s="1"/>
      <c r="AGR110" s="1"/>
      <c r="AGS110" s="1"/>
      <c r="AGT110" s="1"/>
      <c r="AGU110" s="1"/>
      <c r="AGV110" s="1"/>
      <c r="AGW110" s="1"/>
      <c r="AGX110" s="1"/>
      <c r="AGY110" s="1"/>
      <c r="AGZ110" s="1"/>
      <c r="AHA110" s="1"/>
      <c r="AHB110" s="1"/>
      <c r="AHC110" s="1"/>
      <c r="AHD110" s="1"/>
      <c r="AHE110" s="1"/>
      <c r="AHF110" s="1"/>
      <c r="AHG110" s="1"/>
      <c r="AHH110" s="1"/>
      <c r="AHI110" s="1"/>
      <c r="AHJ110" s="1"/>
    </row>
    <row r="111" spans="1:894" s="46" customFormat="1" ht="15" customHeight="1" x14ac:dyDescent="0.2">
      <c r="A111" s="37">
        <v>45</v>
      </c>
      <c r="B111" s="37" t="s">
        <v>457</v>
      </c>
      <c r="C111" s="39" t="s">
        <v>496</v>
      </c>
      <c r="D111" s="40" t="s">
        <v>466</v>
      </c>
      <c r="E111" s="40" t="s">
        <v>683</v>
      </c>
      <c r="F111" s="41"/>
      <c r="G111" s="42">
        <v>74700</v>
      </c>
      <c r="H111" s="42">
        <v>8300</v>
      </c>
      <c r="I111" s="40" t="s">
        <v>380</v>
      </c>
      <c r="J111" s="38" t="s">
        <v>340</v>
      </c>
      <c r="K111" s="38" t="s">
        <v>483</v>
      </c>
      <c r="L111" s="38">
        <v>2012</v>
      </c>
      <c r="M111" s="38" t="s">
        <v>508</v>
      </c>
      <c r="N111" s="44">
        <v>41897</v>
      </c>
      <c r="O111" s="44">
        <v>42992</v>
      </c>
      <c r="P111" s="42">
        <v>0</v>
      </c>
      <c r="Q111" s="42">
        <f t="shared" si="7"/>
        <v>74700</v>
      </c>
      <c r="R111" s="82">
        <v>25</v>
      </c>
      <c r="S111" s="82">
        <v>25</v>
      </c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  <c r="OO111" s="1"/>
      <c r="OP111" s="1"/>
      <c r="OQ111" s="1"/>
      <c r="OR111" s="1"/>
      <c r="OS111" s="1"/>
      <c r="OT111" s="1"/>
      <c r="OU111" s="1"/>
      <c r="OV111" s="1"/>
      <c r="OW111" s="1"/>
      <c r="OX111" s="1"/>
      <c r="OY111" s="1"/>
      <c r="OZ111" s="1"/>
      <c r="PA111" s="1"/>
      <c r="PB111" s="1"/>
      <c r="PC111" s="1"/>
      <c r="PD111" s="1"/>
      <c r="PE111" s="1"/>
      <c r="PF111" s="1"/>
      <c r="PG111" s="1"/>
      <c r="PH111" s="1"/>
      <c r="PI111" s="1"/>
      <c r="PJ111" s="1"/>
      <c r="PK111" s="1"/>
      <c r="PL111" s="1"/>
      <c r="PM111" s="1"/>
      <c r="PN111" s="1"/>
      <c r="PO111" s="1"/>
      <c r="PP111" s="1"/>
      <c r="PQ111" s="1"/>
      <c r="PR111" s="1"/>
      <c r="PS111" s="1"/>
      <c r="PT111" s="1"/>
      <c r="PU111" s="1"/>
      <c r="PV111" s="1"/>
      <c r="PW111" s="1"/>
      <c r="PX111" s="1"/>
      <c r="PY111" s="1"/>
      <c r="PZ111" s="1"/>
      <c r="QA111" s="1"/>
      <c r="QB111" s="1"/>
      <c r="QC111" s="1"/>
      <c r="QD111" s="1"/>
      <c r="QE111" s="1"/>
      <c r="QF111" s="1"/>
      <c r="QG111" s="1"/>
      <c r="QH111" s="1"/>
      <c r="QI111" s="1"/>
      <c r="QJ111" s="1"/>
      <c r="QK111" s="1"/>
      <c r="QL111" s="1"/>
      <c r="QM111" s="1"/>
      <c r="QN111" s="1"/>
      <c r="QO111" s="1"/>
      <c r="QP111" s="1"/>
      <c r="QQ111" s="1"/>
      <c r="QR111" s="1"/>
      <c r="QS111" s="1"/>
      <c r="QT111" s="1"/>
      <c r="QU111" s="1"/>
      <c r="QV111" s="1"/>
      <c r="QW111" s="1"/>
      <c r="QX111" s="1"/>
      <c r="QY111" s="1"/>
      <c r="QZ111" s="1"/>
      <c r="RA111" s="1"/>
      <c r="RB111" s="1"/>
      <c r="RC111" s="1"/>
      <c r="RD111" s="1"/>
      <c r="RE111" s="1"/>
      <c r="RF111" s="1"/>
      <c r="RG111" s="1"/>
      <c r="RH111" s="1"/>
      <c r="RI111" s="1"/>
      <c r="RJ111" s="1"/>
      <c r="RK111" s="1"/>
      <c r="RL111" s="1"/>
      <c r="RM111" s="1"/>
      <c r="RN111" s="1"/>
      <c r="RO111" s="1"/>
      <c r="RP111" s="1"/>
      <c r="RQ111" s="1"/>
      <c r="RR111" s="1"/>
      <c r="RS111" s="1"/>
      <c r="RT111" s="1"/>
      <c r="RU111" s="1"/>
      <c r="RV111" s="1"/>
      <c r="RW111" s="1"/>
      <c r="RX111" s="1"/>
      <c r="RY111" s="1"/>
      <c r="RZ111" s="1"/>
      <c r="SA111" s="1"/>
      <c r="SB111" s="1"/>
      <c r="SC111" s="1"/>
      <c r="SD111" s="1"/>
      <c r="SE111" s="1"/>
      <c r="SF111" s="1"/>
      <c r="SG111" s="1"/>
      <c r="SH111" s="1"/>
      <c r="SI111" s="1"/>
      <c r="SJ111" s="1"/>
      <c r="SK111" s="1"/>
      <c r="SL111" s="1"/>
      <c r="SM111" s="1"/>
      <c r="SN111" s="1"/>
      <c r="SO111" s="1"/>
      <c r="SP111" s="1"/>
      <c r="SQ111" s="1"/>
      <c r="SR111" s="1"/>
      <c r="SS111" s="1"/>
      <c r="ST111" s="1"/>
      <c r="SU111" s="1"/>
      <c r="SV111" s="1"/>
      <c r="SW111" s="1"/>
      <c r="SX111" s="1"/>
      <c r="SY111" s="1"/>
      <c r="SZ111" s="1"/>
      <c r="TA111" s="1"/>
      <c r="TB111" s="1"/>
      <c r="TC111" s="1"/>
      <c r="TD111" s="1"/>
      <c r="TE111" s="1"/>
      <c r="TF111" s="1"/>
      <c r="TG111" s="1"/>
      <c r="TH111" s="1"/>
      <c r="TI111" s="1"/>
      <c r="TJ111" s="1"/>
      <c r="TK111" s="1"/>
      <c r="TL111" s="1"/>
      <c r="TM111" s="1"/>
      <c r="TN111" s="1"/>
      <c r="TO111" s="1"/>
      <c r="TP111" s="1"/>
      <c r="TQ111" s="1"/>
      <c r="TR111" s="1"/>
      <c r="TS111" s="1"/>
      <c r="TT111" s="1"/>
      <c r="TU111" s="1"/>
      <c r="TV111" s="1"/>
      <c r="TW111" s="1"/>
      <c r="TX111" s="1"/>
      <c r="TY111" s="1"/>
      <c r="TZ111" s="1"/>
      <c r="UA111" s="1"/>
      <c r="UB111" s="1"/>
      <c r="UC111" s="1"/>
      <c r="UD111" s="1"/>
      <c r="UE111" s="1"/>
      <c r="UF111" s="1"/>
      <c r="UG111" s="1"/>
      <c r="UH111" s="1"/>
      <c r="UI111" s="1"/>
      <c r="UJ111" s="1"/>
      <c r="UK111" s="1"/>
      <c r="UL111" s="1"/>
      <c r="UM111" s="1"/>
      <c r="UN111" s="1"/>
      <c r="UO111" s="1"/>
      <c r="UP111" s="1"/>
      <c r="UQ111" s="1"/>
      <c r="UR111" s="1"/>
      <c r="US111" s="1"/>
      <c r="UT111" s="1"/>
      <c r="UU111" s="1"/>
      <c r="UV111" s="1"/>
      <c r="UW111" s="1"/>
      <c r="UX111" s="1"/>
      <c r="UY111" s="1"/>
      <c r="UZ111" s="1"/>
      <c r="VA111" s="1"/>
      <c r="VB111" s="1"/>
      <c r="VC111" s="1"/>
      <c r="VD111" s="1"/>
      <c r="VE111" s="1"/>
      <c r="VF111" s="1"/>
      <c r="VG111" s="1"/>
      <c r="VH111" s="1"/>
      <c r="VI111" s="1"/>
      <c r="VJ111" s="1"/>
      <c r="VK111" s="1"/>
      <c r="VL111" s="1"/>
      <c r="VM111" s="1"/>
      <c r="VN111" s="1"/>
      <c r="VO111" s="1"/>
      <c r="VP111" s="1"/>
      <c r="VQ111" s="1"/>
      <c r="VR111" s="1"/>
      <c r="VS111" s="1"/>
      <c r="VT111" s="1"/>
      <c r="VU111" s="1"/>
      <c r="VV111" s="1"/>
      <c r="VW111" s="1"/>
      <c r="VX111" s="1"/>
      <c r="VY111" s="1"/>
      <c r="VZ111" s="1"/>
      <c r="WA111" s="1"/>
      <c r="WB111" s="1"/>
      <c r="WC111" s="1"/>
      <c r="WD111" s="1"/>
      <c r="WE111" s="1"/>
      <c r="WF111" s="1"/>
      <c r="WG111" s="1"/>
      <c r="WH111" s="1"/>
      <c r="WI111" s="1"/>
      <c r="WJ111" s="1"/>
      <c r="WK111" s="1"/>
      <c r="WL111" s="1"/>
      <c r="WM111" s="1"/>
      <c r="WN111" s="1"/>
      <c r="WO111" s="1"/>
      <c r="WP111" s="1"/>
      <c r="WQ111" s="1"/>
      <c r="WR111" s="1"/>
      <c r="WS111" s="1"/>
      <c r="WT111" s="1"/>
      <c r="WU111" s="1"/>
      <c r="WV111" s="1"/>
      <c r="WW111" s="1"/>
      <c r="WX111" s="1"/>
      <c r="WY111" s="1"/>
      <c r="WZ111" s="1"/>
      <c r="XA111" s="1"/>
      <c r="XB111" s="1"/>
      <c r="XC111" s="1"/>
      <c r="XD111" s="1"/>
      <c r="XE111" s="1"/>
      <c r="XF111" s="1"/>
      <c r="XG111" s="1"/>
      <c r="XH111" s="1"/>
      <c r="XI111" s="1"/>
      <c r="XJ111" s="1"/>
      <c r="XK111" s="1"/>
      <c r="XL111" s="1"/>
      <c r="XM111" s="1"/>
      <c r="XN111" s="1"/>
      <c r="XO111" s="1"/>
      <c r="XP111" s="1"/>
      <c r="XQ111" s="1"/>
      <c r="XR111" s="1"/>
      <c r="XS111" s="1"/>
      <c r="XT111" s="1"/>
      <c r="XU111" s="1"/>
      <c r="XV111" s="1"/>
      <c r="XW111" s="1"/>
      <c r="XX111" s="1"/>
      <c r="XY111" s="1"/>
      <c r="XZ111" s="1"/>
      <c r="YA111" s="1"/>
      <c r="YB111" s="1"/>
      <c r="YC111" s="1"/>
      <c r="YD111" s="1"/>
      <c r="YE111" s="1"/>
      <c r="YF111" s="1"/>
      <c r="YG111" s="1"/>
      <c r="YH111" s="1"/>
      <c r="YI111" s="1"/>
      <c r="YJ111" s="1"/>
      <c r="YK111" s="1"/>
      <c r="YL111" s="1"/>
      <c r="YM111" s="1"/>
      <c r="YN111" s="1"/>
      <c r="YO111" s="1"/>
      <c r="YP111" s="1"/>
      <c r="YQ111" s="1"/>
      <c r="YR111" s="1"/>
      <c r="YS111" s="1"/>
      <c r="YT111" s="1"/>
      <c r="YU111" s="1"/>
      <c r="YV111" s="1"/>
      <c r="YW111" s="1"/>
      <c r="YX111" s="1"/>
      <c r="YY111" s="1"/>
      <c r="YZ111" s="1"/>
      <c r="ZA111" s="1"/>
      <c r="ZB111" s="1"/>
      <c r="ZC111" s="1"/>
      <c r="ZD111" s="1"/>
      <c r="ZE111" s="1"/>
      <c r="ZF111" s="1"/>
      <c r="ZG111" s="1"/>
      <c r="ZH111" s="1"/>
      <c r="ZI111" s="1"/>
      <c r="ZJ111" s="1"/>
      <c r="ZK111" s="1"/>
      <c r="ZL111" s="1"/>
      <c r="ZM111" s="1"/>
      <c r="ZN111" s="1"/>
      <c r="ZO111" s="1"/>
      <c r="ZP111" s="1"/>
      <c r="ZQ111" s="1"/>
      <c r="ZR111" s="1"/>
      <c r="ZS111" s="1"/>
      <c r="ZT111" s="1"/>
      <c r="ZU111" s="1"/>
      <c r="ZV111" s="1"/>
      <c r="ZW111" s="1"/>
      <c r="ZX111" s="1"/>
      <c r="ZY111" s="1"/>
      <c r="ZZ111" s="1"/>
      <c r="AAA111" s="1"/>
      <c r="AAB111" s="1"/>
      <c r="AAC111" s="1"/>
      <c r="AAD111" s="1"/>
      <c r="AAE111" s="1"/>
      <c r="AAF111" s="1"/>
      <c r="AAG111" s="1"/>
      <c r="AAH111" s="1"/>
      <c r="AAI111" s="1"/>
      <c r="AAJ111" s="1"/>
      <c r="AAK111" s="1"/>
      <c r="AAL111" s="1"/>
      <c r="AAM111" s="1"/>
      <c r="AAN111" s="1"/>
      <c r="AAO111" s="1"/>
      <c r="AAP111" s="1"/>
      <c r="AAQ111" s="1"/>
      <c r="AAR111" s="1"/>
      <c r="AAS111" s="1"/>
      <c r="AAT111" s="1"/>
      <c r="AAU111" s="1"/>
      <c r="AAV111" s="1"/>
      <c r="AAW111" s="1"/>
      <c r="AAX111" s="1"/>
      <c r="AAY111" s="1"/>
      <c r="AAZ111" s="1"/>
      <c r="ABA111" s="1"/>
      <c r="ABB111" s="1"/>
      <c r="ABC111" s="1"/>
      <c r="ABD111" s="1"/>
      <c r="ABE111" s="1"/>
      <c r="ABF111" s="1"/>
      <c r="ABG111" s="1"/>
      <c r="ABH111" s="1"/>
      <c r="ABI111" s="1"/>
      <c r="ABJ111" s="1"/>
      <c r="ABK111" s="1"/>
      <c r="ABL111" s="1"/>
      <c r="ABM111" s="1"/>
      <c r="ABN111" s="1"/>
      <c r="ABO111" s="1"/>
      <c r="ABP111" s="1"/>
      <c r="ABQ111" s="1"/>
      <c r="ABR111" s="1"/>
      <c r="ABS111" s="1"/>
      <c r="ABT111" s="1"/>
      <c r="ABU111" s="1"/>
      <c r="ABV111" s="1"/>
      <c r="ABW111" s="1"/>
      <c r="ABX111" s="1"/>
      <c r="ABY111" s="1"/>
      <c r="ABZ111" s="1"/>
      <c r="ACA111" s="1"/>
      <c r="ACB111" s="1"/>
      <c r="ACC111" s="1"/>
      <c r="ACD111" s="1"/>
      <c r="ACE111" s="1"/>
      <c r="ACF111" s="1"/>
      <c r="ACG111" s="1"/>
      <c r="ACH111" s="1"/>
      <c r="ACI111" s="1"/>
      <c r="ACJ111" s="1"/>
      <c r="ACK111" s="1"/>
      <c r="ACL111" s="1"/>
      <c r="ACM111" s="1"/>
      <c r="ACN111" s="1"/>
      <c r="ACO111" s="1"/>
      <c r="ACP111" s="1"/>
      <c r="ACQ111" s="1"/>
      <c r="ACR111" s="1"/>
      <c r="ACS111" s="1"/>
      <c r="ACT111" s="1"/>
      <c r="ACU111" s="1"/>
      <c r="ACV111" s="1"/>
      <c r="ACW111" s="1"/>
      <c r="ACX111" s="1"/>
      <c r="ACY111" s="1"/>
      <c r="ACZ111" s="1"/>
      <c r="ADA111" s="1"/>
      <c r="ADB111" s="1"/>
      <c r="ADC111" s="1"/>
      <c r="ADD111" s="1"/>
      <c r="ADE111" s="1"/>
      <c r="ADF111" s="1"/>
      <c r="ADG111" s="1"/>
      <c r="ADH111" s="1"/>
      <c r="ADI111" s="1"/>
      <c r="ADJ111" s="1"/>
      <c r="ADK111" s="1"/>
      <c r="ADL111" s="1"/>
      <c r="ADM111" s="1"/>
      <c r="ADN111" s="1"/>
      <c r="ADO111" s="1"/>
      <c r="ADP111" s="1"/>
      <c r="ADQ111" s="1"/>
      <c r="ADR111" s="1"/>
      <c r="ADS111" s="1"/>
      <c r="ADT111" s="1"/>
      <c r="ADU111" s="1"/>
      <c r="ADV111" s="1"/>
      <c r="ADW111" s="1"/>
      <c r="ADX111" s="1"/>
      <c r="ADY111" s="1"/>
      <c r="ADZ111" s="1"/>
      <c r="AEA111" s="1"/>
      <c r="AEB111" s="1"/>
      <c r="AEC111" s="1"/>
      <c r="AED111" s="1"/>
      <c r="AEE111" s="1"/>
      <c r="AEF111" s="1"/>
      <c r="AEG111" s="1"/>
      <c r="AEH111" s="1"/>
      <c r="AEI111" s="1"/>
      <c r="AEJ111" s="1"/>
      <c r="AEK111" s="1"/>
      <c r="AEL111" s="1"/>
      <c r="AEM111" s="1"/>
      <c r="AEN111" s="1"/>
      <c r="AEO111" s="1"/>
      <c r="AEP111" s="1"/>
      <c r="AEQ111" s="1"/>
      <c r="AER111" s="1"/>
      <c r="AES111" s="1"/>
      <c r="AET111" s="1"/>
      <c r="AEU111" s="1"/>
      <c r="AEV111" s="1"/>
      <c r="AEW111" s="1"/>
      <c r="AEX111" s="1"/>
      <c r="AEY111" s="1"/>
      <c r="AEZ111" s="1"/>
      <c r="AFA111" s="1"/>
      <c r="AFB111" s="1"/>
      <c r="AFC111" s="1"/>
      <c r="AFD111" s="1"/>
      <c r="AFE111" s="1"/>
      <c r="AFF111" s="1"/>
      <c r="AFG111" s="1"/>
      <c r="AFH111" s="1"/>
      <c r="AFI111" s="1"/>
      <c r="AFJ111" s="1"/>
      <c r="AFK111" s="1"/>
      <c r="AFL111" s="1"/>
      <c r="AFM111" s="1"/>
      <c r="AFN111" s="1"/>
      <c r="AFO111" s="1"/>
      <c r="AFP111" s="1"/>
      <c r="AFQ111" s="1"/>
      <c r="AFR111" s="1"/>
      <c r="AFS111" s="1"/>
      <c r="AFT111" s="1"/>
      <c r="AFU111" s="1"/>
      <c r="AFV111" s="1"/>
      <c r="AFW111" s="1"/>
      <c r="AFX111" s="1"/>
      <c r="AFY111" s="1"/>
      <c r="AFZ111" s="1"/>
      <c r="AGA111" s="1"/>
      <c r="AGB111" s="1"/>
      <c r="AGC111" s="1"/>
      <c r="AGD111" s="1"/>
      <c r="AGE111" s="1"/>
      <c r="AGF111" s="1"/>
      <c r="AGG111" s="1"/>
      <c r="AGH111" s="1"/>
      <c r="AGI111" s="1"/>
      <c r="AGJ111" s="1"/>
      <c r="AGK111" s="1"/>
      <c r="AGL111" s="1"/>
      <c r="AGM111" s="1"/>
      <c r="AGN111" s="1"/>
      <c r="AGO111" s="1"/>
      <c r="AGP111" s="1"/>
      <c r="AGQ111" s="1"/>
      <c r="AGR111" s="1"/>
      <c r="AGS111" s="1"/>
      <c r="AGT111" s="1"/>
      <c r="AGU111" s="1"/>
      <c r="AGV111" s="1"/>
      <c r="AGW111" s="1"/>
      <c r="AGX111" s="1"/>
      <c r="AGY111" s="1"/>
      <c r="AGZ111" s="1"/>
      <c r="AHA111" s="1"/>
      <c r="AHB111" s="1"/>
      <c r="AHC111" s="1"/>
      <c r="AHD111" s="1"/>
      <c r="AHE111" s="1"/>
      <c r="AHF111" s="1"/>
      <c r="AHG111" s="1"/>
      <c r="AHH111" s="1"/>
      <c r="AHI111" s="1"/>
      <c r="AHJ111" s="1"/>
    </row>
    <row r="112" spans="1:894" ht="15" customHeight="1" x14ac:dyDescent="0.2">
      <c r="A112" s="37">
        <v>43</v>
      </c>
      <c r="B112" s="37" t="s">
        <v>457</v>
      </c>
      <c r="C112" s="39" t="s">
        <v>535</v>
      </c>
      <c r="D112" s="40" t="s">
        <v>536</v>
      </c>
      <c r="E112" s="40" t="s">
        <v>682</v>
      </c>
      <c r="F112" s="41"/>
      <c r="G112" s="42">
        <v>124000</v>
      </c>
      <c r="H112" s="42">
        <v>13777.777777777777</v>
      </c>
      <c r="I112" s="40" t="s">
        <v>380</v>
      </c>
      <c r="J112" s="38" t="s">
        <v>341</v>
      </c>
      <c r="K112" s="38" t="s">
        <v>483</v>
      </c>
      <c r="L112" s="38">
        <v>2013</v>
      </c>
      <c r="M112" s="38" t="s">
        <v>508</v>
      </c>
      <c r="N112" s="44">
        <v>42036</v>
      </c>
      <c r="O112" s="44">
        <v>43131</v>
      </c>
      <c r="P112" s="42">
        <v>0</v>
      </c>
      <c r="Q112" s="42">
        <f>+G112-P112</f>
        <v>124000</v>
      </c>
      <c r="R112" s="82">
        <v>25</v>
      </c>
      <c r="S112" s="82">
        <v>25</v>
      </c>
    </row>
    <row r="113" spans="1:894" ht="15" customHeight="1" x14ac:dyDescent="0.2">
      <c r="A113" s="46">
        <v>20</v>
      </c>
      <c r="B113" s="46" t="s">
        <v>458</v>
      </c>
      <c r="C113" s="53" t="s">
        <v>497</v>
      </c>
      <c r="D113" s="54" t="s">
        <v>467</v>
      </c>
      <c r="E113" s="54" t="s">
        <v>610</v>
      </c>
      <c r="F113" s="55"/>
      <c r="G113" s="56">
        <v>104100</v>
      </c>
      <c r="H113" s="56">
        <v>11566.666666666657</v>
      </c>
      <c r="I113" s="54" t="s">
        <v>243</v>
      </c>
      <c r="J113" s="47" t="s">
        <v>341</v>
      </c>
      <c r="K113" s="47" t="s">
        <v>483</v>
      </c>
      <c r="L113" s="47">
        <v>2012</v>
      </c>
      <c r="M113" s="47" t="s">
        <v>508</v>
      </c>
      <c r="N113" s="57">
        <v>41791</v>
      </c>
      <c r="O113" s="57">
        <v>42886</v>
      </c>
      <c r="P113" s="56">
        <v>26025</v>
      </c>
      <c r="Q113" s="56">
        <f>G113-P113</f>
        <v>78075</v>
      </c>
      <c r="R113" s="82">
        <v>25</v>
      </c>
      <c r="S113" s="82">
        <v>25</v>
      </c>
    </row>
    <row r="114" spans="1:894" s="46" customFormat="1" ht="15" customHeight="1" x14ac:dyDescent="0.2">
      <c r="A114" s="37">
        <v>53</v>
      </c>
      <c r="B114" s="37" t="s">
        <v>250</v>
      </c>
      <c r="C114" s="37" t="s">
        <v>63</v>
      </c>
      <c r="D114" s="37" t="s">
        <v>376</v>
      </c>
      <c r="E114" s="37" t="s">
        <v>684</v>
      </c>
      <c r="F114" s="45" t="s">
        <v>596</v>
      </c>
      <c r="G114" s="61">
        <v>38800</v>
      </c>
      <c r="H114" s="61">
        <v>4311.1111111111095</v>
      </c>
      <c r="I114" s="37" t="s">
        <v>381</v>
      </c>
      <c r="J114" s="43" t="s">
        <v>340</v>
      </c>
      <c r="K114" s="43" t="s">
        <v>483</v>
      </c>
      <c r="L114" s="43">
        <v>2004</v>
      </c>
      <c r="M114" s="43" t="s">
        <v>508</v>
      </c>
      <c r="N114" s="62">
        <v>38434</v>
      </c>
      <c r="O114" s="62">
        <v>40259</v>
      </c>
      <c r="P114" s="63">
        <f>9700+20450+7348</f>
        <v>37498</v>
      </c>
      <c r="Q114" s="63">
        <f>G114-P114</f>
        <v>1302</v>
      </c>
      <c r="R114" s="1">
        <v>100</v>
      </c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  <c r="LP114" s="1"/>
      <c r="LQ114" s="1"/>
      <c r="LR114" s="1"/>
      <c r="LS114" s="1"/>
      <c r="LT114" s="1"/>
      <c r="LU114" s="1"/>
      <c r="LV114" s="1"/>
      <c r="LW114" s="1"/>
      <c r="LX114" s="1"/>
      <c r="LY114" s="1"/>
      <c r="LZ114" s="1"/>
      <c r="MA114" s="1"/>
      <c r="MB114" s="1"/>
      <c r="MC114" s="1"/>
      <c r="MD114" s="1"/>
      <c r="ME114" s="1"/>
      <c r="MF114" s="1"/>
      <c r="MG114" s="1"/>
      <c r="MH114" s="1"/>
      <c r="MI114" s="1"/>
      <c r="MJ114" s="1"/>
      <c r="MK114" s="1"/>
      <c r="ML114" s="1"/>
      <c r="MM114" s="1"/>
      <c r="MN114" s="1"/>
      <c r="MO114" s="1"/>
      <c r="MP114" s="1"/>
      <c r="MQ114" s="1"/>
      <c r="MR114" s="1"/>
      <c r="MS114" s="1"/>
      <c r="MT114" s="1"/>
      <c r="MU114" s="1"/>
      <c r="MV114" s="1"/>
      <c r="MW114" s="1"/>
      <c r="MX114" s="1"/>
      <c r="MY114" s="1"/>
      <c r="MZ114" s="1"/>
      <c r="NA114" s="1"/>
      <c r="NB114" s="1"/>
      <c r="NC114" s="1"/>
      <c r="ND114" s="1"/>
      <c r="NE114" s="1"/>
      <c r="NF114" s="1"/>
      <c r="NG114" s="1"/>
      <c r="NH114" s="1"/>
      <c r="NI114" s="1"/>
      <c r="NJ114" s="1"/>
      <c r="NK114" s="1"/>
      <c r="NL114" s="1"/>
      <c r="NM114" s="1"/>
      <c r="NN114" s="1"/>
      <c r="NO114" s="1"/>
      <c r="NP114" s="1"/>
      <c r="NQ114" s="1"/>
      <c r="NR114" s="1"/>
      <c r="NS114" s="1"/>
      <c r="NT114" s="1"/>
      <c r="NU114" s="1"/>
      <c r="NV114" s="1"/>
      <c r="NW114" s="1"/>
      <c r="NX114" s="1"/>
      <c r="NY114" s="1"/>
      <c r="NZ114" s="1"/>
      <c r="OA114" s="1"/>
      <c r="OB114" s="1"/>
      <c r="OC114" s="1"/>
      <c r="OD114" s="1"/>
      <c r="OE114" s="1"/>
      <c r="OF114" s="1"/>
      <c r="OG114" s="1"/>
      <c r="OH114" s="1"/>
      <c r="OI114" s="1"/>
      <c r="OJ114" s="1"/>
      <c r="OK114" s="1"/>
      <c r="OL114" s="1"/>
      <c r="OM114" s="1"/>
      <c r="ON114" s="1"/>
      <c r="OO114" s="1"/>
      <c r="OP114" s="1"/>
      <c r="OQ114" s="1"/>
      <c r="OR114" s="1"/>
      <c r="OS114" s="1"/>
      <c r="OT114" s="1"/>
      <c r="OU114" s="1"/>
      <c r="OV114" s="1"/>
      <c r="OW114" s="1"/>
      <c r="OX114" s="1"/>
      <c r="OY114" s="1"/>
      <c r="OZ114" s="1"/>
      <c r="PA114" s="1"/>
      <c r="PB114" s="1"/>
      <c r="PC114" s="1"/>
      <c r="PD114" s="1"/>
      <c r="PE114" s="1"/>
      <c r="PF114" s="1"/>
      <c r="PG114" s="1"/>
      <c r="PH114" s="1"/>
      <c r="PI114" s="1"/>
      <c r="PJ114" s="1"/>
      <c r="PK114" s="1"/>
      <c r="PL114" s="1"/>
      <c r="PM114" s="1"/>
      <c r="PN114" s="1"/>
      <c r="PO114" s="1"/>
      <c r="PP114" s="1"/>
      <c r="PQ114" s="1"/>
      <c r="PR114" s="1"/>
      <c r="PS114" s="1"/>
      <c r="PT114" s="1"/>
      <c r="PU114" s="1"/>
      <c r="PV114" s="1"/>
      <c r="PW114" s="1"/>
      <c r="PX114" s="1"/>
      <c r="PY114" s="1"/>
      <c r="PZ114" s="1"/>
      <c r="QA114" s="1"/>
      <c r="QB114" s="1"/>
      <c r="QC114" s="1"/>
      <c r="QD114" s="1"/>
      <c r="QE114" s="1"/>
      <c r="QF114" s="1"/>
      <c r="QG114" s="1"/>
      <c r="QH114" s="1"/>
      <c r="QI114" s="1"/>
      <c r="QJ114" s="1"/>
      <c r="QK114" s="1"/>
      <c r="QL114" s="1"/>
      <c r="QM114" s="1"/>
      <c r="QN114" s="1"/>
      <c r="QO114" s="1"/>
      <c r="QP114" s="1"/>
      <c r="QQ114" s="1"/>
      <c r="QR114" s="1"/>
      <c r="QS114" s="1"/>
      <c r="QT114" s="1"/>
      <c r="QU114" s="1"/>
      <c r="QV114" s="1"/>
      <c r="QW114" s="1"/>
      <c r="QX114" s="1"/>
      <c r="QY114" s="1"/>
      <c r="QZ114" s="1"/>
      <c r="RA114" s="1"/>
      <c r="RB114" s="1"/>
      <c r="RC114" s="1"/>
      <c r="RD114" s="1"/>
      <c r="RE114" s="1"/>
      <c r="RF114" s="1"/>
      <c r="RG114" s="1"/>
      <c r="RH114" s="1"/>
      <c r="RI114" s="1"/>
      <c r="RJ114" s="1"/>
      <c r="RK114" s="1"/>
      <c r="RL114" s="1"/>
      <c r="RM114" s="1"/>
      <c r="RN114" s="1"/>
      <c r="RO114" s="1"/>
      <c r="RP114" s="1"/>
      <c r="RQ114" s="1"/>
      <c r="RR114" s="1"/>
      <c r="RS114" s="1"/>
      <c r="RT114" s="1"/>
      <c r="RU114" s="1"/>
      <c r="RV114" s="1"/>
      <c r="RW114" s="1"/>
      <c r="RX114" s="1"/>
      <c r="RY114" s="1"/>
      <c r="RZ114" s="1"/>
      <c r="SA114" s="1"/>
      <c r="SB114" s="1"/>
      <c r="SC114" s="1"/>
      <c r="SD114" s="1"/>
      <c r="SE114" s="1"/>
      <c r="SF114" s="1"/>
      <c r="SG114" s="1"/>
      <c r="SH114" s="1"/>
      <c r="SI114" s="1"/>
      <c r="SJ114" s="1"/>
      <c r="SK114" s="1"/>
      <c r="SL114" s="1"/>
      <c r="SM114" s="1"/>
      <c r="SN114" s="1"/>
      <c r="SO114" s="1"/>
      <c r="SP114" s="1"/>
      <c r="SQ114" s="1"/>
      <c r="SR114" s="1"/>
      <c r="SS114" s="1"/>
      <c r="ST114" s="1"/>
      <c r="SU114" s="1"/>
      <c r="SV114" s="1"/>
      <c r="SW114" s="1"/>
      <c r="SX114" s="1"/>
      <c r="SY114" s="1"/>
      <c r="SZ114" s="1"/>
      <c r="TA114" s="1"/>
      <c r="TB114" s="1"/>
      <c r="TC114" s="1"/>
      <c r="TD114" s="1"/>
      <c r="TE114" s="1"/>
      <c r="TF114" s="1"/>
      <c r="TG114" s="1"/>
      <c r="TH114" s="1"/>
      <c r="TI114" s="1"/>
      <c r="TJ114" s="1"/>
      <c r="TK114" s="1"/>
      <c r="TL114" s="1"/>
      <c r="TM114" s="1"/>
      <c r="TN114" s="1"/>
      <c r="TO114" s="1"/>
      <c r="TP114" s="1"/>
      <c r="TQ114" s="1"/>
      <c r="TR114" s="1"/>
      <c r="TS114" s="1"/>
      <c r="TT114" s="1"/>
      <c r="TU114" s="1"/>
      <c r="TV114" s="1"/>
      <c r="TW114" s="1"/>
      <c r="TX114" s="1"/>
      <c r="TY114" s="1"/>
      <c r="TZ114" s="1"/>
      <c r="UA114" s="1"/>
      <c r="UB114" s="1"/>
      <c r="UC114" s="1"/>
      <c r="UD114" s="1"/>
      <c r="UE114" s="1"/>
      <c r="UF114" s="1"/>
      <c r="UG114" s="1"/>
      <c r="UH114" s="1"/>
      <c r="UI114" s="1"/>
      <c r="UJ114" s="1"/>
      <c r="UK114" s="1"/>
      <c r="UL114" s="1"/>
      <c r="UM114" s="1"/>
      <c r="UN114" s="1"/>
      <c r="UO114" s="1"/>
      <c r="UP114" s="1"/>
      <c r="UQ114" s="1"/>
      <c r="UR114" s="1"/>
      <c r="US114" s="1"/>
      <c r="UT114" s="1"/>
      <c r="UU114" s="1"/>
      <c r="UV114" s="1"/>
      <c r="UW114" s="1"/>
      <c r="UX114" s="1"/>
      <c r="UY114" s="1"/>
      <c r="UZ114" s="1"/>
      <c r="VA114" s="1"/>
      <c r="VB114" s="1"/>
      <c r="VC114" s="1"/>
      <c r="VD114" s="1"/>
      <c r="VE114" s="1"/>
      <c r="VF114" s="1"/>
      <c r="VG114" s="1"/>
      <c r="VH114" s="1"/>
      <c r="VI114" s="1"/>
      <c r="VJ114" s="1"/>
      <c r="VK114" s="1"/>
      <c r="VL114" s="1"/>
      <c r="VM114" s="1"/>
      <c r="VN114" s="1"/>
      <c r="VO114" s="1"/>
      <c r="VP114" s="1"/>
      <c r="VQ114" s="1"/>
      <c r="VR114" s="1"/>
      <c r="VS114" s="1"/>
      <c r="VT114" s="1"/>
      <c r="VU114" s="1"/>
      <c r="VV114" s="1"/>
      <c r="VW114" s="1"/>
      <c r="VX114" s="1"/>
      <c r="VY114" s="1"/>
      <c r="VZ114" s="1"/>
      <c r="WA114" s="1"/>
      <c r="WB114" s="1"/>
      <c r="WC114" s="1"/>
      <c r="WD114" s="1"/>
      <c r="WE114" s="1"/>
      <c r="WF114" s="1"/>
      <c r="WG114" s="1"/>
      <c r="WH114" s="1"/>
      <c r="WI114" s="1"/>
      <c r="WJ114" s="1"/>
      <c r="WK114" s="1"/>
      <c r="WL114" s="1"/>
      <c r="WM114" s="1"/>
      <c r="WN114" s="1"/>
      <c r="WO114" s="1"/>
      <c r="WP114" s="1"/>
      <c r="WQ114" s="1"/>
      <c r="WR114" s="1"/>
      <c r="WS114" s="1"/>
      <c r="WT114" s="1"/>
      <c r="WU114" s="1"/>
      <c r="WV114" s="1"/>
      <c r="WW114" s="1"/>
      <c r="WX114" s="1"/>
      <c r="WY114" s="1"/>
      <c r="WZ114" s="1"/>
      <c r="XA114" s="1"/>
      <c r="XB114" s="1"/>
      <c r="XC114" s="1"/>
      <c r="XD114" s="1"/>
      <c r="XE114" s="1"/>
      <c r="XF114" s="1"/>
      <c r="XG114" s="1"/>
      <c r="XH114" s="1"/>
      <c r="XI114" s="1"/>
      <c r="XJ114" s="1"/>
      <c r="XK114" s="1"/>
      <c r="XL114" s="1"/>
      <c r="XM114" s="1"/>
      <c r="XN114" s="1"/>
      <c r="XO114" s="1"/>
      <c r="XP114" s="1"/>
      <c r="XQ114" s="1"/>
      <c r="XR114" s="1"/>
      <c r="XS114" s="1"/>
      <c r="XT114" s="1"/>
      <c r="XU114" s="1"/>
      <c r="XV114" s="1"/>
      <c r="XW114" s="1"/>
      <c r="XX114" s="1"/>
      <c r="XY114" s="1"/>
      <c r="XZ114" s="1"/>
      <c r="YA114" s="1"/>
      <c r="YB114" s="1"/>
      <c r="YC114" s="1"/>
      <c r="YD114" s="1"/>
      <c r="YE114" s="1"/>
      <c r="YF114" s="1"/>
      <c r="YG114" s="1"/>
      <c r="YH114" s="1"/>
      <c r="YI114" s="1"/>
      <c r="YJ114" s="1"/>
      <c r="YK114" s="1"/>
      <c r="YL114" s="1"/>
      <c r="YM114" s="1"/>
      <c r="YN114" s="1"/>
      <c r="YO114" s="1"/>
      <c r="YP114" s="1"/>
      <c r="YQ114" s="1"/>
      <c r="YR114" s="1"/>
      <c r="YS114" s="1"/>
      <c r="YT114" s="1"/>
      <c r="YU114" s="1"/>
      <c r="YV114" s="1"/>
      <c r="YW114" s="1"/>
      <c r="YX114" s="1"/>
      <c r="YY114" s="1"/>
      <c r="YZ114" s="1"/>
      <c r="ZA114" s="1"/>
      <c r="ZB114" s="1"/>
      <c r="ZC114" s="1"/>
      <c r="ZD114" s="1"/>
      <c r="ZE114" s="1"/>
      <c r="ZF114" s="1"/>
      <c r="ZG114" s="1"/>
      <c r="ZH114" s="1"/>
      <c r="ZI114" s="1"/>
      <c r="ZJ114" s="1"/>
      <c r="ZK114" s="1"/>
      <c r="ZL114" s="1"/>
      <c r="ZM114" s="1"/>
      <c r="ZN114" s="1"/>
      <c r="ZO114" s="1"/>
      <c r="ZP114" s="1"/>
      <c r="ZQ114" s="1"/>
      <c r="ZR114" s="1"/>
      <c r="ZS114" s="1"/>
      <c r="ZT114" s="1"/>
      <c r="ZU114" s="1"/>
      <c r="ZV114" s="1"/>
      <c r="ZW114" s="1"/>
      <c r="ZX114" s="1"/>
      <c r="ZY114" s="1"/>
      <c r="ZZ114" s="1"/>
      <c r="AAA114" s="1"/>
      <c r="AAB114" s="1"/>
      <c r="AAC114" s="1"/>
      <c r="AAD114" s="1"/>
      <c r="AAE114" s="1"/>
      <c r="AAF114" s="1"/>
      <c r="AAG114" s="1"/>
      <c r="AAH114" s="1"/>
      <c r="AAI114" s="1"/>
      <c r="AAJ114" s="1"/>
      <c r="AAK114" s="1"/>
      <c r="AAL114" s="1"/>
      <c r="AAM114" s="1"/>
      <c r="AAN114" s="1"/>
      <c r="AAO114" s="1"/>
      <c r="AAP114" s="1"/>
      <c r="AAQ114" s="1"/>
      <c r="AAR114" s="1"/>
      <c r="AAS114" s="1"/>
      <c r="AAT114" s="1"/>
      <c r="AAU114" s="1"/>
      <c r="AAV114" s="1"/>
      <c r="AAW114" s="1"/>
      <c r="AAX114" s="1"/>
      <c r="AAY114" s="1"/>
      <c r="AAZ114" s="1"/>
      <c r="ABA114" s="1"/>
      <c r="ABB114" s="1"/>
      <c r="ABC114" s="1"/>
      <c r="ABD114" s="1"/>
      <c r="ABE114" s="1"/>
      <c r="ABF114" s="1"/>
      <c r="ABG114" s="1"/>
      <c r="ABH114" s="1"/>
      <c r="ABI114" s="1"/>
      <c r="ABJ114" s="1"/>
      <c r="ABK114" s="1"/>
      <c r="ABL114" s="1"/>
      <c r="ABM114" s="1"/>
      <c r="ABN114" s="1"/>
      <c r="ABO114" s="1"/>
      <c r="ABP114" s="1"/>
      <c r="ABQ114" s="1"/>
      <c r="ABR114" s="1"/>
      <c r="ABS114" s="1"/>
      <c r="ABT114" s="1"/>
      <c r="ABU114" s="1"/>
      <c r="ABV114" s="1"/>
      <c r="ABW114" s="1"/>
      <c r="ABX114" s="1"/>
      <c r="ABY114" s="1"/>
      <c r="ABZ114" s="1"/>
      <c r="ACA114" s="1"/>
      <c r="ACB114" s="1"/>
      <c r="ACC114" s="1"/>
      <c r="ACD114" s="1"/>
      <c r="ACE114" s="1"/>
      <c r="ACF114" s="1"/>
      <c r="ACG114" s="1"/>
      <c r="ACH114" s="1"/>
      <c r="ACI114" s="1"/>
      <c r="ACJ114" s="1"/>
      <c r="ACK114" s="1"/>
      <c r="ACL114" s="1"/>
      <c r="ACM114" s="1"/>
      <c r="ACN114" s="1"/>
      <c r="ACO114" s="1"/>
      <c r="ACP114" s="1"/>
      <c r="ACQ114" s="1"/>
      <c r="ACR114" s="1"/>
      <c r="ACS114" s="1"/>
      <c r="ACT114" s="1"/>
      <c r="ACU114" s="1"/>
      <c r="ACV114" s="1"/>
      <c r="ACW114" s="1"/>
      <c r="ACX114" s="1"/>
      <c r="ACY114" s="1"/>
      <c r="ACZ114" s="1"/>
      <c r="ADA114" s="1"/>
      <c r="ADB114" s="1"/>
      <c r="ADC114" s="1"/>
      <c r="ADD114" s="1"/>
      <c r="ADE114" s="1"/>
      <c r="ADF114" s="1"/>
      <c r="ADG114" s="1"/>
      <c r="ADH114" s="1"/>
      <c r="ADI114" s="1"/>
      <c r="ADJ114" s="1"/>
      <c r="ADK114" s="1"/>
      <c r="ADL114" s="1"/>
      <c r="ADM114" s="1"/>
      <c r="ADN114" s="1"/>
      <c r="ADO114" s="1"/>
      <c r="ADP114" s="1"/>
      <c r="ADQ114" s="1"/>
      <c r="ADR114" s="1"/>
      <c r="ADS114" s="1"/>
      <c r="ADT114" s="1"/>
      <c r="ADU114" s="1"/>
      <c r="ADV114" s="1"/>
      <c r="ADW114" s="1"/>
      <c r="ADX114" s="1"/>
      <c r="ADY114" s="1"/>
      <c r="ADZ114" s="1"/>
      <c r="AEA114" s="1"/>
      <c r="AEB114" s="1"/>
      <c r="AEC114" s="1"/>
      <c r="AED114" s="1"/>
      <c r="AEE114" s="1"/>
      <c r="AEF114" s="1"/>
      <c r="AEG114" s="1"/>
      <c r="AEH114" s="1"/>
      <c r="AEI114" s="1"/>
      <c r="AEJ114" s="1"/>
      <c r="AEK114" s="1"/>
      <c r="AEL114" s="1"/>
      <c r="AEM114" s="1"/>
      <c r="AEN114" s="1"/>
      <c r="AEO114" s="1"/>
      <c r="AEP114" s="1"/>
      <c r="AEQ114" s="1"/>
      <c r="AER114" s="1"/>
      <c r="AES114" s="1"/>
      <c r="AET114" s="1"/>
      <c r="AEU114" s="1"/>
      <c r="AEV114" s="1"/>
      <c r="AEW114" s="1"/>
      <c r="AEX114" s="1"/>
      <c r="AEY114" s="1"/>
      <c r="AEZ114" s="1"/>
      <c r="AFA114" s="1"/>
      <c r="AFB114" s="1"/>
      <c r="AFC114" s="1"/>
      <c r="AFD114" s="1"/>
      <c r="AFE114" s="1"/>
      <c r="AFF114" s="1"/>
      <c r="AFG114" s="1"/>
      <c r="AFH114" s="1"/>
      <c r="AFI114" s="1"/>
      <c r="AFJ114" s="1"/>
      <c r="AFK114" s="1"/>
      <c r="AFL114" s="1"/>
      <c r="AFM114" s="1"/>
      <c r="AFN114" s="1"/>
      <c r="AFO114" s="1"/>
      <c r="AFP114" s="1"/>
      <c r="AFQ114" s="1"/>
      <c r="AFR114" s="1"/>
      <c r="AFS114" s="1"/>
      <c r="AFT114" s="1"/>
      <c r="AFU114" s="1"/>
      <c r="AFV114" s="1"/>
      <c r="AFW114" s="1"/>
      <c r="AFX114" s="1"/>
      <c r="AFY114" s="1"/>
      <c r="AFZ114" s="1"/>
      <c r="AGA114" s="1"/>
      <c r="AGB114" s="1"/>
      <c r="AGC114" s="1"/>
      <c r="AGD114" s="1"/>
      <c r="AGE114" s="1"/>
      <c r="AGF114" s="1"/>
      <c r="AGG114" s="1"/>
      <c r="AGH114" s="1"/>
      <c r="AGI114" s="1"/>
      <c r="AGJ114" s="1"/>
      <c r="AGK114" s="1"/>
      <c r="AGL114" s="1"/>
      <c r="AGM114" s="1"/>
      <c r="AGN114" s="1"/>
      <c r="AGO114" s="1"/>
      <c r="AGP114" s="1"/>
      <c r="AGQ114" s="1"/>
      <c r="AGR114" s="1"/>
      <c r="AGS114" s="1"/>
      <c r="AGT114" s="1"/>
      <c r="AGU114" s="1"/>
      <c r="AGV114" s="1"/>
      <c r="AGW114" s="1"/>
      <c r="AGX114" s="1"/>
      <c r="AGY114" s="1"/>
      <c r="AGZ114" s="1"/>
      <c r="AHA114" s="1"/>
      <c r="AHB114" s="1"/>
      <c r="AHC114" s="1"/>
      <c r="AHD114" s="1"/>
      <c r="AHE114" s="1"/>
      <c r="AHF114" s="1"/>
      <c r="AHG114" s="1"/>
      <c r="AHH114" s="1"/>
      <c r="AHI114" s="1"/>
      <c r="AHJ114" s="1"/>
    </row>
    <row r="115" spans="1:894" s="46" customFormat="1" ht="15" customHeight="1" x14ac:dyDescent="0.2">
      <c r="A115" s="37">
        <v>53</v>
      </c>
      <c r="B115" s="37" t="s">
        <v>250</v>
      </c>
      <c r="C115" s="39" t="s">
        <v>439</v>
      </c>
      <c r="D115" s="40" t="s">
        <v>440</v>
      </c>
      <c r="E115" s="40" t="s">
        <v>684</v>
      </c>
      <c r="F115" s="41"/>
      <c r="G115" s="42">
        <v>54000</v>
      </c>
      <c r="H115" s="42">
        <v>6000</v>
      </c>
      <c r="I115" s="40" t="s">
        <v>381</v>
      </c>
      <c r="J115" s="38" t="s">
        <v>341</v>
      </c>
      <c r="K115" s="38" t="s">
        <v>483</v>
      </c>
      <c r="L115" s="38">
        <v>2010</v>
      </c>
      <c r="M115" s="38" t="s">
        <v>508</v>
      </c>
      <c r="N115" s="44">
        <v>40653</v>
      </c>
      <c r="O115" s="44">
        <v>42113</v>
      </c>
      <c r="P115" s="42">
        <v>13500</v>
      </c>
      <c r="Q115" s="42">
        <f>G115-P115</f>
        <v>40500</v>
      </c>
      <c r="R115" s="1">
        <v>25</v>
      </c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  <c r="LP115" s="1"/>
      <c r="LQ115" s="1"/>
      <c r="LR115" s="1"/>
      <c r="LS115" s="1"/>
      <c r="LT115" s="1"/>
      <c r="LU115" s="1"/>
      <c r="LV115" s="1"/>
      <c r="LW115" s="1"/>
      <c r="LX115" s="1"/>
      <c r="LY115" s="1"/>
      <c r="LZ115" s="1"/>
      <c r="MA115" s="1"/>
      <c r="MB115" s="1"/>
      <c r="MC115" s="1"/>
      <c r="MD115" s="1"/>
      <c r="ME115" s="1"/>
      <c r="MF115" s="1"/>
      <c r="MG115" s="1"/>
      <c r="MH115" s="1"/>
      <c r="MI115" s="1"/>
      <c r="MJ115" s="1"/>
      <c r="MK115" s="1"/>
      <c r="ML115" s="1"/>
      <c r="MM115" s="1"/>
      <c r="MN115" s="1"/>
      <c r="MO115" s="1"/>
      <c r="MP115" s="1"/>
      <c r="MQ115" s="1"/>
      <c r="MR115" s="1"/>
      <c r="MS115" s="1"/>
      <c r="MT115" s="1"/>
      <c r="MU115" s="1"/>
      <c r="MV115" s="1"/>
      <c r="MW115" s="1"/>
      <c r="MX115" s="1"/>
      <c r="MY115" s="1"/>
      <c r="MZ115" s="1"/>
      <c r="NA115" s="1"/>
      <c r="NB115" s="1"/>
      <c r="NC115" s="1"/>
      <c r="ND115" s="1"/>
      <c r="NE115" s="1"/>
      <c r="NF115" s="1"/>
      <c r="NG115" s="1"/>
      <c r="NH115" s="1"/>
      <c r="NI115" s="1"/>
      <c r="NJ115" s="1"/>
      <c r="NK115" s="1"/>
      <c r="NL115" s="1"/>
      <c r="NM115" s="1"/>
      <c r="NN115" s="1"/>
      <c r="NO115" s="1"/>
      <c r="NP115" s="1"/>
      <c r="NQ115" s="1"/>
      <c r="NR115" s="1"/>
      <c r="NS115" s="1"/>
      <c r="NT115" s="1"/>
      <c r="NU115" s="1"/>
      <c r="NV115" s="1"/>
      <c r="NW115" s="1"/>
      <c r="NX115" s="1"/>
      <c r="NY115" s="1"/>
      <c r="NZ115" s="1"/>
      <c r="OA115" s="1"/>
      <c r="OB115" s="1"/>
      <c r="OC115" s="1"/>
      <c r="OD115" s="1"/>
      <c r="OE115" s="1"/>
      <c r="OF115" s="1"/>
      <c r="OG115" s="1"/>
      <c r="OH115" s="1"/>
      <c r="OI115" s="1"/>
      <c r="OJ115" s="1"/>
      <c r="OK115" s="1"/>
      <c r="OL115" s="1"/>
      <c r="OM115" s="1"/>
      <c r="ON115" s="1"/>
      <c r="OO115" s="1"/>
      <c r="OP115" s="1"/>
      <c r="OQ115" s="1"/>
      <c r="OR115" s="1"/>
      <c r="OS115" s="1"/>
      <c r="OT115" s="1"/>
      <c r="OU115" s="1"/>
      <c r="OV115" s="1"/>
      <c r="OW115" s="1"/>
      <c r="OX115" s="1"/>
      <c r="OY115" s="1"/>
      <c r="OZ115" s="1"/>
      <c r="PA115" s="1"/>
      <c r="PB115" s="1"/>
      <c r="PC115" s="1"/>
      <c r="PD115" s="1"/>
      <c r="PE115" s="1"/>
      <c r="PF115" s="1"/>
      <c r="PG115" s="1"/>
      <c r="PH115" s="1"/>
      <c r="PI115" s="1"/>
      <c r="PJ115" s="1"/>
      <c r="PK115" s="1"/>
      <c r="PL115" s="1"/>
      <c r="PM115" s="1"/>
      <c r="PN115" s="1"/>
      <c r="PO115" s="1"/>
      <c r="PP115" s="1"/>
      <c r="PQ115" s="1"/>
      <c r="PR115" s="1"/>
      <c r="PS115" s="1"/>
      <c r="PT115" s="1"/>
      <c r="PU115" s="1"/>
      <c r="PV115" s="1"/>
      <c r="PW115" s="1"/>
      <c r="PX115" s="1"/>
      <c r="PY115" s="1"/>
      <c r="PZ115" s="1"/>
      <c r="QA115" s="1"/>
      <c r="QB115" s="1"/>
      <c r="QC115" s="1"/>
      <c r="QD115" s="1"/>
      <c r="QE115" s="1"/>
      <c r="QF115" s="1"/>
      <c r="QG115" s="1"/>
      <c r="QH115" s="1"/>
      <c r="QI115" s="1"/>
      <c r="QJ115" s="1"/>
      <c r="QK115" s="1"/>
      <c r="QL115" s="1"/>
      <c r="QM115" s="1"/>
      <c r="QN115" s="1"/>
      <c r="QO115" s="1"/>
      <c r="QP115" s="1"/>
      <c r="QQ115" s="1"/>
      <c r="QR115" s="1"/>
      <c r="QS115" s="1"/>
      <c r="QT115" s="1"/>
      <c r="QU115" s="1"/>
      <c r="QV115" s="1"/>
      <c r="QW115" s="1"/>
      <c r="QX115" s="1"/>
      <c r="QY115" s="1"/>
      <c r="QZ115" s="1"/>
      <c r="RA115" s="1"/>
      <c r="RB115" s="1"/>
      <c r="RC115" s="1"/>
      <c r="RD115" s="1"/>
      <c r="RE115" s="1"/>
      <c r="RF115" s="1"/>
      <c r="RG115" s="1"/>
      <c r="RH115" s="1"/>
      <c r="RI115" s="1"/>
      <c r="RJ115" s="1"/>
      <c r="RK115" s="1"/>
      <c r="RL115" s="1"/>
      <c r="RM115" s="1"/>
      <c r="RN115" s="1"/>
      <c r="RO115" s="1"/>
      <c r="RP115" s="1"/>
      <c r="RQ115" s="1"/>
      <c r="RR115" s="1"/>
      <c r="RS115" s="1"/>
      <c r="RT115" s="1"/>
      <c r="RU115" s="1"/>
      <c r="RV115" s="1"/>
      <c r="RW115" s="1"/>
      <c r="RX115" s="1"/>
      <c r="RY115" s="1"/>
      <c r="RZ115" s="1"/>
      <c r="SA115" s="1"/>
      <c r="SB115" s="1"/>
      <c r="SC115" s="1"/>
      <c r="SD115" s="1"/>
      <c r="SE115" s="1"/>
      <c r="SF115" s="1"/>
      <c r="SG115" s="1"/>
      <c r="SH115" s="1"/>
      <c r="SI115" s="1"/>
      <c r="SJ115" s="1"/>
      <c r="SK115" s="1"/>
      <c r="SL115" s="1"/>
      <c r="SM115" s="1"/>
      <c r="SN115" s="1"/>
      <c r="SO115" s="1"/>
      <c r="SP115" s="1"/>
      <c r="SQ115" s="1"/>
      <c r="SR115" s="1"/>
      <c r="SS115" s="1"/>
      <c r="ST115" s="1"/>
      <c r="SU115" s="1"/>
      <c r="SV115" s="1"/>
      <c r="SW115" s="1"/>
      <c r="SX115" s="1"/>
      <c r="SY115" s="1"/>
      <c r="SZ115" s="1"/>
      <c r="TA115" s="1"/>
      <c r="TB115" s="1"/>
      <c r="TC115" s="1"/>
      <c r="TD115" s="1"/>
      <c r="TE115" s="1"/>
      <c r="TF115" s="1"/>
      <c r="TG115" s="1"/>
      <c r="TH115" s="1"/>
      <c r="TI115" s="1"/>
      <c r="TJ115" s="1"/>
      <c r="TK115" s="1"/>
      <c r="TL115" s="1"/>
      <c r="TM115" s="1"/>
      <c r="TN115" s="1"/>
      <c r="TO115" s="1"/>
      <c r="TP115" s="1"/>
      <c r="TQ115" s="1"/>
      <c r="TR115" s="1"/>
      <c r="TS115" s="1"/>
      <c r="TT115" s="1"/>
      <c r="TU115" s="1"/>
      <c r="TV115" s="1"/>
      <c r="TW115" s="1"/>
      <c r="TX115" s="1"/>
      <c r="TY115" s="1"/>
      <c r="TZ115" s="1"/>
      <c r="UA115" s="1"/>
      <c r="UB115" s="1"/>
      <c r="UC115" s="1"/>
      <c r="UD115" s="1"/>
      <c r="UE115" s="1"/>
      <c r="UF115" s="1"/>
      <c r="UG115" s="1"/>
      <c r="UH115" s="1"/>
      <c r="UI115" s="1"/>
      <c r="UJ115" s="1"/>
      <c r="UK115" s="1"/>
      <c r="UL115" s="1"/>
      <c r="UM115" s="1"/>
      <c r="UN115" s="1"/>
      <c r="UO115" s="1"/>
      <c r="UP115" s="1"/>
      <c r="UQ115" s="1"/>
      <c r="UR115" s="1"/>
      <c r="US115" s="1"/>
      <c r="UT115" s="1"/>
      <c r="UU115" s="1"/>
      <c r="UV115" s="1"/>
      <c r="UW115" s="1"/>
      <c r="UX115" s="1"/>
      <c r="UY115" s="1"/>
      <c r="UZ115" s="1"/>
      <c r="VA115" s="1"/>
      <c r="VB115" s="1"/>
      <c r="VC115" s="1"/>
      <c r="VD115" s="1"/>
      <c r="VE115" s="1"/>
      <c r="VF115" s="1"/>
      <c r="VG115" s="1"/>
      <c r="VH115" s="1"/>
      <c r="VI115" s="1"/>
      <c r="VJ115" s="1"/>
      <c r="VK115" s="1"/>
      <c r="VL115" s="1"/>
      <c r="VM115" s="1"/>
      <c r="VN115" s="1"/>
      <c r="VO115" s="1"/>
      <c r="VP115" s="1"/>
      <c r="VQ115" s="1"/>
      <c r="VR115" s="1"/>
      <c r="VS115" s="1"/>
      <c r="VT115" s="1"/>
      <c r="VU115" s="1"/>
      <c r="VV115" s="1"/>
      <c r="VW115" s="1"/>
      <c r="VX115" s="1"/>
      <c r="VY115" s="1"/>
      <c r="VZ115" s="1"/>
      <c r="WA115" s="1"/>
      <c r="WB115" s="1"/>
      <c r="WC115" s="1"/>
      <c r="WD115" s="1"/>
      <c r="WE115" s="1"/>
      <c r="WF115" s="1"/>
      <c r="WG115" s="1"/>
      <c r="WH115" s="1"/>
      <c r="WI115" s="1"/>
      <c r="WJ115" s="1"/>
      <c r="WK115" s="1"/>
      <c r="WL115" s="1"/>
      <c r="WM115" s="1"/>
      <c r="WN115" s="1"/>
      <c r="WO115" s="1"/>
      <c r="WP115" s="1"/>
      <c r="WQ115" s="1"/>
      <c r="WR115" s="1"/>
      <c r="WS115" s="1"/>
      <c r="WT115" s="1"/>
      <c r="WU115" s="1"/>
      <c r="WV115" s="1"/>
      <c r="WW115" s="1"/>
      <c r="WX115" s="1"/>
      <c r="WY115" s="1"/>
      <c r="WZ115" s="1"/>
      <c r="XA115" s="1"/>
      <c r="XB115" s="1"/>
      <c r="XC115" s="1"/>
      <c r="XD115" s="1"/>
      <c r="XE115" s="1"/>
      <c r="XF115" s="1"/>
      <c r="XG115" s="1"/>
      <c r="XH115" s="1"/>
      <c r="XI115" s="1"/>
      <c r="XJ115" s="1"/>
      <c r="XK115" s="1"/>
      <c r="XL115" s="1"/>
      <c r="XM115" s="1"/>
      <c r="XN115" s="1"/>
      <c r="XO115" s="1"/>
      <c r="XP115" s="1"/>
      <c r="XQ115" s="1"/>
      <c r="XR115" s="1"/>
      <c r="XS115" s="1"/>
      <c r="XT115" s="1"/>
      <c r="XU115" s="1"/>
      <c r="XV115" s="1"/>
      <c r="XW115" s="1"/>
      <c r="XX115" s="1"/>
      <c r="XY115" s="1"/>
      <c r="XZ115" s="1"/>
      <c r="YA115" s="1"/>
      <c r="YB115" s="1"/>
      <c r="YC115" s="1"/>
      <c r="YD115" s="1"/>
      <c r="YE115" s="1"/>
      <c r="YF115" s="1"/>
      <c r="YG115" s="1"/>
      <c r="YH115" s="1"/>
      <c r="YI115" s="1"/>
      <c r="YJ115" s="1"/>
      <c r="YK115" s="1"/>
      <c r="YL115" s="1"/>
      <c r="YM115" s="1"/>
      <c r="YN115" s="1"/>
      <c r="YO115" s="1"/>
      <c r="YP115" s="1"/>
      <c r="YQ115" s="1"/>
      <c r="YR115" s="1"/>
      <c r="YS115" s="1"/>
      <c r="YT115" s="1"/>
      <c r="YU115" s="1"/>
      <c r="YV115" s="1"/>
      <c r="YW115" s="1"/>
      <c r="YX115" s="1"/>
      <c r="YY115" s="1"/>
      <c r="YZ115" s="1"/>
      <c r="ZA115" s="1"/>
      <c r="ZB115" s="1"/>
      <c r="ZC115" s="1"/>
      <c r="ZD115" s="1"/>
      <c r="ZE115" s="1"/>
      <c r="ZF115" s="1"/>
      <c r="ZG115" s="1"/>
      <c r="ZH115" s="1"/>
      <c r="ZI115" s="1"/>
      <c r="ZJ115" s="1"/>
      <c r="ZK115" s="1"/>
      <c r="ZL115" s="1"/>
      <c r="ZM115" s="1"/>
      <c r="ZN115" s="1"/>
      <c r="ZO115" s="1"/>
      <c r="ZP115" s="1"/>
      <c r="ZQ115" s="1"/>
      <c r="ZR115" s="1"/>
      <c r="ZS115" s="1"/>
      <c r="ZT115" s="1"/>
      <c r="ZU115" s="1"/>
      <c r="ZV115" s="1"/>
      <c r="ZW115" s="1"/>
      <c r="ZX115" s="1"/>
      <c r="ZY115" s="1"/>
      <c r="ZZ115" s="1"/>
      <c r="AAA115" s="1"/>
      <c r="AAB115" s="1"/>
      <c r="AAC115" s="1"/>
      <c r="AAD115" s="1"/>
      <c r="AAE115" s="1"/>
      <c r="AAF115" s="1"/>
      <c r="AAG115" s="1"/>
      <c r="AAH115" s="1"/>
      <c r="AAI115" s="1"/>
      <c r="AAJ115" s="1"/>
      <c r="AAK115" s="1"/>
      <c r="AAL115" s="1"/>
      <c r="AAM115" s="1"/>
      <c r="AAN115" s="1"/>
      <c r="AAO115" s="1"/>
      <c r="AAP115" s="1"/>
      <c r="AAQ115" s="1"/>
      <c r="AAR115" s="1"/>
      <c r="AAS115" s="1"/>
      <c r="AAT115" s="1"/>
      <c r="AAU115" s="1"/>
      <c r="AAV115" s="1"/>
      <c r="AAW115" s="1"/>
      <c r="AAX115" s="1"/>
      <c r="AAY115" s="1"/>
      <c r="AAZ115" s="1"/>
      <c r="ABA115" s="1"/>
      <c r="ABB115" s="1"/>
      <c r="ABC115" s="1"/>
      <c r="ABD115" s="1"/>
      <c r="ABE115" s="1"/>
      <c r="ABF115" s="1"/>
      <c r="ABG115" s="1"/>
      <c r="ABH115" s="1"/>
      <c r="ABI115" s="1"/>
      <c r="ABJ115" s="1"/>
      <c r="ABK115" s="1"/>
      <c r="ABL115" s="1"/>
      <c r="ABM115" s="1"/>
      <c r="ABN115" s="1"/>
      <c r="ABO115" s="1"/>
      <c r="ABP115" s="1"/>
      <c r="ABQ115" s="1"/>
      <c r="ABR115" s="1"/>
      <c r="ABS115" s="1"/>
      <c r="ABT115" s="1"/>
      <c r="ABU115" s="1"/>
      <c r="ABV115" s="1"/>
      <c r="ABW115" s="1"/>
      <c r="ABX115" s="1"/>
      <c r="ABY115" s="1"/>
      <c r="ABZ115" s="1"/>
      <c r="ACA115" s="1"/>
      <c r="ACB115" s="1"/>
      <c r="ACC115" s="1"/>
      <c r="ACD115" s="1"/>
      <c r="ACE115" s="1"/>
      <c r="ACF115" s="1"/>
      <c r="ACG115" s="1"/>
      <c r="ACH115" s="1"/>
      <c r="ACI115" s="1"/>
      <c r="ACJ115" s="1"/>
      <c r="ACK115" s="1"/>
      <c r="ACL115" s="1"/>
      <c r="ACM115" s="1"/>
      <c r="ACN115" s="1"/>
      <c r="ACO115" s="1"/>
      <c r="ACP115" s="1"/>
      <c r="ACQ115" s="1"/>
      <c r="ACR115" s="1"/>
      <c r="ACS115" s="1"/>
      <c r="ACT115" s="1"/>
      <c r="ACU115" s="1"/>
      <c r="ACV115" s="1"/>
      <c r="ACW115" s="1"/>
      <c r="ACX115" s="1"/>
      <c r="ACY115" s="1"/>
      <c r="ACZ115" s="1"/>
      <c r="ADA115" s="1"/>
      <c r="ADB115" s="1"/>
      <c r="ADC115" s="1"/>
      <c r="ADD115" s="1"/>
      <c r="ADE115" s="1"/>
      <c r="ADF115" s="1"/>
      <c r="ADG115" s="1"/>
      <c r="ADH115" s="1"/>
      <c r="ADI115" s="1"/>
      <c r="ADJ115" s="1"/>
      <c r="ADK115" s="1"/>
      <c r="ADL115" s="1"/>
      <c r="ADM115" s="1"/>
      <c r="ADN115" s="1"/>
      <c r="ADO115" s="1"/>
      <c r="ADP115" s="1"/>
      <c r="ADQ115" s="1"/>
      <c r="ADR115" s="1"/>
      <c r="ADS115" s="1"/>
      <c r="ADT115" s="1"/>
      <c r="ADU115" s="1"/>
      <c r="ADV115" s="1"/>
      <c r="ADW115" s="1"/>
      <c r="ADX115" s="1"/>
      <c r="ADY115" s="1"/>
      <c r="ADZ115" s="1"/>
      <c r="AEA115" s="1"/>
      <c r="AEB115" s="1"/>
      <c r="AEC115" s="1"/>
      <c r="AED115" s="1"/>
      <c r="AEE115" s="1"/>
      <c r="AEF115" s="1"/>
      <c r="AEG115" s="1"/>
      <c r="AEH115" s="1"/>
      <c r="AEI115" s="1"/>
      <c r="AEJ115" s="1"/>
      <c r="AEK115" s="1"/>
      <c r="AEL115" s="1"/>
      <c r="AEM115" s="1"/>
      <c r="AEN115" s="1"/>
      <c r="AEO115" s="1"/>
      <c r="AEP115" s="1"/>
      <c r="AEQ115" s="1"/>
      <c r="AER115" s="1"/>
      <c r="AES115" s="1"/>
      <c r="AET115" s="1"/>
      <c r="AEU115" s="1"/>
      <c r="AEV115" s="1"/>
      <c r="AEW115" s="1"/>
      <c r="AEX115" s="1"/>
      <c r="AEY115" s="1"/>
      <c r="AEZ115" s="1"/>
      <c r="AFA115" s="1"/>
      <c r="AFB115" s="1"/>
      <c r="AFC115" s="1"/>
      <c r="AFD115" s="1"/>
      <c r="AFE115" s="1"/>
      <c r="AFF115" s="1"/>
      <c r="AFG115" s="1"/>
      <c r="AFH115" s="1"/>
      <c r="AFI115" s="1"/>
      <c r="AFJ115" s="1"/>
      <c r="AFK115" s="1"/>
      <c r="AFL115" s="1"/>
      <c r="AFM115" s="1"/>
      <c r="AFN115" s="1"/>
      <c r="AFO115" s="1"/>
      <c r="AFP115" s="1"/>
      <c r="AFQ115" s="1"/>
      <c r="AFR115" s="1"/>
      <c r="AFS115" s="1"/>
      <c r="AFT115" s="1"/>
      <c r="AFU115" s="1"/>
      <c r="AFV115" s="1"/>
      <c r="AFW115" s="1"/>
      <c r="AFX115" s="1"/>
      <c r="AFY115" s="1"/>
      <c r="AFZ115" s="1"/>
      <c r="AGA115" s="1"/>
      <c r="AGB115" s="1"/>
      <c r="AGC115" s="1"/>
      <c r="AGD115" s="1"/>
      <c r="AGE115" s="1"/>
      <c r="AGF115" s="1"/>
      <c r="AGG115" s="1"/>
      <c r="AGH115" s="1"/>
      <c r="AGI115" s="1"/>
      <c r="AGJ115" s="1"/>
      <c r="AGK115" s="1"/>
      <c r="AGL115" s="1"/>
      <c r="AGM115" s="1"/>
      <c r="AGN115" s="1"/>
      <c r="AGO115" s="1"/>
      <c r="AGP115" s="1"/>
      <c r="AGQ115" s="1"/>
      <c r="AGR115" s="1"/>
      <c r="AGS115" s="1"/>
      <c r="AGT115" s="1"/>
      <c r="AGU115" s="1"/>
      <c r="AGV115" s="1"/>
      <c r="AGW115" s="1"/>
      <c r="AGX115" s="1"/>
      <c r="AGY115" s="1"/>
      <c r="AGZ115" s="1"/>
      <c r="AHA115" s="1"/>
      <c r="AHB115" s="1"/>
      <c r="AHC115" s="1"/>
      <c r="AHD115" s="1"/>
      <c r="AHE115" s="1"/>
      <c r="AHF115" s="1"/>
      <c r="AHG115" s="1"/>
      <c r="AHH115" s="1"/>
      <c r="AHI115" s="1"/>
      <c r="AHJ115" s="1"/>
    </row>
    <row r="116" spans="1:894" ht="15" customHeight="1" x14ac:dyDescent="0.2">
      <c r="A116" s="1">
        <v>59</v>
      </c>
      <c r="B116" s="1" t="s">
        <v>543</v>
      </c>
      <c r="C116" s="2" t="s">
        <v>46</v>
      </c>
      <c r="D116" s="6" t="s">
        <v>479</v>
      </c>
      <c r="E116" s="6" t="s">
        <v>616</v>
      </c>
      <c r="F116" s="7" t="s">
        <v>596</v>
      </c>
      <c r="G116" s="8">
        <v>148637</v>
      </c>
      <c r="H116" s="8">
        <v>16515.222222222219</v>
      </c>
      <c r="I116" s="6" t="s">
        <v>261</v>
      </c>
      <c r="J116" s="4" t="s">
        <v>341</v>
      </c>
      <c r="K116" s="4" t="s">
        <v>487</v>
      </c>
      <c r="L116" s="4">
        <v>2009</v>
      </c>
      <c r="M116" s="4" t="s">
        <v>508</v>
      </c>
      <c r="N116" s="5">
        <v>40093</v>
      </c>
      <c r="O116" s="5">
        <v>41918</v>
      </c>
      <c r="P116" s="8">
        <f>37159.25+35027.47+53817.35</f>
        <v>126004.07</v>
      </c>
      <c r="Q116" s="8">
        <f>G116-P116</f>
        <v>22632.929999999993</v>
      </c>
      <c r="R116" s="1">
        <v>100</v>
      </c>
    </row>
    <row r="117" spans="1:894" s="46" customFormat="1" ht="15" customHeight="1" x14ac:dyDescent="0.2">
      <c r="A117" s="1">
        <v>59</v>
      </c>
      <c r="B117" s="1" t="s">
        <v>543</v>
      </c>
      <c r="C117" s="2" t="s">
        <v>544</v>
      </c>
      <c r="D117" s="6" t="s">
        <v>545</v>
      </c>
      <c r="E117" s="6" t="s">
        <v>616</v>
      </c>
      <c r="F117" s="7"/>
      <c r="G117" s="8">
        <v>553761</v>
      </c>
      <c r="H117" s="8">
        <v>61529</v>
      </c>
      <c r="I117" s="6" t="s">
        <v>261</v>
      </c>
      <c r="J117" s="4" t="s">
        <v>342</v>
      </c>
      <c r="K117" s="4" t="s">
        <v>487</v>
      </c>
      <c r="L117" s="4">
        <v>2013</v>
      </c>
      <c r="M117" s="4" t="s">
        <v>508</v>
      </c>
      <c r="N117" s="5">
        <v>42005</v>
      </c>
      <c r="O117" s="5">
        <v>43100</v>
      </c>
      <c r="P117" s="8">
        <v>0</v>
      </c>
      <c r="Q117" s="8">
        <f>+G117-P117</f>
        <v>553761</v>
      </c>
      <c r="R117" s="82">
        <v>25</v>
      </c>
      <c r="S117" s="82">
        <v>25</v>
      </c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  <c r="LP117" s="1"/>
      <c r="LQ117" s="1"/>
      <c r="LR117" s="1"/>
      <c r="LS117" s="1"/>
      <c r="LT117" s="1"/>
      <c r="LU117" s="1"/>
      <c r="LV117" s="1"/>
      <c r="LW117" s="1"/>
      <c r="LX117" s="1"/>
      <c r="LY117" s="1"/>
      <c r="LZ117" s="1"/>
      <c r="MA117" s="1"/>
      <c r="MB117" s="1"/>
      <c r="MC117" s="1"/>
      <c r="MD117" s="1"/>
      <c r="ME117" s="1"/>
      <c r="MF117" s="1"/>
      <c r="MG117" s="1"/>
      <c r="MH117" s="1"/>
      <c r="MI117" s="1"/>
      <c r="MJ117" s="1"/>
      <c r="MK117" s="1"/>
      <c r="ML117" s="1"/>
      <c r="MM117" s="1"/>
      <c r="MN117" s="1"/>
      <c r="MO117" s="1"/>
      <c r="MP117" s="1"/>
      <c r="MQ117" s="1"/>
      <c r="MR117" s="1"/>
      <c r="MS117" s="1"/>
      <c r="MT117" s="1"/>
      <c r="MU117" s="1"/>
      <c r="MV117" s="1"/>
      <c r="MW117" s="1"/>
      <c r="MX117" s="1"/>
      <c r="MY117" s="1"/>
      <c r="MZ117" s="1"/>
      <c r="NA117" s="1"/>
      <c r="NB117" s="1"/>
      <c r="NC117" s="1"/>
      <c r="ND117" s="1"/>
      <c r="NE117" s="1"/>
      <c r="NF117" s="1"/>
      <c r="NG117" s="1"/>
      <c r="NH117" s="1"/>
      <c r="NI117" s="1"/>
      <c r="NJ117" s="1"/>
      <c r="NK117" s="1"/>
      <c r="NL117" s="1"/>
      <c r="NM117" s="1"/>
      <c r="NN117" s="1"/>
      <c r="NO117" s="1"/>
      <c r="NP117" s="1"/>
      <c r="NQ117" s="1"/>
      <c r="NR117" s="1"/>
      <c r="NS117" s="1"/>
      <c r="NT117" s="1"/>
      <c r="NU117" s="1"/>
      <c r="NV117" s="1"/>
      <c r="NW117" s="1"/>
      <c r="NX117" s="1"/>
      <c r="NY117" s="1"/>
      <c r="NZ117" s="1"/>
      <c r="OA117" s="1"/>
      <c r="OB117" s="1"/>
      <c r="OC117" s="1"/>
      <c r="OD117" s="1"/>
      <c r="OE117" s="1"/>
      <c r="OF117" s="1"/>
      <c r="OG117" s="1"/>
      <c r="OH117" s="1"/>
      <c r="OI117" s="1"/>
      <c r="OJ117" s="1"/>
      <c r="OK117" s="1"/>
      <c r="OL117" s="1"/>
      <c r="OM117" s="1"/>
      <c r="ON117" s="1"/>
      <c r="OO117" s="1"/>
      <c r="OP117" s="1"/>
      <c r="OQ117" s="1"/>
      <c r="OR117" s="1"/>
      <c r="OS117" s="1"/>
      <c r="OT117" s="1"/>
      <c r="OU117" s="1"/>
      <c r="OV117" s="1"/>
      <c r="OW117" s="1"/>
      <c r="OX117" s="1"/>
      <c r="OY117" s="1"/>
      <c r="OZ117" s="1"/>
      <c r="PA117" s="1"/>
      <c r="PB117" s="1"/>
      <c r="PC117" s="1"/>
      <c r="PD117" s="1"/>
      <c r="PE117" s="1"/>
      <c r="PF117" s="1"/>
      <c r="PG117" s="1"/>
      <c r="PH117" s="1"/>
      <c r="PI117" s="1"/>
      <c r="PJ117" s="1"/>
      <c r="PK117" s="1"/>
      <c r="PL117" s="1"/>
      <c r="PM117" s="1"/>
      <c r="PN117" s="1"/>
      <c r="PO117" s="1"/>
      <c r="PP117" s="1"/>
      <c r="PQ117" s="1"/>
      <c r="PR117" s="1"/>
      <c r="PS117" s="1"/>
      <c r="PT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E117" s="1"/>
      <c r="QF117" s="1"/>
      <c r="QG117" s="1"/>
      <c r="QH117" s="1"/>
      <c r="QI117" s="1"/>
      <c r="QJ117" s="1"/>
      <c r="QK117" s="1"/>
      <c r="QL117" s="1"/>
      <c r="QM117" s="1"/>
      <c r="QN117" s="1"/>
      <c r="QO117" s="1"/>
      <c r="QP117" s="1"/>
      <c r="QQ117" s="1"/>
      <c r="QR117" s="1"/>
      <c r="QS117" s="1"/>
      <c r="QT117" s="1"/>
      <c r="QU117" s="1"/>
      <c r="QV117" s="1"/>
      <c r="QW117" s="1"/>
      <c r="QX117" s="1"/>
      <c r="QY117" s="1"/>
      <c r="QZ117" s="1"/>
      <c r="RA117" s="1"/>
      <c r="RB117" s="1"/>
      <c r="RC117" s="1"/>
      <c r="RD117" s="1"/>
      <c r="RE117" s="1"/>
      <c r="RF117" s="1"/>
      <c r="RG117" s="1"/>
      <c r="RH117" s="1"/>
      <c r="RI117" s="1"/>
      <c r="RJ117" s="1"/>
      <c r="RK117" s="1"/>
      <c r="RL117" s="1"/>
      <c r="RM117" s="1"/>
      <c r="RN117" s="1"/>
      <c r="RO117" s="1"/>
      <c r="RP117" s="1"/>
      <c r="RQ117" s="1"/>
      <c r="RR117" s="1"/>
      <c r="RS117" s="1"/>
      <c r="RT117" s="1"/>
      <c r="RU117" s="1"/>
      <c r="RV117" s="1"/>
      <c r="RW117" s="1"/>
      <c r="RX117" s="1"/>
      <c r="RY117" s="1"/>
      <c r="RZ117" s="1"/>
      <c r="SA117" s="1"/>
      <c r="SB117" s="1"/>
      <c r="SC117" s="1"/>
      <c r="SD117" s="1"/>
      <c r="SE117" s="1"/>
      <c r="SF117" s="1"/>
      <c r="SG117" s="1"/>
      <c r="SH117" s="1"/>
      <c r="SI117" s="1"/>
      <c r="SJ117" s="1"/>
      <c r="SK117" s="1"/>
      <c r="SL117" s="1"/>
      <c r="SM117" s="1"/>
      <c r="SN117" s="1"/>
      <c r="SO117" s="1"/>
      <c r="SP117" s="1"/>
      <c r="SQ117" s="1"/>
      <c r="SR117" s="1"/>
      <c r="SS117" s="1"/>
      <c r="ST117" s="1"/>
      <c r="SU117" s="1"/>
      <c r="SV117" s="1"/>
      <c r="SW117" s="1"/>
      <c r="SX117" s="1"/>
      <c r="SY117" s="1"/>
      <c r="SZ117" s="1"/>
      <c r="TA117" s="1"/>
      <c r="TB117" s="1"/>
      <c r="TC117" s="1"/>
      <c r="TD117" s="1"/>
      <c r="TE117" s="1"/>
      <c r="TF117" s="1"/>
      <c r="TG117" s="1"/>
      <c r="TH117" s="1"/>
      <c r="TI117" s="1"/>
      <c r="TJ117" s="1"/>
      <c r="TK117" s="1"/>
      <c r="TL117" s="1"/>
      <c r="TM117" s="1"/>
      <c r="TN117" s="1"/>
      <c r="TO117" s="1"/>
      <c r="TP117" s="1"/>
      <c r="TQ117" s="1"/>
      <c r="TR117" s="1"/>
      <c r="TS117" s="1"/>
      <c r="TT117" s="1"/>
      <c r="TU117" s="1"/>
      <c r="TV117" s="1"/>
      <c r="TW117" s="1"/>
      <c r="TX117" s="1"/>
      <c r="TY117" s="1"/>
      <c r="TZ117" s="1"/>
      <c r="UA117" s="1"/>
      <c r="UB117" s="1"/>
      <c r="UC117" s="1"/>
      <c r="UD117" s="1"/>
      <c r="UE117" s="1"/>
      <c r="UF117" s="1"/>
      <c r="UG117" s="1"/>
      <c r="UH117" s="1"/>
      <c r="UI117" s="1"/>
      <c r="UJ117" s="1"/>
      <c r="UK117" s="1"/>
      <c r="UL117" s="1"/>
      <c r="UM117" s="1"/>
      <c r="UN117" s="1"/>
      <c r="UO117" s="1"/>
      <c r="UP117" s="1"/>
      <c r="UQ117" s="1"/>
      <c r="UR117" s="1"/>
      <c r="US117" s="1"/>
      <c r="UT117" s="1"/>
      <c r="UU117" s="1"/>
      <c r="UV117" s="1"/>
      <c r="UW117" s="1"/>
      <c r="UX117" s="1"/>
      <c r="UY117" s="1"/>
      <c r="UZ117" s="1"/>
      <c r="VA117" s="1"/>
      <c r="VB117" s="1"/>
      <c r="VC117" s="1"/>
      <c r="VD117" s="1"/>
      <c r="VE117" s="1"/>
      <c r="VF117" s="1"/>
      <c r="VG117" s="1"/>
      <c r="VH117" s="1"/>
      <c r="VI117" s="1"/>
      <c r="VJ117" s="1"/>
      <c r="VK117" s="1"/>
      <c r="VL117" s="1"/>
      <c r="VM117" s="1"/>
      <c r="VN117" s="1"/>
      <c r="VO117" s="1"/>
      <c r="VP117" s="1"/>
      <c r="VQ117" s="1"/>
      <c r="VR117" s="1"/>
      <c r="VS117" s="1"/>
      <c r="VT117" s="1"/>
      <c r="VU117" s="1"/>
      <c r="VV117" s="1"/>
      <c r="VW117" s="1"/>
      <c r="VX117" s="1"/>
      <c r="VY117" s="1"/>
      <c r="VZ117" s="1"/>
      <c r="WA117" s="1"/>
      <c r="WB117" s="1"/>
      <c r="WC117" s="1"/>
      <c r="WD117" s="1"/>
      <c r="WE117" s="1"/>
      <c r="WF117" s="1"/>
      <c r="WG117" s="1"/>
      <c r="WH117" s="1"/>
      <c r="WI117" s="1"/>
      <c r="WJ117" s="1"/>
      <c r="WK117" s="1"/>
      <c r="WL117" s="1"/>
      <c r="WM117" s="1"/>
      <c r="WN117" s="1"/>
      <c r="WO117" s="1"/>
      <c r="WP117" s="1"/>
      <c r="WQ117" s="1"/>
      <c r="WR117" s="1"/>
      <c r="WS117" s="1"/>
      <c r="WT117" s="1"/>
      <c r="WU117" s="1"/>
      <c r="WV117" s="1"/>
      <c r="WW117" s="1"/>
      <c r="WX117" s="1"/>
      <c r="WY117" s="1"/>
      <c r="WZ117" s="1"/>
      <c r="XA117" s="1"/>
      <c r="XB117" s="1"/>
      <c r="XC117" s="1"/>
      <c r="XD117" s="1"/>
      <c r="XE117" s="1"/>
      <c r="XF117" s="1"/>
      <c r="XG117" s="1"/>
      <c r="XH117" s="1"/>
      <c r="XI117" s="1"/>
      <c r="XJ117" s="1"/>
      <c r="XK117" s="1"/>
      <c r="XL117" s="1"/>
      <c r="XM117" s="1"/>
      <c r="XN117" s="1"/>
      <c r="XO117" s="1"/>
      <c r="XP117" s="1"/>
      <c r="XQ117" s="1"/>
      <c r="XR117" s="1"/>
      <c r="XS117" s="1"/>
      <c r="XT117" s="1"/>
      <c r="XU117" s="1"/>
      <c r="XV117" s="1"/>
      <c r="XW117" s="1"/>
      <c r="XX117" s="1"/>
      <c r="XY117" s="1"/>
      <c r="XZ117" s="1"/>
      <c r="YA117" s="1"/>
      <c r="YB117" s="1"/>
      <c r="YC117" s="1"/>
      <c r="YD117" s="1"/>
      <c r="YE117" s="1"/>
      <c r="YF117" s="1"/>
      <c r="YG117" s="1"/>
      <c r="YH117" s="1"/>
      <c r="YI117" s="1"/>
      <c r="YJ117" s="1"/>
      <c r="YK117" s="1"/>
      <c r="YL117" s="1"/>
      <c r="YM117" s="1"/>
      <c r="YN117" s="1"/>
      <c r="YO117" s="1"/>
      <c r="YP117" s="1"/>
      <c r="YQ117" s="1"/>
      <c r="YR117" s="1"/>
      <c r="YS117" s="1"/>
      <c r="YT117" s="1"/>
      <c r="YU117" s="1"/>
      <c r="YV117" s="1"/>
      <c r="YW117" s="1"/>
      <c r="YX117" s="1"/>
      <c r="YY117" s="1"/>
      <c r="YZ117" s="1"/>
      <c r="ZA117" s="1"/>
      <c r="ZB117" s="1"/>
      <c r="ZC117" s="1"/>
      <c r="ZD117" s="1"/>
      <c r="ZE117" s="1"/>
      <c r="ZF117" s="1"/>
      <c r="ZG117" s="1"/>
      <c r="ZH117" s="1"/>
      <c r="ZI117" s="1"/>
      <c r="ZJ117" s="1"/>
      <c r="ZK117" s="1"/>
      <c r="ZL117" s="1"/>
      <c r="ZM117" s="1"/>
      <c r="ZN117" s="1"/>
      <c r="ZO117" s="1"/>
      <c r="ZP117" s="1"/>
      <c r="ZQ117" s="1"/>
      <c r="ZR117" s="1"/>
      <c r="ZS117" s="1"/>
      <c r="ZT117" s="1"/>
      <c r="ZU117" s="1"/>
      <c r="ZV117" s="1"/>
      <c r="ZW117" s="1"/>
      <c r="ZX117" s="1"/>
      <c r="ZY117" s="1"/>
      <c r="ZZ117" s="1"/>
      <c r="AAA117" s="1"/>
      <c r="AAB117" s="1"/>
      <c r="AAC117" s="1"/>
      <c r="AAD117" s="1"/>
      <c r="AAE117" s="1"/>
      <c r="AAF117" s="1"/>
      <c r="AAG117" s="1"/>
      <c r="AAH117" s="1"/>
      <c r="AAI117" s="1"/>
      <c r="AAJ117" s="1"/>
      <c r="AAK117" s="1"/>
      <c r="AAL117" s="1"/>
      <c r="AAM117" s="1"/>
      <c r="AAN117" s="1"/>
      <c r="AAO117" s="1"/>
      <c r="AAP117" s="1"/>
      <c r="AAQ117" s="1"/>
      <c r="AAR117" s="1"/>
      <c r="AAS117" s="1"/>
      <c r="AAT117" s="1"/>
      <c r="AAU117" s="1"/>
      <c r="AAV117" s="1"/>
      <c r="AAW117" s="1"/>
      <c r="AAX117" s="1"/>
      <c r="AAY117" s="1"/>
      <c r="AAZ117" s="1"/>
      <c r="ABA117" s="1"/>
      <c r="ABB117" s="1"/>
      <c r="ABC117" s="1"/>
      <c r="ABD117" s="1"/>
      <c r="ABE117" s="1"/>
      <c r="ABF117" s="1"/>
      <c r="ABG117" s="1"/>
      <c r="ABH117" s="1"/>
      <c r="ABI117" s="1"/>
      <c r="ABJ117" s="1"/>
      <c r="ABK117" s="1"/>
      <c r="ABL117" s="1"/>
      <c r="ABM117" s="1"/>
      <c r="ABN117" s="1"/>
      <c r="ABO117" s="1"/>
      <c r="ABP117" s="1"/>
      <c r="ABQ117" s="1"/>
      <c r="ABR117" s="1"/>
      <c r="ABS117" s="1"/>
      <c r="ABT117" s="1"/>
      <c r="ABU117" s="1"/>
      <c r="ABV117" s="1"/>
      <c r="ABW117" s="1"/>
      <c r="ABX117" s="1"/>
      <c r="ABY117" s="1"/>
      <c r="ABZ117" s="1"/>
      <c r="ACA117" s="1"/>
      <c r="ACB117" s="1"/>
      <c r="ACC117" s="1"/>
      <c r="ACD117" s="1"/>
      <c r="ACE117" s="1"/>
      <c r="ACF117" s="1"/>
      <c r="ACG117" s="1"/>
      <c r="ACH117" s="1"/>
      <c r="ACI117" s="1"/>
      <c r="ACJ117" s="1"/>
      <c r="ACK117" s="1"/>
      <c r="ACL117" s="1"/>
      <c r="ACM117" s="1"/>
      <c r="ACN117" s="1"/>
      <c r="ACO117" s="1"/>
      <c r="ACP117" s="1"/>
      <c r="ACQ117" s="1"/>
      <c r="ACR117" s="1"/>
      <c r="ACS117" s="1"/>
      <c r="ACT117" s="1"/>
      <c r="ACU117" s="1"/>
      <c r="ACV117" s="1"/>
      <c r="ACW117" s="1"/>
      <c r="ACX117" s="1"/>
      <c r="ACY117" s="1"/>
      <c r="ACZ117" s="1"/>
      <c r="ADA117" s="1"/>
      <c r="ADB117" s="1"/>
      <c r="ADC117" s="1"/>
      <c r="ADD117" s="1"/>
      <c r="ADE117" s="1"/>
      <c r="ADF117" s="1"/>
      <c r="ADG117" s="1"/>
      <c r="ADH117" s="1"/>
      <c r="ADI117" s="1"/>
      <c r="ADJ117" s="1"/>
      <c r="ADK117" s="1"/>
      <c r="ADL117" s="1"/>
      <c r="ADM117" s="1"/>
      <c r="ADN117" s="1"/>
      <c r="ADO117" s="1"/>
      <c r="ADP117" s="1"/>
      <c r="ADQ117" s="1"/>
      <c r="ADR117" s="1"/>
      <c r="ADS117" s="1"/>
      <c r="ADT117" s="1"/>
      <c r="ADU117" s="1"/>
      <c r="ADV117" s="1"/>
      <c r="ADW117" s="1"/>
      <c r="ADX117" s="1"/>
      <c r="ADY117" s="1"/>
      <c r="ADZ117" s="1"/>
      <c r="AEA117" s="1"/>
      <c r="AEB117" s="1"/>
      <c r="AEC117" s="1"/>
      <c r="AED117" s="1"/>
      <c r="AEE117" s="1"/>
      <c r="AEF117" s="1"/>
      <c r="AEG117" s="1"/>
      <c r="AEH117" s="1"/>
      <c r="AEI117" s="1"/>
      <c r="AEJ117" s="1"/>
      <c r="AEK117" s="1"/>
      <c r="AEL117" s="1"/>
      <c r="AEM117" s="1"/>
      <c r="AEN117" s="1"/>
      <c r="AEO117" s="1"/>
      <c r="AEP117" s="1"/>
      <c r="AEQ117" s="1"/>
      <c r="AER117" s="1"/>
      <c r="AES117" s="1"/>
      <c r="AET117" s="1"/>
      <c r="AEU117" s="1"/>
      <c r="AEV117" s="1"/>
      <c r="AEW117" s="1"/>
      <c r="AEX117" s="1"/>
      <c r="AEY117" s="1"/>
      <c r="AEZ117" s="1"/>
      <c r="AFA117" s="1"/>
      <c r="AFB117" s="1"/>
      <c r="AFC117" s="1"/>
      <c r="AFD117" s="1"/>
      <c r="AFE117" s="1"/>
      <c r="AFF117" s="1"/>
      <c r="AFG117" s="1"/>
      <c r="AFH117" s="1"/>
      <c r="AFI117" s="1"/>
      <c r="AFJ117" s="1"/>
      <c r="AFK117" s="1"/>
      <c r="AFL117" s="1"/>
      <c r="AFM117" s="1"/>
      <c r="AFN117" s="1"/>
      <c r="AFO117" s="1"/>
      <c r="AFP117" s="1"/>
      <c r="AFQ117" s="1"/>
      <c r="AFR117" s="1"/>
      <c r="AFS117" s="1"/>
      <c r="AFT117" s="1"/>
      <c r="AFU117" s="1"/>
      <c r="AFV117" s="1"/>
      <c r="AFW117" s="1"/>
      <c r="AFX117" s="1"/>
      <c r="AFY117" s="1"/>
      <c r="AFZ117" s="1"/>
      <c r="AGA117" s="1"/>
      <c r="AGB117" s="1"/>
      <c r="AGC117" s="1"/>
      <c r="AGD117" s="1"/>
      <c r="AGE117" s="1"/>
      <c r="AGF117" s="1"/>
      <c r="AGG117" s="1"/>
      <c r="AGH117" s="1"/>
      <c r="AGI117" s="1"/>
      <c r="AGJ117" s="1"/>
      <c r="AGK117" s="1"/>
      <c r="AGL117" s="1"/>
      <c r="AGM117" s="1"/>
      <c r="AGN117" s="1"/>
      <c r="AGO117" s="1"/>
      <c r="AGP117" s="1"/>
      <c r="AGQ117" s="1"/>
      <c r="AGR117" s="1"/>
      <c r="AGS117" s="1"/>
      <c r="AGT117" s="1"/>
      <c r="AGU117" s="1"/>
      <c r="AGV117" s="1"/>
      <c r="AGW117" s="1"/>
      <c r="AGX117" s="1"/>
      <c r="AGY117" s="1"/>
      <c r="AGZ117" s="1"/>
      <c r="AHA117" s="1"/>
      <c r="AHB117" s="1"/>
      <c r="AHC117" s="1"/>
      <c r="AHD117" s="1"/>
      <c r="AHE117" s="1"/>
      <c r="AHF117" s="1"/>
      <c r="AHG117" s="1"/>
      <c r="AHH117" s="1"/>
      <c r="AHI117" s="1"/>
      <c r="AHJ117" s="1"/>
    </row>
    <row r="118" spans="1:894" s="46" customFormat="1" ht="15" customHeight="1" x14ac:dyDescent="0.2">
      <c r="A118" s="46">
        <v>60</v>
      </c>
      <c r="B118" s="46" t="s">
        <v>546</v>
      </c>
      <c r="C118" s="53" t="s">
        <v>547</v>
      </c>
      <c r="D118" s="54" t="s">
        <v>548</v>
      </c>
      <c r="E118" s="54" t="s">
        <v>626</v>
      </c>
      <c r="F118" s="55"/>
      <c r="G118" s="56">
        <v>81000</v>
      </c>
      <c r="H118" s="56">
        <v>9000</v>
      </c>
      <c r="I118" s="54" t="s">
        <v>247</v>
      </c>
      <c r="J118" s="47" t="s">
        <v>340</v>
      </c>
      <c r="K118" s="47" t="s">
        <v>485</v>
      </c>
      <c r="L118" s="47">
        <v>2013</v>
      </c>
      <c r="M118" s="47" t="s">
        <v>508</v>
      </c>
      <c r="N118" s="57">
        <v>42036</v>
      </c>
      <c r="O118" s="57">
        <v>43131</v>
      </c>
      <c r="P118" s="56">
        <v>0</v>
      </c>
      <c r="Q118" s="56">
        <f>+G118-P118</f>
        <v>81000</v>
      </c>
      <c r="R118" s="82">
        <v>25</v>
      </c>
      <c r="S118" s="82">
        <v>25</v>
      </c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  <c r="LP118" s="1"/>
      <c r="LQ118" s="1"/>
      <c r="LR118" s="1"/>
      <c r="LS118" s="1"/>
      <c r="LT118" s="1"/>
      <c r="LU118" s="1"/>
      <c r="LV118" s="1"/>
      <c r="LW118" s="1"/>
      <c r="LX118" s="1"/>
      <c r="LY118" s="1"/>
      <c r="LZ118" s="1"/>
      <c r="MA118" s="1"/>
      <c r="MB118" s="1"/>
      <c r="MC118" s="1"/>
      <c r="MD118" s="1"/>
      <c r="ME118" s="1"/>
      <c r="MF118" s="1"/>
      <c r="MG118" s="1"/>
      <c r="MH118" s="1"/>
      <c r="MI118" s="1"/>
      <c r="MJ118" s="1"/>
      <c r="MK118" s="1"/>
      <c r="ML118" s="1"/>
      <c r="MM118" s="1"/>
      <c r="MN118" s="1"/>
      <c r="MO118" s="1"/>
      <c r="MP118" s="1"/>
      <c r="MQ118" s="1"/>
      <c r="MR118" s="1"/>
      <c r="MS118" s="1"/>
      <c r="MT118" s="1"/>
      <c r="MU118" s="1"/>
      <c r="MV118" s="1"/>
      <c r="MW118" s="1"/>
      <c r="MX118" s="1"/>
      <c r="MY118" s="1"/>
      <c r="MZ118" s="1"/>
      <c r="NA118" s="1"/>
      <c r="NB118" s="1"/>
      <c r="NC118" s="1"/>
      <c r="ND118" s="1"/>
      <c r="NE118" s="1"/>
      <c r="NF118" s="1"/>
      <c r="NG118" s="1"/>
      <c r="NH118" s="1"/>
      <c r="NI118" s="1"/>
      <c r="NJ118" s="1"/>
      <c r="NK118" s="1"/>
      <c r="NL118" s="1"/>
      <c r="NM118" s="1"/>
      <c r="NN118" s="1"/>
      <c r="NO118" s="1"/>
      <c r="NP118" s="1"/>
      <c r="NQ118" s="1"/>
      <c r="NR118" s="1"/>
      <c r="NS118" s="1"/>
      <c r="NT118" s="1"/>
      <c r="NU118" s="1"/>
      <c r="NV118" s="1"/>
      <c r="NW118" s="1"/>
      <c r="NX118" s="1"/>
      <c r="NY118" s="1"/>
      <c r="NZ118" s="1"/>
      <c r="OA118" s="1"/>
      <c r="OB118" s="1"/>
      <c r="OC118" s="1"/>
      <c r="OD118" s="1"/>
      <c r="OE118" s="1"/>
      <c r="OF118" s="1"/>
      <c r="OG118" s="1"/>
      <c r="OH118" s="1"/>
      <c r="OI118" s="1"/>
      <c r="OJ118" s="1"/>
      <c r="OK118" s="1"/>
      <c r="OL118" s="1"/>
      <c r="OM118" s="1"/>
      <c r="ON118" s="1"/>
      <c r="OO118" s="1"/>
      <c r="OP118" s="1"/>
      <c r="OQ118" s="1"/>
      <c r="OR118" s="1"/>
      <c r="OS118" s="1"/>
      <c r="OT118" s="1"/>
      <c r="OU118" s="1"/>
      <c r="OV118" s="1"/>
      <c r="OW118" s="1"/>
      <c r="OX118" s="1"/>
      <c r="OY118" s="1"/>
      <c r="OZ118" s="1"/>
      <c r="PA118" s="1"/>
      <c r="PB118" s="1"/>
      <c r="PC118" s="1"/>
      <c r="PD118" s="1"/>
      <c r="PE118" s="1"/>
      <c r="PF118" s="1"/>
      <c r="PG118" s="1"/>
      <c r="PH118" s="1"/>
      <c r="PI118" s="1"/>
      <c r="PJ118" s="1"/>
      <c r="PK118" s="1"/>
      <c r="PL118" s="1"/>
      <c r="PM118" s="1"/>
      <c r="PN118" s="1"/>
      <c r="PO118" s="1"/>
      <c r="PP118" s="1"/>
      <c r="PQ118" s="1"/>
      <c r="PR118" s="1"/>
      <c r="PS118" s="1"/>
      <c r="PT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E118" s="1"/>
      <c r="QF118" s="1"/>
      <c r="QG118" s="1"/>
      <c r="QH118" s="1"/>
      <c r="QI118" s="1"/>
      <c r="QJ118" s="1"/>
      <c r="QK118" s="1"/>
      <c r="QL118" s="1"/>
      <c r="QM118" s="1"/>
      <c r="QN118" s="1"/>
      <c r="QO118" s="1"/>
      <c r="QP118" s="1"/>
      <c r="QQ118" s="1"/>
      <c r="QR118" s="1"/>
      <c r="QS118" s="1"/>
      <c r="QT118" s="1"/>
      <c r="QU118" s="1"/>
      <c r="QV118" s="1"/>
      <c r="QW118" s="1"/>
      <c r="QX118" s="1"/>
      <c r="QY118" s="1"/>
      <c r="QZ118" s="1"/>
      <c r="RA118" s="1"/>
      <c r="RB118" s="1"/>
      <c r="RC118" s="1"/>
      <c r="RD118" s="1"/>
      <c r="RE118" s="1"/>
      <c r="RF118" s="1"/>
      <c r="RG118" s="1"/>
      <c r="RH118" s="1"/>
      <c r="RI118" s="1"/>
      <c r="RJ118" s="1"/>
      <c r="RK118" s="1"/>
      <c r="RL118" s="1"/>
      <c r="RM118" s="1"/>
      <c r="RN118" s="1"/>
      <c r="RO118" s="1"/>
      <c r="RP118" s="1"/>
      <c r="RQ118" s="1"/>
      <c r="RR118" s="1"/>
      <c r="RS118" s="1"/>
      <c r="RT118" s="1"/>
      <c r="RU118" s="1"/>
      <c r="RV118" s="1"/>
      <c r="RW118" s="1"/>
      <c r="RX118" s="1"/>
      <c r="RY118" s="1"/>
      <c r="RZ118" s="1"/>
      <c r="SA118" s="1"/>
      <c r="SB118" s="1"/>
      <c r="SC118" s="1"/>
      <c r="SD118" s="1"/>
      <c r="SE118" s="1"/>
      <c r="SF118" s="1"/>
      <c r="SG118" s="1"/>
      <c r="SH118" s="1"/>
      <c r="SI118" s="1"/>
      <c r="SJ118" s="1"/>
      <c r="SK118" s="1"/>
      <c r="SL118" s="1"/>
      <c r="SM118" s="1"/>
      <c r="SN118" s="1"/>
      <c r="SO118" s="1"/>
      <c r="SP118" s="1"/>
      <c r="SQ118" s="1"/>
      <c r="SR118" s="1"/>
      <c r="SS118" s="1"/>
      <c r="ST118" s="1"/>
      <c r="SU118" s="1"/>
      <c r="SV118" s="1"/>
      <c r="SW118" s="1"/>
      <c r="SX118" s="1"/>
      <c r="SY118" s="1"/>
      <c r="SZ118" s="1"/>
      <c r="TA118" s="1"/>
      <c r="TB118" s="1"/>
      <c r="TC118" s="1"/>
      <c r="TD118" s="1"/>
      <c r="TE118" s="1"/>
      <c r="TF118" s="1"/>
      <c r="TG118" s="1"/>
      <c r="TH118" s="1"/>
      <c r="TI118" s="1"/>
      <c r="TJ118" s="1"/>
      <c r="TK118" s="1"/>
      <c r="TL118" s="1"/>
      <c r="TM118" s="1"/>
      <c r="TN118" s="1"/>
      <c r="TO118" s="1"/>
      <c r="TP118" s="1"/>
      <c r="TQ118" s="1"/>
      <c r="TR118" s="1"/>
      <c r="TS118" s="1"/>
      <c r="TT118" s="1"/>
      <c r="TU118" s="1"/>
      <c r="TV118" s="1"/>
      <c r="TW118" s="1"/>
      <c r="TX118" s="1"/>
      <c r="TY118" s="1"/>
      <c r="TZ118" s="1"/>
      <c r="UA118" s="1"/>
      <c r="UB118" s="1"/>
      <c r="UC118" s="1"/>
      <c r="UD118" s="1"/>
      <c r="UE118" s="1"/>
      <c r="UF118" s="1"/>
      <c r="UG118" s="1"/>
      <c r="UH118" s="1"/>
      <c r="UI118" s="1"/>
      <c r="UJ118" s="1"/>
      <c r="UK118" s="1"/>
      <c r="UL118" s="1"/>
      <c r="UM118" s="1"/>
      <c r="UN118" s="1"/>
      <c r="UO118" s="1"/>
      <c r="UP118" s="1"/>
      <c r="UQ118" s="1"/>
      <c r="UR118" s="1"/>
      <c r="US118" s="1"/>
      <c r="UT118" s="1"/>
      <c r="UU118" s="1"/>
      <c r="UV118" s="1"/>
      <c r="UW118" s="1"/>
      <c r="UX118" s="1"/>
      <c r="UY118" s="1"/>
      <c r="UZ118" s="1"/>
      <c r="VA118" s="1"/>
      <c r="VB118" s="1"/>
      <c r="VC118" s="1"/>
      <c r="VD118" s="1"/>
      <c r="VE118" s="1"/>
      <c r="VF118" s="1"/>
      <c r="VG118" s="1"/>
      <c r="VH118" s="1"/>
      <c r="VI118" s="1"/>
      <c r="VJ118" s="1"/>
      <c r="VK118" s="1"/>
      <c r="VL118" s="1"/>
      <c r="VM118" s="1"/>
      <c r="VN118" s="1"/>
      <c r="VO118" s="1"/>
      <c r="VP118" s="1"/>
      <c r="VQ118" s="1"/>
      <c r="VR118" s="1"/>
      <c r="VS118" s="1"/>
      <c r="VT118" s="1"/>
      <c r="VU118" s="1"/>
      <c r="VV118" s="1"/>
      <c r="VW118" s="1"/>
      <c r="VX118" s="1"/>
      <c r="VY118" s="1"/>
      <c r="VZ118" s="1"/>
      <c r="WA118" s="1"/>
      <c r="WB118" s="1"/>
      <c r="WC118" s="1"/>
      <c r="WD118" s="1"/>
      <c r="WE118" s="1"/>
      <c r="WF118" s="1"/>
      <c r="WG118" s="1"/>
      <c r="WH118" s="1"/>
      <c r="WI118" s="1"/>
      <c r="WJ118" s="1"/>
      <c r="WK118" s="1"/>
      <c r="WL118" s="1"/>
      <c r="WM118" s="1"/>
      <c r="WN118" s="1"/>
      <c r="WO118" s="1"/>
      <c r="WP118" s="1"/>
      <c r="WQ118" s="1"/>
      <c r="WR118" s="1"/>
      <c r="WS118" s="1"/>
      <c r="WT118" s="1"/>
      <c r="WU118" s="1"/>
      <c r="WV118" s="1"/>
      <c r="WW118" s="1"/>
      <c r="WX118" s="1"/>
      <c r="WY118" s="1"/>
      <c r="WZ118" s="1"/>
      <c r="XA118" s="1"/>
      <c r="XB118" s="1"/>
      <c r="XC118" s="1"/>
      <c r="XD118" s="1"/>
      <c r="XE118" s="1"/>
      <c r="XF118" s="1"/>
      <c r="XG118" s="1"/>
      <c r="XH118" s="1"/>
      <c r="XI118" s="1"/>
      <c r="XJ118" s="1"/>
      <c r="XK118" s="1"/>
      <c r="XL118" s="1"/>
      <c r="XM118" s="1"/>
      <c r="XN118" s="1"/>
      <c r="XO118" s="1"/>
      <c r="XP118" s="1"/>
      <c r="XQ118" s="1"/>
      <c r="XR118" s="1"/>
      <c r="XS118" s="1"/>
      <c r="XT118" s="1"/>
      <c r="XU118" s="1"/>
      <c r="XV118" s="1"/>
      <c r="XW118" s="1"/>
      <c r="XX118" s="1"/>
      <c r="XY118" s="1"/>
      <c r="XZ118" s="1"/>
      <c r="YA118" s="1"/>
      <c r="YB118" s="1"/>
      <c r="YC118" s="1"/>
      <c r="YD118" s="1"/>
      <c r="YE118" s="1"/>
      <c r="YF118" s="1"/>
      <c r="YG118" s="1"/>
      <c r="YH118" s="1"/>
      <c r="YI118" s="1"/>
      <c r="YJ118" s="1"/>
      <c r="YK118" s="1"/>
      <c r="YL118" s="1"/>
      <c r="YM118" s="1"/>
      <c r="YN118" s="1"/>
      <c r="YO118" s="1"/>
      <c r="YP118" s="1"/>
      <c r="YQ118" s="1"/>
      <c r="YR118" s="1"/>
      <c r="YS118" s="1"/>
      <c r="YT118" s="1"/>
      <c r="YU118" s="1"/>
      <c r="YV118" s="1"/>
      <c r="YW118" s="1"/>
      <c r="YX118" s="1"/>
      <c r="YY118" s="1"/>
      <c r="YZ118" s="1"/>
      <c r="ZA118" s="1"/>
      <c r="ZB118" s="1"/>
      <c r="ZC118" s="1"/>
      <c r="ZD118" s="1"/>
      <c r="ZE118" s="1"/>
      <c r="ZF118" s="1"/>
      <c r="ZG118" s="1"/>
      <c r="ZH118" s="1"/>
      <c r="ZI118" s="1"/>
      <c r="ZJ118" s="1"/>
      <c r="ZK118" s="1"/>
      <c r="ZL118" s="1"/>
      <c r="ZM118" s="1"/>
      <c r="ZN118" s="1"/>
      <c r="ZO118" s="1"/>
      <c r="ZP118" s="1"/>
      <c r="ZQ118" s="1"/>
      <c r="ZR118" s="1"/>
      <c r="ZS118" s="1"/>
      <c r="ZT118" s="1"/>
      <c r="ZU118" s="1"/>
      <c r="ZV118" s="1"/>
      <c r="ZW118" s="1"/>
      <c r="ZX118" s="1"/>
      <c r="ZY118" s="1"/>
      <c r="ZZ118" s="1"/>
      <c r="AAA118" s="1"/>
      <c r="AAB118" s="1"/>
      <c r="AAC118" s="1"/>
      <c r="AAD118" s="1"/>
      <c r="AAE118" s="1"/>
      <c r="AAF118" s="1"/>
      <c r="AAG118" s="1"/>
      <c r="AAH118" s="1"/>
      <c r="AAI118" s="1"/>
      <c r="AAJ118" s="1"/>
      <c r="AAK118" s="1"/>
      <c r="AAL118" s="1"/>
      <c r="AAM118" s="1"/>
      <c r="AAN118" s="1"/>
      <c r="AAO118" s="1"/>
      <c r="AAP118" s="1"/>
      <c r="AAQ118" s="1"/>
      <c r="AAR118" s="1"/>
      <c r="AAS118" s="1"/>
      <c r="AAT118" s="1"/>
      <c r="AAU118" s="1"/>
      <c r="AAV118" s="1"/>
      <c r="AAW118" s="1"/>
      <c r="AAX118" s="1"/>
      <c r="AAY118" s="1"/>
      <c r="AAZ118" s="1"/>
      <c r="ABA118" s="1"/>
      <c r="ABB118" s="1"/>
      <c r="ABC118" s="1"/>
      <c r="ABD118" s="1"/>
      <c r="ABE118" s="1"/>
      <c r="ABF118" s="1"/>
      <c r="ABG118" s="1"/>
      <c r="ABH118" s="1"/>
      <c r="ABI118" s="1"/>
      <c r="ABJ118" s="1"/>
      <c r="ABK118" s="1"/>
      <c r="ABL118" s="1"/>
      <c r="ABM118" s="1"/>
      <c r="ABN118" s="1"/>
      <c r="ABO118" s="1"/>
      <c r="ABP118" s="1"/>
      <c r="ABQ118" s="1"/>
      <c r="ABR118" s="1"/>
      <c r="ABS118" s="1"/>
      <c r="ABT118" s="1"/>
      <c r="ABU118" s="1"/>
      <c r="ABV118" s="1"/>
      <c r="ABW118" s="1"/>
      <c r="ABX118" s="1"/>
      <c r="ABY118" s="1"/>
      <c r="ABZ118" s="1"/>
      <c r="ACA118" s="1"/>
      <c r="ACB118" s="1"/>
      <c r="ACC118" s="1"/>
      <c r="ACD118" s="1"/>
      <c r="ACE118" s="1"/>
      <c r="ACF118" s="1"/>
      <c r="ACG118" s="1"/>
      <c r="ACH118" s="1"/>
      <c r="ACI118" s="1"/>
      <c r="ACJ118" s="1"/>
      <c r="ACK118" s="1"/>
      <c r="ACL118" s="1"/>
      <c r="ACM118" s="1"/>
      <c r="ACN118" s="1"/>
      <c r="ACO118" s="1"/>
      <c r="ACP118" s="1"/>
      <c r="ACQ118" s="1"/>
      <c r="ACR118" s="1"/>
      <c r="ACS118" s="1"/>
      <c r="ACT118" s="1"/>
      <c r="ACU118" s="1"/>
      <c r="ACV118" s="1"/>
      <c r="ACW118" s="1"/>
      <c r="ACX118" s="1"/>
      <c r="ACY118" s="1"/>
      <c r="ACZ118" s="1"/>
      <c r="ADA118" s="1"/>
      <c r="ADB118" s="1"/>
      <c r="ADC118" s="1"/>
      <c r="ADD118" s="1"/>
      <c r="ADE118" s="1"/>
      <c r="ADF118" s="1"/>
      <c r="ADG118" s="1"/>
      <c r="ADH118" s="1"/>
      <c r="ADI118" s="1"/>
      <c r="ADJ118" s="1"/>
      <c r="ADK118" s="1"/>
      <c r="ADL118" s="1"/>
      <c r="ADM118" s="1"/>
      <c r="ADN118" s="1"/>
      <c r="ADO118" s="1"/>
      <c r="ADP118" s="1"/>
      <c r="ADQ118" s="1"/>
      <c r="ADR118" s="1"/>
      <c r="ADS118" s="1"/>
      <c r="ADT118" s="1"/>
      <c r="ADU118" s="1"/>
      <c r="ADV118" s="1"/>
      <c r="ADW118" s="1"/>
      <c r="ADX118" s="1"/>
      <c r="ADY118" s="1"/>
      <c r="ADZ118" s="1"/>
      <c r="AEA118" s="1"/>
      <c r="AEB118" s="1"/>
      <c r="AEC118" s="1"/>
      <c r="AED118" s="1"/>
      <c r="AEE118" s="1"/>
      <c r="AEF118" s="1"/>
      <c r="AEG118" s="1"/>
      <c r="AEH118" s="1"/>
      <c r="AEI118" s="1"/>
      <c r="AEJ118" s="1"/>
      <c r="AEK118" s="1"/>
      <c r="AEL118" s="1"/>
      <c r="AEM118" s="1"/>
      <c r="AEN118" s="1"/>
      <c r="AEO118" s="1"/>
      <c r="AEP118" s="1"/>
      <c r="AEQ118" s="1"/>
      <c r="AER118" s="1"/>
      <c r="AES118" s="1"/>
      <c r="AET118" s="1"/>
      <c r="AEU118" s="1"/>
      <c r="AEV118" s="1"/>
      <c r="AEW118" s="1"/>
      <c r="AEX118" s="1"/>
      <c r="AEY118" s="1"/>
      <c r="AEZ118" s="1"/>
      <c r="AFA118" s="1"/>
      <c r="AFB118" s="1"/>
      <c r="AFC118" s="1"/>
      <c r="AFD118" s="1"/>
      <c r="AFE118" s="1"/>
      <c r="AFF118" s="1"/>
      <c r="AFG118" s="1"/>
      <c r="AFH118" s="1"/>
      <c r="AFI118" s="1"/>
      <c r="AFJ118" s="1"/>
      <c r="AFK118" s="1"/>
      <c r="AFL118" s="1"/>
      <c r="AFM118" s="1"/>
      <c r="AFN118" s="1"/>
      <c r="AFO118" s="1"/>
      <c r="AFP118" s="1"/>
      <c r="AFQ118" s="1"/>
      <c r="AFR118" s="1"/>
      <c r="AFS118" s="1"/>
      <c r="AFT118" s="1"/>
      <c r="AFU118" s="1"/>
      <c r="AFV118" s="1"/>
      <c r="AFW118" s="1"/>
      <c r="AFX118" s="1"/>
      <c r="AFY118" s="1"/>
      <c r="AFZ118" s="1"/>
      <c r="AGA118" s="1"/>
      <c r="AGB118" s="1"/>
      <c r="AGC118" s="1"/>
      <c r="AGD118" s="1"/>
      <c r="AGE118" s="1"/>
      <c r="AGF118" s="1"/>
      <c r="AGG118" s="1"/>
      <c r="AGH118" s="1"/>
      <c r="AGI118" s="1"/>
      <c r="AGJ118" s="1"/>
      <c r="AGK118" s="1"/>
      <c r="AGL118" s="1"/>
      <c r="AGM118" s="1"/>
      <c r="AGN118" s="1"/>
      <c r="AGO118" s="1"/>
      <c r="AGP118" s="1"/>
      <c r="AGQ118" s="1"/>
      <c r="AGR118" s="1"/>
      <c r="AGS118" s="1"/>
      <c r="AGT118" s="1"/>
      <c r="AGU118" s="1"/>
      <c r="AGV118" s="1"/>
      <c r="AGW118" s="1"/>
      <c r="AGX118" s="1"/>
      <c r="AGY118" s="1"/>
      <c r="AGZ118" s="1"/>
      <c r="AHA118" s="1"/>
      <c r="AHB118" s="1"/>
      <c r="AHC118" s="1"/>
      <c r="AHD118" s="1"/>
      <c r="AHE118" s="1"/>
      <c r="AHF118" s="1"/>
      <c r="AHG118" s="1"/>
      <c r="AHH118" s="1"/>
      <c r="AHI118" s="1"/>
      <c r="AHJ118" s="1"/>
    </row>
    <row r="119" spans="1:894" ht="15" customHeight="1" x14ac:dyDescent="0.2">
      <c r="A119" s="46">
        <v>64</v>
      </c>
      <c r="B119" s="46" t="s">
        <v>266</v>
      </c>
      <c r="C119" s="46" t="s">
        <v>134</v>
      </c>
      <c r="D119" s="46" t="s">
        <v>366</v>
      </c>
      <c r="E119" s="46" t="s">
        <v>627</v>
      </c>
      <c r="F119" s="48" t="s">
        <v>596</v>
      </c>
      <c r="G119" s="49">
        <v>37995</v>
      </c>
      <c r="H119" s="49">
        <v>4221.6666666666642</v>
      </c>
      <c r="I119" s="46" t="s">
        <v>233</v>
      </c>
      <c r="J119" s="50" t="s">
        <v>340</v>
      </c>
      <c r="K119" s="50" t="s">
        <v>487</v>
      </c>
      <c r="L119" s="50">
        <v>2006</v>
      </c>
      <c r="M119" s="50" t="s">
        <v>508</v>
      </c>
      <c r="N119" s="51">
        <v>39514</v>
      </c>
      <c r="O119" s="51">
        <v>41339</v>
      </c>
      <c r="P119" s="52">
        <f>9638.49+5008.63+5551.26+5417.17+9390.34+2988</f>
        <v>37993.89</v>
      </c>
      <c r="Q119" s="52">
        <f t="shared" ref="Q119:Q127" si="8">G119-P119</f>
        <v>1.1100000000005821</v>
      </c>
      <c r="R119" s="1">
        <v>100</v>
      </c>
    </row>
    <row r="120" spans="1:894" ht="15" customHeight="1" x14ac:dyDescent="0.2">
      <c r="A120" s="1">
        <v>65</v>
      </c>
      <c r="B120" s="1" t="s">
        <v>269</v>
      </c>
      <c r="C120" s="2" t="s">
        <v>37</v>
      </c>
      <c r="D120" s="6" t="s">
        <v>183</v>
      </c>
      <c r="E120" s="6" t="s">
        <v>628</v>
      </c>
      <c r="F120" s="7"/>
      <c r="G120" s="8">
        <v>211500</v>
      </c>
      <c r="H120" s="8">
        <v>23500</v>
      </c>
      <c r="I120" s="6" t="s">
        <v>325</v>
      </c>
      <c r="J120" s="4" t="s">
        <v>341</v>
      </c>
      <c r="K120" s="4" t="s">
        <v>483</v>
      </c>
      <c r="L120" s="4">
        <v>2009</v>
      </c>
      <c r="M120" s="4" t="s">
        <v>508</v>
      </c>
      <c r="N120" s="5">
        <v>40093</v>
      </c>
      <c r="O120" s="5">
        <v>41918</v>
      </c>
      <c r="P120" s="8">
        <f>52875+95647.94+20677.06</f>
        <v>169200</v>
      </c>
      <c r="Q120" s="8">
        <f t="shared" si="8"/>
        <v>42300</v>
      </c>
      <c r="R120" s="1">
        <v>100</v>
      </c>
    </row>
    <row r="121" spans="1:894" s="46" customFormat="1" ht="15" customHeight="1" x14ac:dyDescent="0.2">
      <c r="A121" s="1">
        <v>79</v>
      </c>
      <c r="B121" s="1" t="s">
        <v>291</v>
      </c>
      <c r="C121" s="2" t="s">
        <v>30</v>
      </c>
      <c r="D121" s="6" t="s">
        <v>188</v>
      </c>
      <c r="E121" s="6" t="s">
        <v>629</v>
      </c>
      <c r="F121" s="7"/>
      <c r="G121" s="8">
        <v>355500</v>
      </c>
      <c r="H121" s="8">
        <v>39500</v>
      </c>
      <c r="I121" s="6" t="s">
        <v>332</v>
      </c>
      <c r="J121" s="4" t="s">
        <v>341</v>
      </c>
      <c r="K121" s="4" t="s">
        <v>487</v>
      </c>
      <c r="L121" s="4">
        <v>2009</v>
      </c>
      <c r="M121" s="4" t="s">
        <v>508</v>
      </c>
      <c r="N121" s="5">
        <v>40093</v>
      </c>
      <c r="O121" s="5">
        <v>41918</v>
      </c>
      <c r="P121" s="8">
        <f>88875+151850.93</f>
        <v>240725.93</v>
      </c>
      <c r="Q121" s="8">
        <f t="shared" si="8"/>
        <v>114774.07</v>
      </c>
      <c r="R121" s="1">
        <v>75</v>
      </c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  <c r="LP121" s="1"/>
      <c r="LQ121" s="1"/>
      <c r="LR121" s="1"/>
      <c r="LS121" s="1"/>
      <c r="LT121" s="1"/>
      <c r="LU121" s="1"/>
      <c r="LV121" s="1"/>
      <c r="LW121" s="1"/>
      <c r="LX121" s="1"/>
      <c r="LY121" s="1"/>
      <c r="LZ121" s="1"/>
      <c r="MA121" s="1"/>
      <c r="MB121" s="1"/>
      <c r="MC121" s="1"/>
      <c r="MD121" s="1"/>
      <c r="ME121" s="1"/>
      <c r="MF121" s="1"/>
      <c r="MG121" s="1"/>
      <c r="MH121" s="1"/>
      <c r="MI121" s="1"/>
      <c r="MJ121" s="1"/>
      <c r="MK121" s="1"/>
      <c r="ML121" s="1"/>
      <c r="MM121" s="1"/>
      <c r="MN121" s="1"/>
      <c r="MO121" s="1"/>
      <c r="MP121" s="1"/>
      <c r="MQ121" s="1"/>
      <c r="MR121" s="1"/>
      <c r="MS121" s="1"/>
      <c r="MT121" s="1"/>
      <c r="MU121" s="1"/>
      <c r="MV121" s="1"/>
      <c r="MW121" s="1"/>
      <c r="MX121" s="1"/>
      <c r="MY121" s="1"/>
      <c r="MZ121" s="1"/>
      <c r="NA121" s="1"/>
      <c r="NB121" s="1"/>
      <c r="NC121" s="1"/>
      <c r="ND121" s="1"/>
      <c r="NE121" s="1"/>
      <c r="NF121" s="1"/>
      <c r="NG121" s="1"/>
      <c r="NH121" s="1"/>
      <c r="NI121" s="1"/>
      <c r="NJ121" s="1"/>
      <c r="NK121" s="1"/>
      <c r="NL121" s="1"/>
      <c r="NM121" s="1"/>
      <c r="NN121" s="1"/>
      <c r="NO121" s="1"/>
      <c r="NP121" s="1"/>
      <c r="NQ121" s="1"/>
      <c r="NR121" s="1"/>
      <c r="NS121" s="1"/>
      <c r="NT121" s="1"/>
      <c r="NU121" s="1"/>
      <c r="NV121" s="1"/>
      <c r="NW121" s="1"/>
      <c r="NX121" s="1"/>
      <c r="NY121" s="1"/>
      <c r="NZ121" s="1"/>
      <c r="OA121" s="1"/>
      <c r="OB121" s="1"/>
      <c r="OC121" s="1"/>
      <c r="OD121" s="1"/>
      <c r="OE121" s="1"/>
      <c r="OF121" s="1"/>
      <c r="OG121" s="1"/>
      <c r="OH121" s="1"/>
      <c r="OI121" s="1"/>
      <c r="OJ121" s="1"/>
      <c r="OK121" s="1"/>
      <c r="OL121" s="1"/>
      <c r="OM121" s="1"/>
      <c r="ON121" s="1"/>
      <c r="OO121" s="1"/>
      <c r="OP121" s="1"/>
      <c r="OQ121" s="1"/>
      <c r="OR121" s="1"/>
      <c r="OS121" s="1"/>
      <c r="OT121" s="1"/>
      <c r="OU121" s="1"/>
      <c r="OV121" s="1"/>
      <c r="OW121" s="1"/>
      <c r="OX121" s="1"/>
      <c r="OY121" s="1"/>
      <c r="OZ121" s="1"/>
      <c r="PA121" s="1"/>
      <c r="PB121" s="1"/>
      <c r="PC121" s="1"/>
      <c r="PD121" s="1"/>
      <c r="PE121" s="1"/>
      <c r="PF121" s="1"/>
      <c r="PG121" s="1"/>
      <c r="PH121" s="1"/>
      <c r="PI121" s="1"/>
      <c r="PJ121" s="1"/>
      <c r="PK121" s="1"/>
      <c r="PL121" s="1"/>
      <c r="PM121" s="1"/>
      <c r="PN121" s="1"/>
      <c r="PO121" s="1"/>
      <c r="PP121" s="1"/>
      <c r="PQ121" s="1"/>
      <c r="PR121" s="1"/>
      <c r="PS121" s="1"/>
      <c r="PT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E121" s="1"/>
      <c r="QF121" s="1"/>
      <c r="QG121" s="1"/>
      <c r="QH121" s="1"/>
      <c r="QI121" s="1"/>
      <c r="QJ121" s="1"/>
      <c r="QK121" s="1"/>
      <c r="QL121" s="1"/>
      <c r="QM121" s="1"/>
      <c r="QN121" s="1"/>
      <c r="QO121" s="1"/>
      <c r="QP121" s="1"/>
      <c r="QQ121" s="1"/>
      <c r="QR121" s="1"/>
      <c r="QS121" s="1"/>
      <c r="QT121" s="1"/>
      <c r="QU121" s="1"/>
      <c r="QV121" s="1"/>
      <c r="QW121" s="1"/>
      <c r="QX121" s="1"/>
      <c r="QY121" s="1"/>
      <c r="QZ121" s="1"/>
      <c r="RA121" s="1"/>
      <c r="RB121" s="1"/>
      <c r="RC121" s="1"/>
      <c r="RD121" s="1"/>
      <c r="RE121" s="1"/>
      <c r="RF121" s="1"/>
      <c r="RG121" s="1"/>
      <c r="RH121" s="1"/>
      <c r="RI121" s="1"/>
      <c r="RJ121" s="1"/>
      <c r="RK121" s="1"/>
      <c r="RL121" s="1"/>
      <c r="RM121" s="1"/>
      <c r="RN121" s="1"/>
      <c r="RO121" s="1"/>
      <c r="RP121" s="1"/>
      <c r="RQ121" s="1"/>
      <c r="RR121" s="1"/>
      <c r="RS121" s="1"/>
      <c r="RT121" s="1"/>
      <c r="RU121" s="1"/>
      <c r="RV121" s="1"/>
      <c r="RW121" s="1"/>
      <c r="RX121" s="1"/>
      <c r="RY121" s="1"/>
      <c r="RZ121" s="1"/>
      <c r="SA121" s="1"/>
      <c r="SB121" s="1"/>
      <c r="SC121" s="1"/>
      <c r="SD121" s="1"/>
      <c r="SE121" s="1"/>
      <c r="SF121" s="1"/>
      <c r="SG121" s="1"/>
      <c r="SH121" s="1"/>
      <c r="SI121" s="1"/>
      <c r="SJ121" s="1"/>
      <c r="SK121" s="1"/>
      <c r="SL121" s="1"/>
      <c r="SM121" s="1"/>
      <c r="SN121" s="1"/>
      <c r="SO121" s="1"/>
      <c r="SP121" s="1"/>
      <c r="SQ121" s="1"/>
      <c r="SR121" s="1"/>
      <c r="SS121" s="1"/>
      <c r="ST121" s="1"/>
      <c r="SU121" s="1"/>
      <c r="SV121" s="1"/>
      <c r="SW121" s="1"/>
      <c r="SX121" s="1"/>
      <c r="SY121" s="1"/>
      <c r="SZ121" s="1"/>
      <c r="TA121" s="1"/>
      <c r="TB121" s="1"/>
      <c r="TC121" s="1"/>
      <c r="TD121" s="1"/>
      <c r="TE121" s="1"/>
      <c r="TF121" s="1"/>
      <c r="TG121" s="1"/>
      <c r="TH121" s="1"/>
      <c r="TI121" s="1"/>
      <c r="TJ121" s="1"/>
      <c r="TK121" s="1"/>
      <c r="TL121" s="1"/>
      <c r="TM121" s="1"/>
      <c r="TN121" s="1"/>
      <c r="TO121" s="1"/>
      <c r="TP121" s="1"/>
      <c r="TQ121" s="1"/>
      <c r="TR121" s="1"/>
      <c r="TS121" s="1"/>
      <c r="TT121" s="1"/>
      <c r="TU121" s="1"/>
      <c r="TV121" s="1"/>
      <c r="TW121" s="1"/>
      <c r="TX121" s="1"/>
      <c r="TY121" s="1"/>
      <c r="TZ121" s="1"/>
      <c r="UA121" s="1"/>
      <c r="UB121" s="1"/>
      <c r="UC121" s="1"/>
      <c r="UD121" s="1"/>
      <c r="UE121" s="1"/>
      <c r="UF121" s="1"/>
      <c r="UG121" s="1"/>
      <c r="UH121" s="1"/>
      <c r="UI121" s="1"/>
      <c r="UJ121" s="1"/>
      <c r="UK121" s="1"/>
      <c r="UL121" s="1"/>
      <c r="UM121" s="1"/>
      <c r="UN121" s="1"/>
      <c r="UO121" s="1"/>
      <c r="UP121" s="1"/>
      <c r="UQ121" s="1"/>
      <c r="UR121" s="1"/>
      <c r="US121" s="1"/>
      <c r="UT121" s="1"/>
      <c r="UU121" s="1"/>
      <c r="UV121" s="1"/>
      <c r="UW121" s="1"/>
      <c r="UX121" s="1"/>
      <c r="UY121" s="1"/>
      <c r="UZ121" s="1"/>
      <c r="VA121" s="1"/>
      <c r="VB121" s="1"/>
      <c r="VC121" s="1"/>
      <c r="VD121" s="1"/>
      <c r="VE121" s="1"/>
      <c r="VF121" s="1"/>
      <c r="VG121" s="1"/>
      <c r="VH121" s="1"/>
      <c r="VI121" s="1"/>
      <c r="VJ121" s="1"/>
      <c r="VK121" s="1"/>
      <c r="VL121" s="1"/>
      <c r="VM121" s="1"/>
      <c r="VN121" s="1"/>
      <c r="VO121" s="1"/>
      <c r="VP121" s="1"/>
      <c r="VQ121" s="1"/>
      <c r="VR121" s="1"/>
      <c r="VS121" s="1"/>
      <c r="VT121" s="1"/>
      <c r="VU121" s="1"/>
      <c r="VV121" s="1"/>
      <c r="VW121" s="1"/>
      <c r="VX121" s="1"/>
      <c r="VY121" s="1"/>
      <c r="VZ121" s="1"/>
      <c r="WA121" s="1"/>
      <c r="WB121" s="1"/>
      <c r="WC121" s="1"/>
      <c r="WD121" s="1"/>
      <c r="WE121" s="1"/>
      <c r="WF121" s="1"/>
      <c r="WG121" s="1"/>
      <c r="WH121" s="1"/>
      <c r="WI121" s="1"/>
      <c r="WJ121" s="1"/>
      <c r="WK121" s="1"/>
      <c r="WL121" s="1"/>
      <c r="WM121" s="1"/>
      <c r="WN121" s="1"/>
      <c r="WO121" s="1"/>
      <c r="WP121" s="1"/>
      <c r="WQ121" s="1"/>
      <c r="WR121" s="1"/>
      <c r="WS121" s="1"/>
      <c r="WT121" s="1"/>
      <c r="WU121" s="1"/>
      <c r="WV121" s="1"/>
      <c r="WW121" s="1"/>
      <c r="WX121" s="1"/>
      <c r="WY121" s="1"/>
      <c r="WZ121" s="1"/>
      <c r="XA121" s="1"/>
      <c r="XB121" s="1"/>
      <c r="XC121" s="1"/>
      <c r="XD121" s="1"/>
      <c r="XE121" s="1"/>
      <c r="XF121" s="1"/>
      <c r="XG121" s="1"/>
      <c r="XH121" s="1"/>
      <c r="XI121" s="1"/>
      <c r="XJ121" s="1"/>
      <c r="XK121" s="1"/>
      <c r="XL121" s="1"/>
      <c r="XM121" s="1"/>
      <c r="XN121" s="1"/>
      <c r="XO121" s="1"/>
      <c r="XP121" s="1"/>
      <c r="XQ121" s="1"/>
      <c r="XR121" s="1"/>
      <c r="XS121" s="1"/>
      <c r="XT121" s="1"/>
      <c r="XU121" s="1"/>
      <c r="XV121" s="1"/>
      <c r="XW121" s="1"/>
      <c r="XX121" s="1"/>
      <c r="XY121" s="1"/>
      <c r="XZ121" s="1"/>
      <c r="YA121" s="1"/>
      <c r="YB121" s="1"/>
      <c r="YC121" s="1"/>
      <c r="YD121" s="1"/>
      <c r="YE121" s="1"/>
      <c r="YF121" s="1"/>
      <c r="YG121" s="1"/>
      <c r="YH121" s="1"/>
      <c r="YI121" s="1"/>
      <c r="YJ121" s="1"/>
      <c r="YK121" s="1"/>
      <c r="YL121" s="1"/>
      <c r="YM121" s="1"/>
      <c r="YN121" s="1"/>
      <c r="YO121" s="1"/>
      <c r="YP121" s="1"/>
      <c r="YQ121" s="1"/>
      <c r="YR121" s="1"/>
      <c r="YS121" s="1"/>
      <c r="YT121" s="1"/>
      <c r="YU121" s="1"/>
      <c r="YV121" s="1"/>
      <c r="YW121" s="1"/>
      <c r="YX121" s="1"/>
      <c r="YY121" s="1"/>
      <c r="YZ121" s="1"/>
      <c r="ZA121" s="1"/>
      <c r="ZB121" s="1"/>
      <c r="ZC121" s="1"/>
      <c r="ZD121" s="1"/>
      <c r="ZE121" s="1"/>
      <c r="ZF121" s="1"/>
      <c r="ZG121" s="1"/>
      <c r="ZH121" s="1"/>
      <c r="ZI121" s="1"/>
      <c r="ZJ121" s="1"/>
      <c r="ZK121" s="1"/>
      <c r="ZL121" s="1"/>
      <c r="ZM121" s="1"/>
      <c r="ZN121" s="1"/>
      <c r="ZO121" s="1"/>
      <c r="ZP121" s="1"/>
      <c r="ZQ121" s="1"/>
      <c r="ZR121" s="1"/>
      <c r="ZS121" s="1"/>
      <c r="ZT121" s="1"/>
      <c r="ZU121" s="1"/>
      <c r="ZV121" s="1"/>
      <c r="ZW121" s="1"/>
      <c r="ZX121" s="1"/>
      <c r="ZY121" s="1"/>
      <c r="ZZ121" s="1"/>
      <c r="AAA121" s="1"/>
      <c r="AAB121" s="1"/>
      <c r="AAC121" s="1"/>
      <c r="AAD121" s="1"/>
      <c r="AAE121" s="1"/>
      <c r="AAF121" s="1"/>
      <c r="AAG121" s="1"/>
      <c r="AAH121" s="1"/>
      <c r="AAI121" s="1"/>
      <c r="AAJ121" s="1"/>
      <c r="AAK121" s="1"/>
      <c r="AAL121" s="1"/>
      <c r="AAM121" s="1"/>
      <c r="AAN121" s="1"/>
      <c r="AAO121" s="1"/>
      <c r="AAP121" s="1"/>
      <c r="AAQ121" s="1"/>
      <c r="AAR121" s="1"/>
      <c r="AAS121" s="1"/>
      <c r="AAT121" s="1"/>
      <c r="AAU121" s="1"/>
      <c r="AAV121" s="1"/>
      <c r="AAW121" s="1"/>
      <c r="AAX121" s="1"/>
      <c r="AAY121" s="1"/>
      <c r="AAZ121" s="1"/>
      <c r="ABA121" s="1"/>
      <c r="ABB121" s="1"/>
      <c r="ABC121" s="1"/>
      <c r="ABD121" s="1"/>
      <c r="ABE121" s="1"/>
      <c r="ABF121" s="1"/>
      <c r="ABG121" s="1"/>
      <c r="ABH121" s="1"/>
      <c r="ABI121" s="1"/>
      <c r="ABJ121" s="1"/>
      <c r="ABK121" s="1"/>
      <c r="ABL121" s="1"/>
      <c r="ABM121" s="1"/>
      <c r="ABN121" s="1"/>
      <c r="ABO121" s="1"/>
      <c r="ABP121" s="1"/>
      <c r="ABQ121" s="1"/>
      <c r="ABR121" s="1"/>
      <c r="ABS121" s="1"/>
      <c r="ABT121" s="1"/>
      <c r="ABU121" s="1"/>
      <c r="ABV121" s="1"/>
      <c r="ABW121" s="1"/>
      <c r="ABX121" s="1"/>
      <c r="ABY121" s="1"/>
      <c r="ABZ121" s="1"/>
      <c r="ACA121" s="1"/>
      <c r="ACB121" s="1"/>
      <c r="ACC121" s="1"/>
      <c r="ACD121" s="1"/>
      <c r="ACE121" s="1"/>
      <c r="ACF121" s="1"/>
      <c r="ACG121" s="1"/>
      <c r="ACH121" s="1"/>
      <c r="ACI121" s="1"/>
      <c r="ACJ121" s="1"/>
      <c r="ACK121" s="1"/>
      <c r="ACL121" s="1"/>
      <c r="ACM121" s="1"/>
      <c r="ACN121" s="1"/>
      <c r="ACO121" s="1"/>
      <c r="ACP121" s="1"/>
      <c r="ACQ121" s="1"/>
      <c r="ACR121" s="1"/>
      <c r="ACS121" s="1"/>
      <c r="ACT121" s="1"/>
      <c r="ACU121" s="1"/>
      <c r="ACV121" s="1"/>
      <c r="ACW121" s="1"/>
      <c r="ACX121" s="1"/>
      <c r="ACY121" s="1"/>
      <c r="ACZ121" s="1"/>
      <c r="ADA121" s="1"/>
      <c r="ADB121" s="1"/>
      <c r="ADC121" s="1"/>
      <c r="ADD121" s="1"/>
      <c r="ADE121" s="1"/>
      <c r="ADF121" s="1"/>
      <c r="ADG121" s="1"/>
      <c r="ADH121" s="1"/>
      <c r="ADI121" s="1"/>
      <c r="ADJ121" s="1"/>
      <c r="ADK121" s="1"/>
      <c r="ADL121" s="1"/>
      <c r="ADM121" s="1"/>
      <c r="ADN121" s="1"/>
      <c r="ADO121" s="1"/>
      <c r="ADP121" s="1"/>
      <c r="ADQ121" s="1"/>
      <c r="ADR121" s="1"/>
      <c r="ADS121" s="1"/>
      <c r="ADT121" s="1"/>
      <c r="ADU121" s="1"/>
      <c r="ADV121" s="1"/>
      <c r="ADW121" s="1"/>
      <c r="ADX121" s="1"/>
      <c r="ADY121" s="1"/>
      <c r="ADZ121" s="1"/>
      <c r="AEA121" s="1"/>
      <c r="AEB121" s="1"/>
      <c r="AEC121" s="1"/>
      <c r="AED121" s="1"/>
      <c r="AEE121" s="1"/>
      <c r="AEF121" s="1"/>
      <c r="AEG121" s="1"/>
      <c r="AEH121" s="1"/>
      <c r="AEI121" s="1"/>
      <c r="AEJ121" s="1"/>
      <c r="AEK121" s="1"/>
      <c r="AEL121" s="1"/>
      <c r="AEM121" s="1"/>
      <c r="AEN121" s="1"/>
      <c r="AEO121" s="1"/>
      <c r="AEP121" s="1"/>
      <c r="AEQ121" s="1"/>
      <c r="AER121" s="1"/>
      <c r="AES121" s="1"/>
      <c r="AET121" s="1"/>
      <c r="AEU121" s="1"/>
      <c r="AEV121" s="1"/>
      <c r="AEW121" s="1"/>
      <c r="AEX121" s="1"/>
      <c r="AEY121" s="1"/>
      <c r="AEZ121" s="1"/>
      <c r="AFA121" s="1"/>
      <c r="AFB121" s="1"/>
      <c r="AFC121" s="1"/>
      <c r="AFD121" s="1"/>
      <c r="AFE121" s="1"/>
      <c r="AFF121" s="1"/>
      <c r="AFG121" s="1"/>
      <c r="AFH121" s="1"/>
      <c r="AFI121" s="1"/>
      <c r="AFJ121" s="1"/>
      <c r="AFK121" s="1"/>
      <c r="AFL121" s="1"/>
      <c r="AFM121" s="1"/>
      <c r="AFN121" s="1"/>
      <c r="AFO121" s="1"/>
      <c r="AFP121" s="1"/>
      <c r="AFQ121" s="1"/>
      <c r="AFR121" s="1"/>
      <c r="AFS121" s="1"/>
      <c r="AFT121" s="1"/>
      <c r="AFU121" s="1"/>
      <c r="AFV121" s="1"/>
      <c r="AFW121" s="1"/>
      <c r="AFX121" s="1"/>
      <c r="AFY121" s="1"/>
      <c r="AFZ121" s="1"/>
      <c r="AGA121" s="1"/>
      <c r="AGB121" s="1"/>
      <c r="AGC121" s="1"/>
      <c r="AGD121" s="1"/>
      <c r="AGE121" s="1"/>
      <c r="AGF121" s="1"/>
      <c r="AGG121" s="1"/>
      <c r="AGH121" s="1"/>
      <c r="AGI121" s="1"/>
      <c r="AGJ121" s="1"/>
      <c r="AGK121" s="1"/>
      <c r="AGL121" s="1"/>
      <c r="AGM121" s="1"/>
      <c r="AGN121" s="1"/>
      <c r="AGO121" s="1"/>
      <c r="AGP121" s="1"/>
      <c r="AGQ121" s="1"/>
      <c r="AGR121" s="1"/>
      <c r="AGS121" s="1"/>
      <c r="AGT121" s="1"/>
      <c r="AGU121" s="1"/>
      <c r="AGV121" s="1"/>
      <c r="AGW121" s="1"/>
      <c r="AGX121" s="1"/>
      <c r="AGY121" s="1"/>
      <c r="AGZ121" s="1"/>
      <c r="AHA121" s="1"/>
      <c r="AHB121" s="1"/>
      <c r="AHC121" s="1"/>
      <c r="AHD121" s="1"/>
      <c r="AHE121" s="1"/>
      <c r="AHF121" s="1"/>
      <c r="AHG121" s="1"/>
      <c r="AHH121" s="1"/>
      <c r="AHI121" s="1"/>
      <c r="AHJ121" s="1"/>
    </row>
    <row r="122" spans="1:894" ht="15" customHeight="1" x14ac:dyDescent="0.2">
      <c r="A122" s="46">
        <v>88</v>
      </c>
      <c r="B122" s="46" t="s">
        <v>308</v>
      </c>
      <c r="C122" s="46" t="s">
        <v>55</v>
      </c>
      <c r="D122" s="46" t="s">
        <v>193</v>
      </c>
      <c r="E122" s="46" t="s">
        <v>630</v>
      </c>
      <c r="F122" s="48" t="s">
        <v>596</v>
      </c>
      <c r="G122" s="49">
        <v>63000</v>
      </c>
      <c r="H122" s="49">
        <v>7000</v>
      </c>
      <c r="I122" s="46" t="s">
        <v>212</v>
      </c>
      <c r="J122" s="50" t="s">
        <v>340</v>
      </c>
      <c r="K122" s="50" t="s">
        <v>487</v>
      </c>
      <c r="L122" s="50">
        <v>2004</v>
      </c>
      <c r="M122" s="50" t="s">
        <v>508</v>
      </c>
      <c r="N122" s="51">
        <v>38434</v>
      </c>
      <c r="O122" s="51">
        <v>40268</v>
      </c>
      <c r="P122" s="52">
        <f>15750+21088.73+10367.44</f>
        <v>47206.17</v>
      </c>
      <c r="Q122" s="52">
        <f t="shared" si="8"/>
        <v>15793.830000000002</v>
      </c>
      <c r="R122" s="1">
        <v>100</v>
      </c>
    </row>
    <row r="123" spans="1:894" s="46" customFormat="1" ht="15" customHeight="1" x14ac:dyDescent="0.2">
      <c r="A123" s="46">
        <v>90</v>
      </c>
      <c r="B123" s="46" t="s">
        <v>313</v>
      </c>
      <c r="C123" s="53" t="s">
        <v>114</v>
      </c>
      <c r="D123" s="54" t="s">
        <v>362</v>
      </c>
      <c r="E123" s="54" t="s">
        <v>631</v>
      </c>
      <c r="F123" s="55"/>
      <c r="G123" s="56">
        <v>42500</v>
      </c>
      <c r="H123" s="56">
        <v>4722.222222222219</v>
      </c>
      <c r="I123" s="54" t="s">
        <v>380</v>
      </c>
      <c r="J123" s="47" t="s">
        <v>340</v>
      </c>
      <c r="K123" s="47" t="s">
        <v>483</v>
      </c>
      <c r="L123" s="47">
        <v>2005</v>
      </c>
      <c r="M123" s="47" t="s">
        <v>508</v>
      </c>
      <c r="N123" s="57">
        <v>39514</v>
      </c>
      <c r="O123" s="57">
        <v>42069</v>
      </c>
      <c r="P123" s="56"/>
      <c r="Q123" s="56">
        <f t="shared" si="8"/>
        <v>42500</v>
      </c>
      <c r="R123" s="1">
        <v>100</v>
      </c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  <c r="LP123" s="1"/>
      <c r="LQ123" s="1"/>
      <c r="LR123" s="1"/>
      <c r="LS123" s="1"/>
      <c r="LT123" s="1"/>
      <c r="LU123" s="1"/>
      <c r="LV123" s="1"/>
      <c r="LW123" s="1"/>
      <c r="LX123" s="1"/>
      <c r="LY123" s="1"/>
      <c r="LZ123" s="1"/>
      <c r="MA123" s="1"/>
      <c r="MB123" s="1"/>
      <c r="MC123" s="1"/>
      <c r="MD123" s="1"/>
      <c r="ME123" s="1"/>
      <c r="MF123" s="1"/>
      <c r="MG123" s="1"/>
      <c r="MH123" s="1"/>
      <c r="MI123" s="1"/>
      <c r="MJ123" s="1"/>
      <c r="MK123" s="1"/>
      <c r="ML123" s="1"/>
      <c r="MM123" s="1"/>
      <c r="MN123" s="1"/>
      <c r="MO123" s="1"/>
      <c r="MP123" s="1"/>
      <c r="MQ123" s="1"/>
      <c r="MR123" s="1"/>
      <c r="MS123" s="1"/>
      <c r="MT123" s="1"/>
      <c r="MU123" s="1"/>
      <c r="MV123" s="1"/>
      <c r="MW123" s="1"/>
      <c r="MX123" s="1"/>
      <c r="MY123" s="1"/>
      <c r="MZ123" s="1"/>
      <c r="NA123" s="1"/>
      <c r="NB123" s="1"/>
      <c r="NC123" s="1"/>
      <c r="ND123" s="1"/>
      <c r="NE123" s="1"/>
      <c r="NF123" s="1"/>
      <c r="NG123" s="1"/>
      <c r="NH123" s="1"/>
      <c r="NI123" s="1"/>
      <c r="NJ123" s="1"/>
      <c r="NK123" s="1"/>
      <c r="NL123" s="1"/>
      <c r="NM123" s="1"/>
      <c r="NN123" s="1"/>
      <c r="NO123" s="1"/>
      <c r="NP123" s="1"/>
      <c r="NQ123" s="1"/>
      <c r="NR123" s="1"/>
      <c r="NS123" s="1"/>
      <c r="NT123" s="1"/>
      <c r="NU123" s="1"/>
      <c r="NV123" s="1"/>
      <c r="NW123" s="1"/>
      <c r="NX123" s="1"/>
      <c r="NY123" s="1"/>
      <c r="NZ123" s="1"/>
      <c r="OA123" s="1"/>
      <c r="OB123" s="1"/>
      <c r="OC123" s="1"/>
      <c r="OD123" s="1"/>
      <c r="OE123" s="1"/>
      <c r="OF123" s="1"/>
      <c r="OG123" s="1"/>
      <c r="OH123" s="1"/>
      <c r="OI123" s="1"/>
      <c r="OJ123" s="1"/>
      <c r="OK123" s="1"/>
      <c r="OL123" s="1"/>
      <c r="OM123" s="1"/>
      <c r="ON123" s="1"/>
      <c r="OO123" s="1"/>
      <c r="OP123" s="1"/>
      <c r="OQ123" s="1"/>
      <c r="OR123" s="1"/>
      <c r="OS123" s="1"/>
      <c r="OT123" s="1"/>
      <c r="OU123" s="1"/>
      <c r="OV123" s="1"/>
      <c r="OW123" s="1"/>
      <c r="OX123" s="1"/>
      <c r="OY123" s="1"/>
      <c r="OZ123" s="1"/>
      <c r="PA123" s="1"/>
      <c r="PB123" s="1"/>
      <c r="PC123" s="1"/>
      <c r="PD123" s="1"/>
      <c r="PE123" s="1"/>
      <c r="PF123" s="1"/>
      <c r="PG123" s="1"/>
      <c r="PH123" s="1"/>
      <c r="PI123" s="1"/>
      <c r="PJ123" s="1"/>
      <c r="PK123" s="1"/>
      <c r="PL123" s="1"/>
      <c r="PM123" s="1"/>
      <c r="PN123" s="1"/>
      <c r="PO123" s="1"/>
      <c r="PP123" s="1"/>
      <c r="PQ123" s="1"/>
      <c r="PR123" s="1"/>
      <c r="PS123" s="1"/>
      <c r="PT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E123" s="1"/>
      <c r="QF123" s="1"/>
      <c r="QG123" s="1"/>
      <c r="QH123" s="1"/>
      <c r="QI123" s="1"/>
      <c r="QJ123" s="1"/>
      <c r="QK123" s="1"/>
      <c r="QL123" s="1"/>
      <c r="QM123" s="1"/>
      <c r="QN123" s="1"/>
      <c r="QO123" s="1"/>
      <c r="QP123" s="1"/>
      <c r="QQ123" s="1"/>
      <c r="QR123" s="1"/>
      <c r="QS123" s="1"/>
      <c r="QT123" s="1"/>
      <c r="QU123" s="1"/>
      <c r="QV123" s="1"/>
      <c r="QW123" s="1"/>
      <c r="QX123" s="1"/>
      <c r="QY123" s="1"/>
      <c r="QZ123" s="1"/>
      <c r="RA123" s="1"/>
      <c r="RB123" s="1"/>
      <c r="RC123" s="1"/>
      <c r="RD123" s="1"/>
      <c r="RE123" s="1"/>
      <c r="RF123" s="1"/>
      <c r="RG123" s="1"/>
      <c r="RH123" s="1"/>
      <c r="RI123" s="1"/>
      <c r="RJ123" s="1"/>
      <c r="RK123" s="1"/>
      <c r="RL123" s="1"/>
      <c r="RM123" s="1"/>
      <c r="RN123" s="1"/>
      <c r="RO123" s="1"/>
      <c r="RP123" s="1"/>
      <c r="RQ123" s="1"/>
      <c r="RR123" s="1"/>
      <c r="RS123" s="1"/>
      <c r="RT123" s="1"/>
      <c r="RU123" s="1"/>
      <c r="RV123" s="1"/>
      <c r="RW123" s="1"/>
      <c r="RX123" s="1"/>
      <c r="RY123" s="1"/>
      <c r="RZ123" s="1"/>
      <c r="SA123" s="1"/>
      <c r="SB123" s="1"/>
      <c r="SC123" s="1"/>
      <c r="SD123" s="1"/>
      <c r="SE123" s="1"/>
      <c r="SF123" s="1"/>
      <c r="SG123" s="1"/>
      <c r="SH123" s="1"/>
      <c r="SI123" s="1"/>
      <c r="SJ123" s="1"/>
      <c r="SK123" s="1"/>
      <c r="SL123" s="1"/>
      <c r="SM123" s="1"/>
      <c r="SN123" s="1"/>
      <c r="SO123" s="1"/>
      <c r="SP123" s="1"/>
      <c r="SQ123" s="1"/>
      <c r="SR123" s="1"/>
      <c r="SS123" s="1"/>
      <c r="ST123" s="1"/>
      <c r="SU123" s="1"/>
      <c r="SV123" s="1"/>
      <c r="SW123" s="1"/>
      <c r="SX123" s="1"/>
      <c r="SY123" s="1"/>
      <c r="SZ123" s="1"/>
      <c r="TA123" s="1"/>
      <c r="TB123" s="1"/>
      <c r="TC123" s="1"/>
      <c r="TD123" s="1"/>
      <c r="TE123" s="1"/>
      <c r="TF123" s="1"/>
      <c r="TG123" s="1"/>
      <c r="TH123" s="1"/>
      <c r="TI123" s="1"/>
      <c r="TJ123" s="1"/>
      <c r="TK123" s="1"/>
      <c r="TL123" s="1"/>
      <c r="TM123" s="1"/>
      <c r="TN123" s="1"/>
      <c r="TO123" s="1"/>
      <c r="TP123" s="1"/>
      <c r="TQ123" s="1"/>
      <c r="TR123" s="1"/>
      <c r="TS123" s="1"/>
      <c r="TT123" s="1"/>
      <c r="TU123" s="1"/>
      <c r="TV123" s="1"/>
      <c r="TW123" s="1"/>
      <c r="TX123" s="1"/>
      <c r="TY123" s="1"/>
      <c r="TZ123" s="1"/>
      <c r="UA123" s="1"/>
      <c r="UB123" s="1"/>
      <c r="UC123" s="1"/>
      <c r="UD123" s="1"/>
      <c r="UE123" s="1"/>
      <c r="UF123" s="1"/>
      <c r="UG123" s="1"/>
      <c r="UH123" s="1"/>
      <c r="UI123" s="1"/>
      <c r="UJ123" s="1"/>
      <c r="UK123" s="1"/>
      <c r="UL123" s="1"/>
      <c r="UM123" s="1"/>
      <c r="UN123" s="1"/>
      <c r="UO123" s="1"/>
      <c r="UP123" s="1"/>
      <c r="UQ123" s="1"/>
      <c r="UR123" s="1"/>
      <c r="US123" s="1"/>
      <c r="UT123" s="1"/>
      <c r="UU123" s="1"/>
      <c r="UV123" s="1"/>
      <c r="UW123" s="1"/>
      <c r="UX123" s="1"/>
      <c r="UY123" s="1"/>
      <c r="UZ123" s="1"/>
      <c r="VA123" s="1"/>
      <c r="VB123" s="1"/>
      <c r="VC123" s="1"/>
      <c r="VD123" s="1"/>
      <c r="VE123" s="1"/>
      <c r="VF123" s="1"/>
      <c r="VG123" s="1"/>
      <c r="VH123" s="1"/>
      <c r="VI123" s="1"/>
      <c r="VJ123" s="1"/>
      <c r="VK123" s="1"/>
      <c r="VL123" s="1"/>
      <c r="VM123" s="1"/>
      <c r="VN123" s="1"/>
      <c r="VO123" s="1"/>
      <c r="VP123" s="1"/>
      <c r="VQ123" s="1"/>
      <c r="VR123" s="1"/>
      <c r="VS123" s="1"/>
      <c r="VT123" s="1"/>
      <c r="VU123" s="1"/>
      <c r="VV123" s="1"/>
      <c r="VW123" s="1"/>
      <c r="VX123" s="1"/>
      <c r="VY123" s="1"/>
      <c r="VZ123" s="1"/>
      <c r="WA123" s="1"/>
      <c r="WB123" s="1"/>
      <c r="WC123" s="1"/>
      <c r="WD123" s="1"/>
      <c r="WE123" s="1"/>
      <c r="WF123" s="1"/>
      <c r="WG123" s="1"/>
      <c r="WH123" s="1"/>
      <c r="WI123" s="1"/>
      <c r="WJ123" s="1"/>
      <c r="WK123" s="1"/>
      <c r="WL123" s="1"/>
      <c r="WM123" s="1"/>
      <c r="WN123" s="1"/>
      <c r="WO123" s="1"/>
      <c r="WP123" s="1"/>
      <c r="WQ123" s="1"/>
      <c r="WR123" s="1"/>
      <c r="WS123" s="1"/>
      <c r="WT123" s="1"/>
      <c r="WU123" s="1"/>
      <c r="WV123" s="1"/>
      <c r="WW123" s="1"/>
      <c r="WX123" s="1"/>
      <c r="WY123" s="1"/>
      <c r="WZ123" s="1"/>
      <c r="XA123" s="1"/>
      <c r="XB123" s="1"/>
      <c r="XC123" s="1"/>
      <c r="XD123" s="1"/>
      <c r="XE123" s="1"/>
      <c r="XF123" s="1"/>
      <c r="XG123" s="1"/>
      <c r="XH123" s="1"/>
      <c r="XI123" s="1"/>
      <c r="XJ123" s="1"/>
      <c r="XK123" s="1"/>
      <c r="XL123" s="1"/>
      <c r="XM123" s="1"/>
      <c r="XN123" s="1"/>
      <c r="XO123" s="1"/>
      <c r="XP123" s="1"/>
      <c r="XQ123" s="1"/>
      <c r="XR123" s="1"/>
      <c r="XS123" s="1"/>
      <c r="XT123" s="1"/>
      <c r="XU123" s="1"/>
      <c r="XV123" s="1"/>
      <c r="XW123" s="1"/>
      <c r="XX123" s="1"/>
      <c r="XY123" s="1"/>
      <c r="XZ123" s="1"/>
      <c r="YA123" s="1"/>
      <c r="YB123" s="1"/>
      <c r="YC123" s="1"/>
      <c r="YD123" s="1"/>
      <c r="YE123" s="1"/>
      <c r="YF123" s="1"/>
      <c r="YG123" s="1"/>
      <c r="YH123" s="1"/>
      <c r="YI123" s="1"/>
      <c r="YJ123" s="1"/>
      <c r="YK123" s="1"/>
      <c r="YL123" s="1"/>
      <c r="YM123" s="1"/>
      <c r="YN123" s="1"/>
      <c r="YO123" s="1"/>
      <c r="YP123" s="1"/>
      <c r="YQ123" s="1"/>
      <c r="YR123" s="1"/>
      <c r="YS123" s="1"/>
      <c r="YT123" s="1"/>
      <c r="YU123" s="1"/>
      <c r="YV123" s="1"/>
      <c r="YW123" s="1"/>
      <c r="YX123" s="1"/>
      <c r="YY123" s="1"/>
      <c r="YZ123" s="1"/>
      <c r="ZA123" s="1"/>
      <c r="ZB123" s="1"/>
      <c r="ZC123" s="1"/>
      <c r="ZD123" s="1"/>
      <c r="ZE123" s="1"/>
      <c r="ZF123" s="1"/>
      <c r="ZG123" s="1"/>
      <c r="ZH123" s="1"/>
      <c r="ZI123" s="1"/>
      <c r="ZJ123" s="1"/>
      <c r="ZK123" s="1"/>
      <c r="ZL123" s="1"/>
      <c r="ZM123" s="1"/>
      <c r="ZN123" s="1"/>
      <c r="ZO123" s="1"/>
      <c r="ZP123" s="1"/>
      <c r="ZQ123" s="1"/>
      <c r="ZR123" s="1"/>
      <c r="ZS123" s="1"/>
      <c r="ZT123" s="1"/>
      <c r="ZU123" s="1"/>
      <c r="ZV123" s="1"/>
      <c r="ZW123" s="1"/>
      <c r="ZX123" s="1"/>
      <c r="ZY123" s="1"/>
      <c r="ZZ123" s="1"/>
      <c r="AAA123" s="1"/>
      <c r="AAB123" s="1"/>
      <c r="AAC123" s="1"/>
      <c r="AAD123" s="1"/>
      <c r="AAE123" s="1"/>
      <c r="AAF123" s="1"/>
      <c r="AAG123" s="1"/>
      <c r="AAH123" s="1"/>
      <c r="AAI123" s="1"/>
      <c r="AAJ123" s="1"/>
      <c r="AAK123" s="1"/>
      <c r="AAL123" s="1"/>
      <c r="AAM123" s="1"/>
      <c r="AAN123" s="1"/>
      <c r="AAO123" s="1"/>
      <c r="AAP123" s="1"/>
      <c r="AAQ123" s="1"/>
      <c r="AAR123" s="1"/>
      <c r="AAS123" s="1"/>
      <c r="AAT123" s="1"/>
      <c r="AAU123" s="1"/>
      <c r="AAV123" s="1"/>
      <c r="AAW123" s="1"/>
      <c r="AAX123" s="1"/>
      <c r="AAY123" s="1"/>
      <c r="AAZ123" s="1"/>
      <c r="ABA123" s="1"/>
      <c r="ABB123" s="1"/>
      <c r="ABC123" s="1"/>
      <c r="ABD123" s="1"/>
      <c r="ABE123" s="1"/>
      <c r="ABF123" s="1"/>
      <c r="ABG123" s="1"/>
      <c r="ABH123" s="1"/>
      <c r="ABI123" s="1"/>
      <c r="ABJ123" s="1"/>
      <c r="ABK123" s="1"/>
      <c r="ABL123" s="1"/>
      <c r="ABM123" s="1"/>
      <c r="ABN123" s="1"/>
      <c r="ABO123" s="1"/>
      <c r="ABP123" s="1"/>
      <c r="ABQ123" s="1"/>
      <c r="ABR123" s="1"/>
      <c r="ABS123" s="1"/>
      <c r="ABT123" s="1"/>
      <c r="ABU123" s="1"/>
      <c r="ABV123" s="1"/>
      <c r="ABW123" s="1"/>
      <c r="ABX123" s="1"/>
      <c r="ABY123" s="1"/>
      <c r="ABZ123" s="1"/>
      <c r="ACA123" s="1"/>
      <c r="ACB123" s="1"/>
      <c r="ACC123" s="1"/>
      <c r="ACD123" s="1"/>
      <c r="ACE123" s="1"/>
      <c r="ACF123" s="1"/>
      <c r="ACG123" s="1"/>
      <c r="ACH123" s="1"/>
      <c r="ACI123" s="1"/>
      <c r="ACJ123" s="1"/>
      <c r="ACK123" s="1"/>
      <c r="ACL123" s="1"/>
      <c r="ACM123" s="1"/>
      <c r="ACN123" s="1"/>
      <c r="ACO123" s="1"/>
      <c r="ACP123" s="1"/>
      <c r="ACQ123" s="1"/>
      <c r="ACR123" s="1"/>
      <c r="ACS123" s="1"/>
      <c r="ACT123" s="1"/>
      <c r="ACU123" s="1"/>
      <c r="ACV123" s="1"/>
      <c r="ACW123" s="1"/>
      <c r="ACX123" s="1"/>
      <c r="ACY123" s="1"/>
      <c r="ACZ123" s="1"/>
      <c r="ADA123" s="1"/>
      <c r="ADB123" s="1"/>
      <c r="ADC123" s="1"/>
      <c r="ADD123" s="1"/>
      <c r="ADE123" s="1"/>
      <c r="ADF123" s="1"/>
      <c r="ADG123" s="1"/>
      <c r="ADH123" s="1"/>
      <c r="ADI123" s="1"/>
      <c r="ADJ123" s="1"/>
      <c r="ADK123" s="1"/>
      <c r="ADL123" s="1"/>
      <c r="ADM123" s="1"/>
      <c r="ADN123" s="1"/>
      <c r="ADO123" s="1"/>
      <c r="ADP123" s="1"/>
      <c r="ADQ123" s="1"/>
      <c r="ADR123" s="1"/>
      <c r="ADS123" s="1"/>
      <c r="ADT123" s="1"/>
      <c r="ADU123" s="1"/>
      <c r="ADV123" s="1"/>
      <c r="ADW123" s="1"/>
      <c r="ADX123" s="1"/>
      <c r="ADY123" s="1"/>
      <c r="ADZ123" s="1"/>
      <c r="AEA123" s="1"/>
      <c r="AEB123" s="1"/>
      <c r="AEC123" s="1"/>
      <c r="AED123" s="1"/>
      <c r="AEE123" s="1"/>
      <c r="AEF123" s="1"/>
      <c r="AEG123" s="1"/>
      <c r="AEH123" s="1"/>
      <c r="AEI123" s="1"/>
      <c r="AEJ123" s="1"/>
      <c r="AEK123" s="1"/>
      <c r="AEL123" s="1"/>
      <c r="AEM123" s="1"/>
      <c r="AEN123" s="1"/>
      <c r="AEO123" s="1"/>
      <c r="AEP123" s="1"/>
      <c r="AEQ123" s="1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  <c r="AFO123" s="1"/>
      <c r="AFP123" s="1"/>
      <c r="AFQ123" s="1"/>
      <c r="AFR123" s="1"/>
      <c r="AFS123" s="1"/>
      <c r="AFT123" s="1"/>
      <c r="AFU123" s="1"/>
      <c r="AFV123" s="1"/>
      <c r="AFW123" s="1"/>
      <c r="AFX123" s="1"/>
      <c r="AFY123" s="1"/>
      <c r="AFZ123" s="1"/>
      <c r="AGA123" s="1"/>
      <c r="AGB123" s="1"/>
      <c r="AGC123" s="1"/>
      <c r="AGD123" s="1"/>
      <c r="AGE123" s="1"/>
      <c r="AGF123" s="1"/>
      <c r="AGG123" s="1"/>
      <c r="AGH123" s="1"/>
      <c r="AGI123" s="1"/>
      <c r="AGJ123" s="1"/>
      <c r="AGK123" s="1"/>
      <c r="AGL123" s="1"/>
      <c r="AGM123" s="1"/>
      <c r="AGN123" s="1"/>
      <c r="AGO123" s="1"/>
      <c r="AGP123" s="1"/>
      <c r="AGQ123" s="1"/>
      <c r="AGR123" s="1"/>
      <c r="AGS123" s="1"/>
      <c r="AGT123" s="1"/>
      <c r="AGU123" s="1"/>
      <c r="AGV123" s="1"/>
      <c r="AGW123" s="1"/>
      <c r="AGX123" s="1"/>
      <c r="AGY123" s="1"/>
      <c r="AGZ123" s="1"/>
      <c r="AHA123" s="1"/>
      <c r="AHB123" s="1"/>
      <c r="AHC123" s="1"/>
      <c r="AHD123" s="1"/>
      <c r="AHE123" s="1"/>
      <c r="AHF123" s="1"/>
      <c r="AHG123" s="1"/>
      <c r="AHH123" s="1"/>
      <c r="AHI123" s="1"/>
      <c r="AHJ123" s="1"/>
    </row>
    <row r="124" spans="1:894" ht="15" customHeight="1" x14ac:dyDescent="0.2">
      <c r="A124" s="1">
        <v>91</v>
      </c>
      <c r="B124" s="1" t="s">
        <v>316</v>
      </c>
      <c r="C124" s="2" t="s">
        <v>131</v>
      </c>
      <c r="D124" s="6" t="s">
        <v>195</v>
      </c>
      <c r="E124" s="6" t="s">
        <v>663</v>
      </c>
      <c r="F124" s="7"/>
      <c r="G124" s="8">
        <v>89060</v>
      </c>
      <c r="H124" s="8">
        <v>9895.5555555555475</v>
      </c>
      <c r="I124" s="6" t="s">
        <v>315</v>
      </c>
      <c r="J124" s="4" t="s">
        <v>341</v>
      </c>
      <c r="K124" s="4" t="s">
        <v>483</v>
      </c>
      <c r="L124" s="4">
        <v>2006</v>
      </c>
      <c r="M124" s="4" t="s">
        <v>508</v>
      </c>
      <c r="N124" s="5">
        <v>39514</v>
      </c>
      <c r="O124" s="5">
        <v>42069</v>
      </c>
      <c r="P124" s="8">
        <v>26833.65</v>
      </c>
      <c r="Q124" s="8">
        <f t="shared" si="8"/>
        <v>62226.35</v>
      </c>
      <c r="R124" s="1">
        <v>50</v>
      </c>
    </row>
    <row r="125" spans="1:894" ht="15" customHeight="1" x14ac:dyDescent="0.2">
      <c r="A125" s="1">
        <v>95</v>
      </c>
      <c r="B125" s="1" t="s">
        <v>323</v>
      </c>
      <c r="C125" s="2" t="s">
        <v>123</v>
      </c>
      <c r="D125" s="6" t="s">
        <v>201</v>
      </c>
      <c r="E125" s="6" t="s">
        <v>633</v>
      </c>
      <c r="F125" s="7" t="s">
        <v>596</v>
      </c>
      <c r="G125" s="8">
        <v>80000</v>
      </c>
      <c r="H125" s="8">
        <v>8888.8888888888905</v>
      </c>
      <c r="I125" s="6" t="s">
        <v>293</v>
      </c>
      <c r="J125" s="4" t="s">
        <v>341</v>
      </c>
      <c r="K125" s="4" t="s">
        <v>485</v>
      </c>
      <c r="L125" s="4">
        <v>2006</v>
      </c>
      <c r="M125" s="4" t="s">
        <v>508</v>
      </c>
      <c r="N125" s="5">
        <v>39514</v>
      </c>
      <c r="O125" s="5">
        <v>41704</v>
      </c>
      <c r="P125" s="8">
        <f>20000+22346.69</f>
        <v>42346.69</v>
      </c>
      <c r="Q125" s="8">
        <f t="shared" si="8"/>
        <v>37653.31</v>
      </c>
      <c r="R125" s="1">
        <v>25</v>
      </c>
    </row>
    <row r="126" spans="1:894" s="46" customFormat="1" ht="15" customHeight="1" x14ac:dyDescent="0.2">
      <c r="A126" s="46">
        <v>96</v>
      </c>
      <c r="B126" s="46" t="s">
        <v>323</v>
      </c>
      <c r="C126" s="46" t="s">
        <v>83</v>
      </c>
      <c r="D126" s="46" t="s">
        <v>200</v>
      </c>
      <c r="E126" s="46" t="s">
        <v>632</v>
      </c>
      <c r="F126" s="48" t="s">
        <v>596</v>
      </c>
      <c r="G126" s="49">
        <v>225000</v>
      </c>
      <c r="H126" s="49">
        <v>25000</v>
      </c>
      <c r="I126" s="46" t="s">
        <v>293</v>
      </c>
      <c r="J126" s="50" t="s">
        <v>342</v>
      </c>
      <c r="K126" s="50" t="s">
        <v>485</v>
      </c>
      <c r="L126" s="50">
        <v>2004</v>
      </c>
      <c r="M126" s="50" t="s">
        <v>508</v>
      </c>
      <c r="N126" s="51">
        <v>38434</v>
      </c>
      <c r="O126" s="51">
        <v>40633</v>
      </c>
      <c r="P126" s="52">
        <f>37744.03+6111.5+34365.01+110967.51+35321.84+471.29</f>
        <v>224981.18</v>
      </c>
      <c r="Q126" s="52">
        <f t="shared" si="8"/>
        <v>18.820000000006985</v>
      </c>
      <c r="R126" s="1">
        <v>100</v>
      </c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N126" s="1"/>
      <c r="LO126" s="1"/>
      <c r="LP126" s="1"/>
      <c r="LQ126" s="1"/>
      <c r="LR126" s="1"/>
      <c r="LS126" s="1"/>
      <c r="LT126" s="1"/>
      <c r="LU126" s="1"/>
      <c r="LV126" s="1"/>
      <c r="LW126" s="1"/>
      <c r="LX126" s="1"/>
      <c r="LY126" s="1"/>
      <c r="LZ126" s="1"/>
      <c r="MA126" s="1"/>
      <c r="MB126" s="1"/>
      <c r="MC126" s="1"/>
      <c r="MD126" s="1"/>
      <c r="ME126" s="1"/>
      <c r="MF126" s="1"/>
      <c r="MG126" s="1"/>
      <c r="MH126" s="1"/>
      <c r="MI126" s="1"/>
      <c r="MJ126" s="1"/>
      <c r="MK126" s="1"/>
      <c r="ML126" s="1"/>
      <c r="MM126" s="1"/>
      <c r="MN126" s="1"/>
      <c r="MO126" s="1"/>
      <c r="MP126" s="1"/>
      <c r="MQ126" s="1"/>
      <c r="MR126" s="1"/>
      <c r="MS126" s="1"/>
      <c r="MT126" s="1"/>
      <c r="MU126" s="1"/>
      <c r="MV126" s="1"/>
      <c r="MW126" s="1"/>
      <c r="MX126" s="1"/>
      <c r="MY126" s="1"/>
      <c r="MZ126" s="1"/>
      <c r="NA126" s="1"/>
      <c r="NB126" s="1"/>
      <c r="NC126" s="1"/>
      <c r="ND126" s="1"/>
      <c r="NE126" s="1"/>
      <c r="NF126" s="1"/>
      <c r="NG126" s="1"/>
      <c r="NH126" s="1"/>
      <c r="NI126" s="1"/>
      <c r="NJ126" s="1"/>
      <c r="NK126" s="1"/>
      <c r="NL126" s="1"/>
      <c r="NM126" s="1"/>
      <c r="NN126" s="1"/>
      <c r="NO126" s="1"/>
      <c r="NP126" s="1"/>
      <c r="NQ126" s="1"/>
      <c r="NR126" s="1"/>
      <c r="NS126" s="1"/>
      <c r="NT126" s="1"/>
      <c r="NU126" s="1"/>
      <c r="NV126" s="1"/>
      <c r="NW126" s="1"/>
      <c r="NX126" s="1"/>
      <c r="NY126" s="1"/>
      <c r="NZ126" s="1"/>
      <c r="OA126" s="1"/>
      <c r="OB126" s="1"/>
      <c r="OC126" s="1"/>
      <c r="OD126" s="1"/>
      <c r="OE126" s="1"/>
      <c r="OF126" s="1"/>
      <c r="OG126" s="1"/>
      <c r="OH126" s="1"/>
      <c r="OI126" s="1"/>
      <c r="OJ126" s="1"/>
      <c r="OK126" s="1"/>
      <c r="OL126" s="1"/>
      <c r="OM126" s="1"/>
      <c r="ON126" s="1"/>
      <c r="OO126" s="1"/>
      <c r="OP126" s="1"/>
      <c r="OQ126" s="1"/>
      <c r="OR126" s="1"/>
      <c r="OS126" s="1"/>
      <c r="OT126" s="1"/>
      <c r="OU126" s="1"/>
      <c r="OV126" s="1"/>
      <c r="OW126" s="1"/>
      <c r="OX126" s="1"/>
      <c r="OY126" s="1"/>
      <c r="OZ126" s="1"/>
      <c r="PA126" s="1"/>
      <c r="PB126" s="1"/>
      <c r="PC126" s="1"/>
      <c r="PD126" s="1"/>
      <c r="PE126" s="1"/>
      <c r="PF126" s="1"/>
      <c r="PG126" s="1"/>
      <c r="PH126" s="1"/>
      <c r="PI126" s="1"/>
      <c r="PJ126" s="1"/>
      <c r="PK126" s="1"/>
      <c r="PL126" s="1"/>
      <c r="PM126" s="1"/>
      <c r="PN126" s="1"/>
      <c r="PO126" s="1"/>
      <c r="PP126" s="1"/>
      <c r="PQ126" s="1"/>
      <c r="PR126" s="1"/>
      <c r="PS126" s="1"/>
      <c r="PT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E126" s="1"/>
      <c r="QF126" s="1"/>
      <c r="QG126" s="1"/>
      <c r="QH126" s="1"/>
      <c r="QI126" s="1"/>
      <c r="QJ126" s="1"/>
      <c r="QK126" s="1"/>
      <c r="QL126" s="1"/>
      <c r="QM126" s="1"/>
      <c r="QN126" s="1"/>
      <c r="QO126" s="1"/>
      <c r="QP126" s="1"/>
      <c r="QQ126" s="1"/>
      <c r="QR126" s="1"/>
      <c r="QS126" s="1"/>
      <c r="QT126" s="1"/>
      <c r="QU126" s="1"/>
      <c r="QV126" s="1"/>
      <c r="QW126" s="1"/>
      <c r="QX126" s="1"/>
      <c r="QY126" s="1"/>
      <c r="QZ126" s="1"/>
      <c r="RA126" s="1"/>
      <c r="RB126" s="1"/>
      <c r="RC126" s="1"/>
      <c r="RD126" s="1"/>
      <c r="RE126" s="1"/>
      <c r="RF126" s="1"/>
      <c r="RG126" s="1"/>
      <c r="RH126" s="1"/>
      <c r="RI126" s="1"/>
      <c r="RJ126" s="1"/>
      <c r="RK126" s="1"/>
      <c r="RL126" s="1"/>
      <c r="RM126" s="1"/>
      <c r="RN126" s="1"/>
      <c r="RO126" s="1"/>
      <c r="RP126" s="1"/>
      <c r="RQ126" s="1"/>
      <c r="RR126" s="1"/>
      <c r="RS126" s="1"/>
      <c r="RT126" s="1"/>
      <c r="RU126" s="1"/>
      <c r="RV126" s="1"/>
      <c r="RW126" s="1"/>
      <c r="RX126" s="1"/>
      <c r="RY126" s="1"/>
      <c r="RZ126" s="1"/>
      <c r="SA126" s="1"/>
      <c r="SB126" s="1"/>
      <c r="SC126" s="1"/>
      <c r="SD126" s="1"/>
      <c r="SE126" s="1"/>
      <c r="SF126" s="1"/>
      <c r="SG126" s="1"/>
      <c r="SH126" s="1"/>
      <c r="SI126" s="1"/>
      <c r="SJ126" s="1"/>
      <c r="SK126" s="1"/>
      <c r="SL126" s="1"/>
      <c r="SM126" s="1"/>
      <c r="SN126" s="1"/>
      <c r="SO126" s="1"/>
      <c r="SP126" s="1"/>
      <c r="SQ126" s="1"/>
      <c r="SR126" s="1"/>
      <c r="SS126" s="1"/>
      <c r="ST126" s="1"/>
      <c r="SU126" s="1"/>
      <c r="SV126" s="1"/>
      <c r="SW126" s="1"/>
      <c r="SX126" s="1"/>
      <c r="SY126" s="1"/>
      <c r="SZ126" s="1"/>
      <c r="TA126" s="1"/>
      <c r="TB126" s="1"/>
      <c r="TC126" s="1"/>
      <c r="TD126" s="1"/>
      <c r="TE126" s="1"/>
      <c r="TF126" s="1"/>
      <c r="TG126" s="1"/>
      <c r="TH126" s="1"/>
      <c r="TI126" s="1"/>
      <c r="TJ126" s="1"/>
      <c r="TK126" s="1"/>
      <c r="TL126" s="1"/>
      <c r="TM126" s="1"/>
      <c r="TN126" s="1"/>
      <c r="TO126" s="1"/>
      <c r="TP126" s="1"/>
      <c r="TQ126" s="1"/>
      <c r="TR126" s="1"/>
      <c r="TS126" s="1"/>
      <c r="TT126" s="1"/>
      <c r="TU126" s="1"/>
      <c r="TV126" s="1"/>
      <c r="TW126" s="1"/>
      <c r="TX126" s="1"/>
      <c r="TY126" s="1"/>
      <c r="TZ126" s="1"/>
      <c r="UA126" s="1"/>
      <c r="UB126" s="1"/>
      <c r="UC126" s="1"/>
      <c r="UD126" s="1"/>
      <c r="UE126" s="1"/>
      <c r="UF126" s="1"/>
      <c r="UG126" s="1"/>
      <c r="UH126" s="1"/>
      <c r="UI126" s="1"/>
      <c r="UJ126" s="1"/>
      <c r="UK126" s="1"/>
      <c r="UL126" s="1"/>
      <c r="UM126" s="1"/>
      <c r="UN126" s="1"/>
      <c r="UO126" s="1"/>
      <c r="UP126" s="1"/>
      <c r="UQ126" s="1"/>
      <c r="UR126" s="1"/>
      <c r="US126" s="1"/>
      <c r="UT126" s="1"/>
      <c r="UU126" s="1"/>
      <c r="UV126" s="1"/>
      <c r="UW126" s="1"/>
      <c r="UX126" s="1"/>
      <c r="UY126" s="1"/>
      <c r="UZ126" s="1"/>
      <c r="VA126" s="1"/>
      <c r="VB126" s="1"/>
      <c r="VC126" s="1"/>
      <c r="VD126" s="1"/>
      <c r="VE126" s="1"/>
      <c r="VF126" s="1"/>
      <c r="VG126" s="1"/>
      <c r="VH126" s="1"/>
      <c r="VI126" s="1"/>
      <c r="VJ126" s="1"/>
      <c r="VK126" s="1"/>
      <c r="VL126" s="1"/>
      <c r="VM126" s="1"/>
      <c r="VN126" s="1"/>
      <c r="VO126" s="1"/>
      <c r="VP126" s="1"/>
      <c r="VQ126" s="1"/>
      <c r="VR126" s="1"/>
      <c r="VS126" s="1"/>
      <c r="VT126" s="1"/>
      <c r="VU126" s="1"/>
      <c r="VV126" s="1"/>
      <c r="VW126" s="1"/>
      <c r="VX126" s="1"/>
      <c r="VY126" s="1"/>
      <c r="VZ126" s="1"/>
      <c r="WA126" s="1"/>
      <c r="WB126" s="1"/>
      <c r="WC126" s="1"/>
      <c r="WD126" s="1"/>
      <c r="WE126" s="1"/>
      <c r="WF126" s="1"/>
      <c r="WG126" s="1"/>
      <c r="WH126" s="1"/>
      <c r="WI126" s="1"/>
      <c r="WJ126" s="1"/>
      <c r="WK126" s="1"/>
      <c r="WL126" s="1"/>
      <c r="WM126" s="1"/>
      <c r="WN126" s="1"/>
      <c r="WO126" s="1"/>
      <c r="WP126" s="1"/>
      <c r="WQ126" s="1"/>
      <c r="WR126" s="1"/>
      <c r="WS126" s="1"/>
      <c r="WT126" s="1"/>
      <c r="WU126" s="1"/>
      <c r="WV126" s="1"/>
      <c r="WW126" s="1"/>
      <c r="WX126" s="1"/>
      <c r="WY126" s="1"/>
      <c r="WZ126" s="1"/>
      <c r="XA126" s="1"/>
      <c r="XB126" s="1"/>
      <c r="XC126" s="1"/>
      <c r="XD126" s="1"/>
      <c r="XE126" s="1"/>
      <c r="XF126" s="1"/>
      <c r="XG126" s="1"/>
      <c r="XH126" s="1"/>
      <c r="XI126" s="1"/>
      <c r="XJ126" s="1"/>
      <c r="XK126" s="1"/>
      <c r="XL126" s="1"/>
      <c r="XM126" s="1"/>
      <c r="XN126" s="1"/>
      <c r="XO126" s="1"/>
      <c r="XP126" s="1"/>
      <c r="XQ126" s="1"/>
      <c r="XR126" s="1"/>
      <c r="XS126" s="1"/>
      <c r="XT126" s="1"/>
      <c r="XU126" s="1"/>
      <c r="XV126" s="1"/>
      <c r="XW126" s="1"/>
      <c r="XX126" s="1"/>
      <c r="XY126" s="1"/>
      <c r="XZ126" s="1"/>
      <c r="YA126" s="1"/>
      <c r="YB126" s="1"/>
      <c r="YC126" s="1"/>
      <c r="YD126" s="1"/>
      <c r="YE126" s="1"/>
      <c r="YF126" s="1"/>
      <c r="YG126" s="1"/>
      <c r="YH126" s="1"/>
      <c r="YI126" s="1"/>
      <c r="YJ126" s="1"/>
      <c r="YK126" s="1"/>
      <c r="YL126" s="1"/>
      <c r="YM126" s="1"/>
      <c r="YN126" s="1"/>
      <c r="YO126" s="1"/>
      <c r="YP126" s="1"/>
      <c r="YQ126" s="1"/>
      <c r="YR126" s="1"/>
      <c r="YS126" s="1"/>
      <c r="YT126" s="1"/>
      <c r="YU126" s="1"/>
      <c r="YV126" s="1"/>
      <c r="YW126" s="1"/>
      <c r="YX126" s="1"/>
      <c r="YY126" s="1"/>
      <c r="YZ126" s="1"/>
      <c r="ZA126" s="1"/>
      <c r="ZB126" s="1"/>
      <c r="ZC126" s="1"/>
      <c r="ZD126" s="1"/>
      <c r="ZE126" s="1"/>
      <c r="ZF126" s="1"/>
      <c r="ZG126" s="1"/>
      <c r="ZH126" s="1"/>
      <c r="ZI126" s="1"/>
      <c r="ZJ126" s="1"/>
      <c r="ZK126" s="1"/>
      <c r="ZL126" s="1"/>
      <c r="ZM126" s="1"/>
      <c r="ZN126" s="1"/>
      <c r="ZO126" s="1"/>
      <c r="ZP126" s="1"/>
      <c r="ZQ126" s="1"/>
      <c r="ZR126" s="1"/>
      <c r="ZS126" s="1"/>
      <c r="ZT126" s="1"/>
      <c r="ZU126" s="1"/>
      <c r="ZV126" s="1"/>
      <c r="ZW126" s="1"/>
      <c r="ZX126" s="1"/>
      <c r="ZY126" s="1"/>
      <c r="ZZ126" s="1"/>
      <c r="AAA126" s="1"/>
      <c r="AAB126" s="1"/>
      <c r="AAC126" s="1"/>
      <c r="AAD126" s="1"/>
      <c r="AAE126" s="1"/>
      <c r="AAF126" s="1"/>
      <c r="AAG126" s="1"/>
      <c r="AAH126" s="1"/>
      <c r="AAI126" s="1"/>
      <c r="AAJ126" s="1"/>
      <c r="AAK126" s="1"/>
      <c r="AAL126" s="1"/>
      <c r="AAM126" s="1"/>
      <c r="AAN126" s="1"/>
      <c r="AAO126" s="1"/>
      <c r="AAP126" s="1"/>
      <c r="AAQ126" s="1"/>
      <c r="AAR126" s="1"/>
      <c r="AAS126" s="1"/>
      <c r="AAT126" s="1"/>
      <c r="AAU126" s="1"/>
      <c r="AAV126" s="1"/>
      <c r="AAW126" s="1"/>
      <c r="AAX126" s="1"/>
      <c r="AAY126" s="1"/>
      <c r="AAZ126" s="1"/>
      <c r="ABA126" s="1"/>
      <c r="ABB126" s="1"/>
      <c r="ABC126" s="1"/>
      <c r="ABD126" s="1"/>
      <c r="ABE126" s="1"/>
      <c r="ABF126" s="1"/>
      <c r="ABG126" s="1"/>
      <c r="ABH126" s="1"/>
      <c r="ABI126" s="1"/>
      <c r="ABJ126" s="1"/>
      <c r="ABK126" s="1"/>
      <c r="ABL126" s="1"/>
      <c r="ABM126" s="1"/>
      <c r="ABN126" s="1"/>
      <c r="ABO126" s="1"/>
      <c r="ABP126" s="1"/>
      <c r="ABQ126" s="1"/>
      <c r="ABR126" s="1"/>
      <c r="ABS126" s="1"/>
      <c r="ABT126" s="1"/>
      <c r="ABU126" s="1"/>
      <c r="ABV126" s="1"/>
      <c r="ABW126" s="1"/>
      <c r="ABX126" s="1"/>
      <c r="ABY126" s="1"/>
      <c r="ABZ126" s="1"/>
      <c r="ACA126" s="1"/>
      <c r="ACB126" s="1"/>
      <c r="ACC126" s="1"/>
      <c r="ACD126" s="1"/>
      <c r="ACE126" s="1"/>
      <c r="ACF126" s="1"/>
      <c r="ACG126" s="1"/>
      <c r="ACH126" s="1"/>
      <c r="ACI126" s="1"/>
      <c r="ACJ126" s="1"/>
      <c r="ACK126" s="1"/>
      <c r="ACL126" s="1"/>
      <c r="ACM126" s="1"/>
      <c r="ACN126" s="1"/>
      <c r="ACO126" s="1"/>
      <c r="ACP126" s="1"/>
      <c r="ACQ126" s="1"/>
      <c r="ACR126" s="1"/>
      <c r="ACS126" s="1"/>
      <c r="ACT126" s="1"/>
      <c r="ACU126" s="1"/>
      <c r="ACV126" s="1"/>
      <c r="ACW126" s="1"/>
      <c r="ACX126" s="1"/>
      <c r="ACY126" s="1"/>
      <c r="ACZ126" s="1"/>
      <c r="ADA126" s="1"/>
      <c r="ADB126" s="1"/>
      <c r="ADC126" s="1"/>
      <c r="ADD126" s="1"/>
      <c r="ADE126" s="1"/>
      <c r="ADF126" s="1"/>
      <c r="ADG126" s="1"/>
      <c r="ADH126" s="1"/>
      <c r="ADI126" s="1"/>
      <c r="ADJ126" s="1"/>
      <c r="ADK126" s="1"/>
      <c r="ADL126" s="1"/>
      <c r="ADM126" s="1"/>
      <c r="ADN126" s="1"/>
      <c r="ADO126" s="1"/>
      <c r="ADP126" s="1"/>
      <c r="ADQ126" s="1"/>
      <c r="ADR126" s="1"/>
      <c r="ADS126" s="1"/>
      <c r="ADT126" s="1"/>
      <c r="ADU126" s="1"/>
      <c r="ADV126" s="1"/>
      <c r="ADW126" s="1"/>
      <c r="ADX126" s="1"/>
      <c r="ADY126" s="1"/>
      <c r="ADZ126" s="1"/>
      <c r="AEA126" s="1"/>
      <c r="AEB126" s="1"/>
      <c r="AEC126" s="1"/>
      <c r="AED126" s="1"/>
      <c r="AEE126" s="1"/>
      <c r="AEF126" s="1"/>
      <c r="AEG126" s="1"/>
      <c r="AEH126" s="1"/>
      <c r="AEI126" s="1"/>
      <c r="AEJ126" s="1"/>
      <c r="AEK126" s="1"/>
      <c r="AEL126" s="1"/>
      <c r="AEM126" s="1"/>
      <c r="AEN126" s="1"/>
      <c r="AEO126" s="1"/>
      <c r="AEP126" s="1"/>
      <c r="AEQ126" s="1"/>
      <c r="AER126" s="1"/>
      <c r="AES126" s="1"/>
      <c r="AET126" s="1"/>
      <c r="AEU126" s="1"/>
      <c r="AEV126" s="1"/>
      <c r="AEW126" s="1"/>
      <c r="AEX126" s="1"/>
      <c r="AEY126" s="1"/>
      <c r="AEZ126" s="1"/>
      <c r="AFA126" s="1"/>
      <c r="AFB126" s="1"/>
      <c r="AFC126" s="1"/>
      <c r="AFD126" s="1"/>
      <c r="AFE126" s="1"/>
      <c r="AFF126" s="1"/>
      <c r="AFG126" s="1"/>
      <c r="AFH126" s="1"/>
      <c r="AFI126" s="1"/>
      <c r="AFJ126" s="1"/>
      <c r="AFK126" s="1"/>
      <c r="AFL126" s="1"/>
      <c r="AFM126" s="1"/>
      <c r="AFN126" s="1"/>
      <c r="AFO126" s="1"/>
      <c r="AFP126" s="1"/>
      <c r="AFQ126" s="1"/>
      <c r="AFR126" s="1"/>
      <c r="AFS126" s="1"/>
      <c r="AFT126" s="1"/>
      <c r="AFU126" s="1"/>
      <c r="AFV126" s="1"/>
      <c r="AFW126" s="1"/>
      <c r="AFX126" s="1"/>
      <c r="AFY126" s="1"/>
      <c r="AFZ126" s="1"/>
      <c r="AGA126" s="1"/>
      <c r="AGB126" s="1"/>
      <c r="AGC126" s="1"/>
      <c r="AGD126" s="1"/>
      <c r="AGE126" s="1"/>
      <c r="AGF126" s="1"/>
      <c r="AGG126" s="1"/>
      <c r="AGH126" s="1"/>
      <c r="AGI126" s="1"/>
      <c r="AGJ126" s="1"/>
      <c r="AGK126" s="1"/>
      <c r="AGL126" s="1"/>
      <c r="AGM126" s="1"/>
      <c r="AGN126" s="1"/>
      <c r="AGO126" s="1"/>
      <c r="AGP126" s="1"/>
      <c r="AGQ126" s="1"/>
      <c r="AGR126" s="1"/>
      <c r="AGS126" s="1"/>
      <c r="AGT126" s="1"/>
      <c r="AGU126" s="1"/>
      <c r="AGV126" s="1"/>
      <c r="AGW126" s="1"/>
      <c r="AGX126" s="1"/>
      <c r="AGY126" s="1"/>
      <c r="AGZ126" s="1"/>
      <c r="AHA126" s="1"/>
      <c r="AHB126" s="1"/>
      <c r="AHC126" s="1"/>
      <c r="AHD126" s="1"/>
      <c r="AHE126" s="1"/>
      <c r="AHF126" s="1"/>
      <c r="AHG126" s="1"/>
      <c r="AHH126" s="1"/>
      <c r="AHI126" s="1"/>
      <c r="AHJ126" s="1"/>
    </row>
    <row r="127" spans="1:894" ht="15" customHeight="1" x14ac:dyDescent="0.2">
      <c r="A127" s="46">
        <v>96</v>
      </c>
      <c r="B127" s="46" t="s">
        <v>323</v>
      </c>
      <c r="C127" s="53" t="s">
        <v>427</v>
      </c>
      <c r="D127" s="54" t="s">
        <v>428</v>
      </c>
      <c r="E127" s="54" t="s">
        <v>632</v>
      </c>
      <c r="F127" s="55"/>
      <c r="G127" s="56">
        <v>500400</v>
      </c>
      <c r="H127" s="56">
        <v>55600</v>
      </c>
      <c r="I127" s="54" t="s">
        <v>293</v>
      </c>
      <c r="J127" s="47" t="s">
        <v>342</v>
      </c>
      <c r="K127" s="47" t="s">
        <v>485</v>
      </c>
      <c r="L127" s="47">
        <v>2010</v>
      </c>
      <c r="M127" s="47" t="s">
        <v>508</v>
      </c>
      <c r="N127" s="57">
        <v>41791</v>
      </c>
      <c r="O127" s="57">
        <v>42479</v>
      </c>
      <c r="P127" s="56">
        <v>125100</v>
      </c>
      <c r="Q127" s="56">
        <f t="shared" si="8"/>
        <v>375300</v>
      </c>
      <c r="R127" s="1">
        <v>100</v>
      </c>
    </row>
    <row r="128" spans="1:894" s="46" customFormat="1" ht="15" customHeight="1" x14ac:dyDescent="0.2">
      <c r="A128" s="1">
        <v>95</v>
      </c>
      <c r="B128" s="1" t="s">
        <v>323</v>
      </c>
      <c r="C128" s="2" t="s">
        <v>563</v>
      </c>
      <c r="D128" s="6" t="s">
        <v>564</v>
      </c>
      <c r="E128" s="6" t="s">
        <v>633</v>
      </c>
      <c r="F128" s="7"/>
      <c r="G128" s="8">
        <v>350000</v>
      </c>
      <c r="H128" s="8">
        <v>38888.888888888891</v>
      </c>
      <c r="I128" s="6" t="s">
        <v>293</v>
      </c>
      <c r="J128" s="4" t="s">
        <v>341</v>
      </c>
      <c r="K128" s="4" t="s">
        <v>485</v>
      </c>
      <c r="L128" s="4">
        <v>2013</v>
      </c>
      <c r="M128" s="4" t="s">
        <v>508</v>
      </c>
      <c r="N128" s="5">
        <v>42036</v>
      </c>
      <c r="O128" s="5">
        <v>43131</v>
      </c>
      <c r="P128" s="8">
        <v>87500</v>
      </c>
      <c r="Q128" s="8">
        <f>+G128-P128</f>
        <v>262500</v>
      </c>
      <c r="R128" s="82">
        <v>25</v>
      </c>
      <c r="S128" s="82">
        <v>25</v>
      </c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N128" s="1"/>
      <c r="LO128" s="1"/>
      <c r="LP128" s="1"/>
      <c r="LQ128" s="1"/>
      <c r="LR128" s="1"/>
      <c r="LS128" s="1"/>
      <c r="LT128" s="1"/>
      <c r="LU128" s="1"/>
      <c r="LV128" s="1"/>
      <c r="LW128" s="1"/>
      <c r="LX128" s="1"/>
      <c r="LY128" s="1"/>
      <c r="LZ128" s="1"/>
      <c r="MA128" s="1"/>
      <c r="MB128" s="1"/>
      <c r="MC128" s="1"/>
      <c r="MD128" s="1"/>
      <c r="ME128" s="1"/>
      <c r="MF128" s="1"/>
      <c r="MG128" s="1"/>
      <c r="MH128" s="1"/>
      <c r="MI128" s="1"/>
      <c r="MJ128" s="1"/>
      <c r="MK128" s="1"/>
      <c r="ML128" s="1"/>
      <c r="MM128" s="1"/>
      <c r="MN128" s="1"/>
      <c r="MO128" s="1"/>
      <c r="MP128" s="1"/>
      <c r="MQ128" s="1"/>
      <c r="MR128" s="1"/>
      <c r="MS128" s="1"/>
      <c r="MT128" s="1"/>
      <c r="MU128" s="1"/>
      <c r="MV128" s="1"/>
      <c r="MW128" s="1"/>
      <c r="MX128" s="1"/>
      <c r="MY128" s="1"/>
      <c r="MZ128" s="1"/>
      <c r="NA128" s="1"/>
      <c r="NB128" s="1"/>
      <c r="NC128" s="1"/>
      <c r="ND128" s="1"/>
      <c r="NE128" s="1"/>
      <c r="NF128" s="1"/>
      <c r="NG128" s="1"/>
      <c r="NH128" s="1"/>
      <c r="NI128" s="1"/>
      <c r="NJ128" s="1"/>
      <c r="NK128" s="1"/>
      <c r="NL128" s="1"/>
      <c r="NM128" s="1"/>
      <c r="NN128" s="1"/>
      <c r="NO128" s="1"/>
      <c r="NP128" s="1"/>
      <c r="NQ128" s="1"/>
      <c r="NR128" s="1"/>
      <c r="NS128" s="1"/>
      <c r="NT128" s="1"/>
      <c r="NU128" s="1"/>
      <c r="NV128" s="1"/>
      <c r="NW128" s="1"/>
      <c r="NX128" s="1"/>
      <c r="NY128" s="1"/>
      <c r="NZ128" s="1"/>
      <c r="OA128" s="1"/>
      <c r="OB128" s="1"/>
      <c r="OC128" s="1"/>
      <c r="OD128" s="1"/>
      <c r="OE128" s="1"/>
      <c r="OF128" s="1"/>
      <c r="OG128" s="1"/>
      <c r="OH128" s="1"/>
      <c r="OI128" s="1"/>
      <c r="OJ128" s="1"/>
      <c r="OK128" s="1"/>
      <c r="OL128" s="1"/>
      <c r="OM128" s="1"/>
      <c r="ON128" s="1"/>
      <c r="OO128" s="1"/>
      <c r="OP128" s="1"/>
      <c r="OQ128" s="1"/>
      <c r="OR128" s="1"/>
      <c r="OS128" s="1"/>
      <c r="OT128" s="1"/>
      <c r="OU128" s="1"/>
      <c r="OV128" s="1"/>
      <c r="OW128" s="1"/>
      <c r="OX128" s="1"/>
      <c r="OY128" s="1"/>
      <c r="OZ128" s="1"/>
      <c r="PA128" s="1"/>
      <c r="PB128" s="1"/>
      <c r="PC128" s="1"/>
      <c r="PD128" s="1"/>
      <c r="PE128" s="1"/>
      <c r="PF128" s="1"/>
      <c r="PG128" s="1"/>
      <c r="PH128" s="1"/>
      <c r="PI128" s="1"/>
      <c r="PJ128" s="1"/>
      <c r="PK128" s="1"/>
      <c r="PL128" s="1"/>
      <c r="PM128" s="1"/>
      <c r="PN128" s="1"/>
      <c r="PO128" s="1"/>
      <c r="PP128" s="1"/>
      <c r="PQ128" s="1"/>
      <c r="PR128" s="1"/>
      <c r="PS128" s="1"/>
      <c r="PT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E128" s="1"/>
      <c r="QF128" s="1"/>
      <c r="QG128" s="1"/>
      <c r="QH128" s="1"/>
      <c r="QI128" s="1"/>
      <c r="QJ128" s="1"/>
      <c r="QK128" s="1"/>
      <c r="QL128" s="1"/>
      <c r="QM128" s="1"/>
      <c r="QN128" s="1"/>
      <c r="QO128" s="1"/>
      <c r="QP128" s="1"/>
      <c r="QQ128" s="1"/>
      <c r="QR128" s="1"/>
      <c r="QS128" s="1"/>
      <c r="QT128" s="1"/>
      <c r="QU128" s="1"/>
      <c r="QV128" s="1"/>
      <c r="QW128" s="1"/>
      <c r="QX128" s="1"/>
      <c r="QY128" s="1"/>
      <c r="QZ128" s="1"/>
      <c r="RA128" s="1"/>
      <c r="RB128" s="1"/>
      <c r="RC128" s="1"/>
      <c r="RD128" s="1"/>
      <c r="RE128" s="1"/>
      <c r="RF128" s="1"/>
      <c r="RG128" s="1"/>
      <c r="RH128" s="1"/>
      <c r="RI128" s="1"/>
      <c r="RJ128" s="1"/>
      <c r="RK128" s="1"/>
      <c r="RL128" s="1"/>
      <c r="RM128" s="1"/>
      <c r="RN128" s="1"/>
      <c r="RO128" s="1"/>
      <c r="RP128" s="1"/>
      <c r="RQ128" s="1"/>
      <c r="RR128" s="1"/>
      <c r="RS128" s="1"/>
      <c r="RT128" s="1"/>
      <c r="RU128" s="1"/>
      <c r="RV128" s="1"/>
      <c r="RW128" s="1"/>
      <c r="RX128" s="1"/>
      <c r="RY128" s="1"/>
      <c r="RZ128" s="1"/>
      <c r="SA128" s="1"/>
      <c r="SB128" s="1"/>
      <c r="SC128" s="1"/>
      <c r="SD128" s="1"/>
      <c r="SE128" s="1"/>
      <c r="SF128" s="1"/>
      <c r="SG128" s="1"/>
      <c r="SH128" s="1"/>
      <c r="SI128" s="1"/>
      <c r="SJ128" s="1"/>
      <c r="SK128" s="1"/>
      <c r="SL128" s="1"/>
      <c r="SM128" s="1"/>
      <c r="SN128" s="1"/>
      <c r="SO128" s="1"/>
      <c r="SP128" s="1"/>
      <c r="SQ128" s="1"/>
      <c r="SR128" s="1"/>
      <c r="SS128" s="1"/>
      <c r="ST128" s="1"/>
      <c r="SU128" s="1"/>
      <c r="SV128" s="1"/>
      <c r="SW128" s="1"/>
      <c r="SX128" s="1"/>
      <c r="SY128" s="1"/>
      <c r="SZ128" s="1"/>
      <c r="TA128" s="1"/>
      <c r="TB128" s="1"/>
      <c r="TC128" s="1"/>
      <c r="TD128" s="1"/>
      <c r="TE128" s="1"/>
      <c r="TF128" s="1"/>
      <c r="TG128" s="1"/>
      <c r="TH128" s="1"/>
      <c r="TI128" s="1"/>
      <c r="TJ128" s="1"/>
      <c r="TK128" s="1"/>
      <c r="TL128" s="1"/>
      <c r="TM128" s="1"/>
      <c r="TN128" s="1"/>
      <c r="TO128" s="1"/>
      <c r="TP128" s="1"/>
      <c r="TQ128" s="1"/>
      <c r="TR128" s="1"/>
      <c r="TS128" s="1"/>
      <c r="TT128" s="1"/>
      <c r="TU128" s="1"/>
      <c r="TV128" s="1"/>
      <c r="TW128" s="1"/>
      <c r="TX128" s="1"/>
      <c r="TY128" s="1"/>
      <c r="TZ128" s="1"/>
      <c r="UA128" s="1"/>
      <c r="UB128" s="1"/>
      <c r="UC128" s="1"/>
      <c r="UD128" s="1"/>
      <c r="UE128" s="1"/>
      <c r="UF128" s="1"/>
      <c r="UG128" s="1"/>
      <c r="UH128" s="1"/>
      <c r="UI128" s="1"/>
      <c r="UJ128" s="1"/>
      <c r="UK128" s="1"/>
      <c r="UL128" s="1"/>
      <c r="UM128" s="1"/>
      <c r="UN128" s="1"/>
      <c r="UO128" s="1"/>
      <c r="UP128" s="1"/>
      <c r="UQ128" s="1"/>
      <c r="UR128" s="1"/>
      <c r="US128" s="1"/>
      <c r="UT128" s="1"/>
      <c r="UU128" s="1"/>
      <c r="UV128" s="1"/>
      <c r="UW128" s="1"/>
      <c r="UX128" s="1"/>
      <c r="UY128" s="1"/>
      <c r="UZ128" s="1"/>
      <c r="VA128" s="1"/>
      <c r="VB128" s="1"/>
      <c r="VC128" s="1"/>
      <c r="VD128" s="1"/>
      <c r="VE128" s="1"/>
      <c r="VF128" s="1"/>
      <c r="VG128" s="1"/>
      <c r="VH128" s="1"/>
      <c r="VI128" s="1"/>
      <c r="VJ128" s="1"/>
      <c r="VK128" s="1"/>
      <c r="VL128" s="1"/>
      <c r="VM128" s="1"/>
      <c r="VN128" s="1"/>
      <c r="VO128" s="1"/>
      <c r="VP128" s="1"/>
      <c r="VQ128" s="1"/>
      <c r="VR128" s="1"/>
      <c r="VS128" s="1"/>
      <c r="VT128" s="1"/>
      <c r="VU128" s="1"/>
      <c r="VV128" s="1"/>
      <c r="VW128" s="1"/>
      <c r="VX128" s="1"/>
      <c r="VY128" s="1"/>
      <c r="VZ128" s="1"/>
      <c r="WA128" s="1"/>
      <c r="WB128" s="1"/>
      <c r="WC128" s="1"/>
      <c r="WD128" s="1"/>
      <c r="WE128" s="1"/>
      <c r="WF128" s="1"/>
      <c r="WG128" s="1"/>
      <c r="WH128" s="1"/>
      <c r="WI128" s="1"/>
      <c r="WJ128" s="1"/>
      <c r="WK128" s="1"/>
      <c r="WL128" s="1"/>
      <c r="WM128" s="1"/>
      <c r="WN128" s="1"/>
      <c r="WO128" s="1"/>
      <c r="WP128" s="1"/>
      <c r="WQ128" s="1"/>
      <c r="WR128" s="1"/>
      <c r="WS128" s="1"/>
      <c r="WT128" s="1"/>
      <c r="WU128" s="1"/>
      <c r="WV128" s="1"/>
      <c r="WW128" s="1"/>
      <c r="WX128" s="1"/>
      <c r="WY128" s="1"/>
      <c r="WZ128" s="1"/>
      <c r="XA128" s="1"/>
      <c r="XB128" s="1"/>
      <c r="XC128" s="1"/>
      <c r="XD128" s="1"/>
      <c r="XE128" s="1"/>
      <c r="XF128" s="1"/>
      <c r="XG128" s="1"/>
      <c r="XH128" s="1"/>
      <c r="XI128" s="1"/>
      <c r="XJ128" s="1"/>
      <c r="XK128" s="1"/>
      <c r="XL128" s="1"/>
      <c r="XM128" s="1"/>
      <c r="XN128" s="1"/>
      <c r="XO128" s="1"/>
      <c r="XP128" s="1"/>
      <c r="XQ128" s="1"/>
      <c r="XR128" s="1"/>
      <c r="XS128" s="1"/>
      <c r="XT128" s="1"/>
      <c r="XU128" s="1"/>
      <c r="XV128" s="1"/>
      <c r="XW128" s="1"/>
      <c r="XX128" s="1"/>
      <c r="XY128" s="1"/>
      <c r="XZ128" s="1"/>
      <c r="YA128" s="1"/>
      <c r="YB128" s="1"/>
      <c r="YC128" s="1"/>
      <c r="YD128" s="1"/>
      <c r="YE128" s="1"/>
      <c r="YF128" s="1"/>
      <c r="YG128" s="1"/>
      <c r="YH128" s="1"/>
      <c r="YI128" s="1"/>
      <c r="YJ128" s="1"/>
      <c r="YK128" s="1"/>
      <c r="YL128" s="1"/>
      <c r="YM128" s="1"/>
      <c r="YN128" s="1"/>
      <c r="YO128" s="1"/>
      <c r="YP128" s="1"/>
      <c r="YQ128" s="1"/>
      <c r="YR128" s="1"/>
      <c r="YS128" s="1"/>
      <c r="YT128" s="1"/>
      <c r="YU128" s="1"/>
      <c r="YV128" s="1"/>
      <c r="YW128" s="1"/>
      <c r="YX128" s="1"/>
      <c r="YY128" s="1"/>
      <c r="YZ128" s="1"/>
      <c r="ZA128" s="1"/>
      <c r="ZB128" s="1"/>
      <c r="ZC128" s="1"/>
      <c r="ZD128" s="1"/>
      <c r="ZE128" s="1"/>
      <c r="ZF128" s="1"/>
      <c r="ZG128" s="1"/>
      <c r="ZH128" s="1"/>
      <c r="ZI128" s="1"/>
      <c r="ZJ128" s="1"/>
      <c r="ZK128" s="1"/>
      <c r="ZL128" s="1"/>
      <c r="ZM128" s="1"/>
      <c r="ZN128" s="1"/>
      <c r="ZO128" s="1"/>
      <c r="ZP128" s="1"/>
      <c r="ZQ128" s="1"/>
      <c r="ZR128" s="1"/>
      <c r="ZS128" s="1"/>
      <c r="ZT128" s="1"/>
      <c r="ZU128" s="1"/>
      <c r="ZV128" s="1"/>
      <c r="ZW128" s="1"/>
      <c r="ZX128" s="1"/>
      <c r="ZY128" s="1"/>
      <c r="ZZ128" s="1"/>
      <c r="AAA128" s="1"/>
      <c r="AAB128" s="1"/>
      <c r="AAC128" s="1"/>
      <c r="AAD128" s="1"/>
      <c r="AAE128" s="1"/>
      <c r="AAF128" s="1"/>
      <c r="AAG128" s="1"/>
      <c r="AAH128" s="1"/>
      <c r="AAI128" s="1"/>
      <c r="AAJ128" s="1"/>
      <c r="AAK128" s="1"/>
      <c r="AAL128" s="1"/>
      <c r="AAM128" s="1"/>
      <c r="AAN128" s="1"/>
      <c r="AAO128" s="1"/>
      <c r="AAP128" s="1"/>
      <c r="AAQ128" s="1"/>
      <c r="AAR128" s="1"/>
      <c r="AAS128" s="1"/>
      <c r="AAT128" s="1"/>
      <c r="AAU128" s="1"/>
      <c r="AAV128" s="1"/>
      <c r="AAW128" s="1"/>
      <c r="AAX128" s="1"/>
      <c r="AAY128" s="1"/>
      <c r="AAZ128" s="1"/>
      <c r="ABA128" s="1"/>
      <c r="ABB128" s="1"/>
      <c r="ABC128" s="1"/>
      <c r="ABD128" s="1"/>
      <c r="ABE128" s="1"/>
      <c r="ABF128" s="1"/>
      <c r="ABG128" s="1"/>
      <c r="ABH128" s="1"/>
      <c r="ABI128" s="1"/>
      <c r="ABJ128" s="1"/>
      <c r="ABK128" s="1"/>
      <c r="ABL128" s="1"/>
      <c r="ABM128" s="1"/>
      <c r="ABN128" s="1"/>
      <c r="ABO128" s="1"/>
      <c r="ABP128" s="1"/>
      <c r="ABQ128" s="1"/>
      <c r="ABR128" s="1"/>
      <c r="ABS128" s="1"/>
      <c r="ABT128" s="1"/>
      <c r="ABU128" s="1"/>
      <c r="ABV128" s="1"/>
      <c r="ABW128" s="1"/>
      <c r="ABX128" s="1"/>
      <c r="ABY128" s="1"/>
      <c r="ABZ128" s="1"/>
      <c r="ACA128" s="1"/>
      <c r="ACB128" s="1"/>
      <c r="ACC128" s="1"/>
      <c r="ACD128" s="1"/>
      <c r="ACE128" s="1"/>
      <c r="ACF128" s="1"/>
      <c r="ACG128" s="1"/>
      <c r="ACH128" s="1"/>
      <c r="ACI128" s="1"/>
      <c r="ACJ128" s="1"/>
      <c r="ACK128" s="1"/>
      <c r="ACL128" s="1"/>
      <c r="ACM128" s="1"/>
      <c r="ACN128" s="1"/>
      <c r="ACO128" s="1"/>
      <c r="ACP128" s="1"/>
      <c r="ACQ128" s="1"/>
      <c r="ACR128" s="1"/>
      <c r="ACS128" s="1"/>
      <c r="ACT128" s="1"/>
      <c r="ACU128" s="1"/>
      <c r="ACV128" s="1"/>
      <c r="ACW128" s="1"/>
      <c r="ACX128" s="1"/>
      <c r="ACY128" s="1"/>
      <c r="ACZ128" s="1"/>
      <c r="ADA128" s="1"/>
      <c r="ADB128" s="1"/>
      <c r="ADC128" s="1"/>
      <c r="ADD128" s="1"/>
      <c r="ADE128" s="1"/>
      <c r="ADF128" s="1"/>
      <c r="ADG128" s="1"/>
      <c r="ADH128" s="1"/>
      <c r="ADI128" s="1"/>
      <c r="ADJ128" s="1"/>
      <c r="ADK128" s="1"/>
      <c r="ADL128" s="1"/>
      <c r="ADM128" s="1"/>
      <c r="ADN128" s="1"/>
      <c r="ADO128" s="1"/>
      <c r="ADP128" s="1"/>
      <c r="ADQ128" s="1"/>
      <c r="ADR128" s="1"/>
      <c r="ADS128" s="1"/>
      <c r="ADT128" s="1"/>
      <c r="ADU128" s="1"/>
      <c r="ADV128" s="1"/>
      <c r="ADW128" s="1"/>
      <c r="ADX128" s="1"/>
      <c r="ADY128" s="1"/>
      <c r="ADZ128" s="1"/>
      <c r="AEA128" s="1"/>
      <c r="AEB128" s="1"/>
      <c r="AEC128" s="1"/>
      <c r="AED128" s="1"/>
      <c r="AEE128" s="1"/>
      <c r="AEF128" s="1"/>
      <c r="AEG128" s="1"/>
      <c r="AEH128" s="1"/>
      <c r="AEI128" s="1"/>
      <c r="AEJ128" s="1"/>
      <c r="AEK128" s="1"/>
      <c r="AEL128" s="1"/>
      <c r="AEM128" s="1"/>
      <c r="AEN128" s="1"/>
      <c r="AEO128" s="1"/>
      <c r="AEP128" s="1"/>
      <c r="AEQ128" s="1"/>
      <c r="AER128" s="1"/>
      <c r="AES128" s="1"/>
      <c r="AET128" s="1"/>
      <c r="AEU128" s="1"/>
      <c r="AEV128" s="1"/>
      <c r="AEW128" s="1"/>
      <c r="AEX128" s="1"/>
      <c r="AEY128" s="1"/>
      <c r="AEZ128" s="1"/>
      <c r="AFA128" s="1"/>
      <c r="AFB128" s="1"/>
      <c r="AFC128" s="1"/>
      <c r="AFD128" s="1"/>
      <c r="AFE128" s="1"/>
      <c r="AFF128" s="1"/>
      <c r="AFG128" s="1"/>
      <c r="AFH128" s="1"/>
      <c r="AFI128" s="1"/>
      <c r="AFJ128" s="1"/>
      <c r="AFK128" s="1"/>
      <c r="AFL128" s="1"/>
      <c r="AFM128" s="1"/>
      <c r="AFN128" s="1"/>
      <c r="AFO128" s="1"/>
      <c r="AFP128" s="1"/>
      <c r="AFQ128" s="1"/>
      <c r="AFR128" s="1"/>
      <c r="AFS128" s="1"/>
      <c r="AFT128" s="1"/>
      <c r="AFU128" s="1"/>
      <c r="AFV128" s="1"/>
      <c r="AFW128" s="1"/>
      <c r="AFX128" s="1"/>
      <c r="AFY128" s="1"/>
      <c r="AFZ128" s="1"/>
      <c r="AGA128" s="1"/>
      <c r="AGB128" s="1"/>
      <c r="AGC128" s="1"/>
      <c r="AGD128" s="1"/>
      <c r="AGE128" s="1"/>
      <c r="AGF128" s="1"/>
      <c r="AGG128" s="1"/>
      <c r="AGH128" s="1"/>
      <c r="AGI128" s="1"/>
      <c r="AGJ128" s="1"/>
      <c r="AGK128" s="1"/>
      <c r="AGL128" s="1"/>
      <c r="AGM128" s="1"/>
      <c r="AGN128" s="1"/>
      <c r="AGO128" s="1"/>
      <c r="AGP128" s="1"/>
      <c r="AGQ128" s="1"/>
      <c r="AGR128" s="1"/>
      <c r="AGS128" s="1"/>
      <c r="AGT128" s="1"/>
      <c r="AGU128" s="1"/>
      <c r="AGV128" s="1"/>
      <c r="AGW128" s="1"/>
      <c r="AGX128" s="1"/>
      <c r="AGY128" s="1"/>
      <c r="AGZ128" s="1"/>
      <c r="AHA128" s="1"/>
      <c r="AHB128" s="1"/>
      <c r="AHC128" s="1"/>
      <c r="AHD128" s="1"/>
      <c r="AHE128" s="1"/>
      <c r="AHF128" s="1"/>
      <c r="AHG128" s="1"/>
      <c r="AHH128" s="1"/>
      <c r="AHI128" s="1"/>
      <c r="AHJ128" s="1"/>
    </row>
    <row r="129" spans="1:894" ht="15" customHeight="1" x14ac:dyDescent="0.2">
      <c r="A129" s="1">
        <v>103</v>
      </c>
      <c r="B129" s="1" t="s">
        <v>583</v>
      </c>
      <c r="C129" s="2" t="s">
        <v>500</v>
      </c>
      <c r="D129" s="6" t="s">
        <v>471</v>
      </c>
      <c r="E129" s="6" t="s">
        <v>620</v>
      </c>
      <c r="F129" s="7"/>
      <c r="G129" s="8">
        <v>360000</v>
      </c>
      <c r="H129" s="8">
        <v>40000</v>
      </c>
      <c r="I129" s="6" t="s">
        <v>332</v>
      </c>
      <c r="J129" s="4" t="s">
        <v>341</v>
      </c>
      <c r="K129" s="4" t="s">
        <v>487</v>
      </c>
      <c r="L129" s="4">
        <v>2012</v>
      </c>
      <c r="M129" s="4" t="s">
        <v>508</v>
      </c>
      <c r="N129" s="5">
        <v>41151</v>
      </c>
      <c r="O129" s="5">
        <v>42245</v>
      </c>
      <c r="P129" s="8">
        <v>90000</v>
      </c>
      <c r="Q129" s="8">
        <f t="shared" ref="Q129:Q136" si="9">G129-P129</f>
        <v>270000</v>
      </c>
      <c r="R129" s="82">
        <v>25</v>
      </c>
      <c r="S129" s="82">
        <v>25</v>
      </c>
    </row>
    <row r="130" spans="1:894" s="46" customFormat="1" ht="15" customHeight="1" x14ac:dyDescent="0.2">
      <c r="A130" s="1">
        <v>105</v>
      </c>
      <c r="B130" s="1" t="s">
        <v>344</v>
      </c>
      <c r="C130" s="1" t="s">
        <v>62</v>
      </c>
      <c r="D130" s="1" t="s">
        <v>349</v>
      </c>
      <c r="E130" s="1" t="s">
        <v>637</v>
      </c>
      <c r="F130" s="3" t="s">
        <v>596</v>
      </c>
      <c r="G130" s="15">
        <v>50714</v>
      </c>
      <c r="H130" s="15">
        <v>5634.8888888888905</v>
      </c>
      <c r="I130" s="1" t="s">
        <v>325</v>
      </c>
      <c r="J130" s="9" t="s">
        <v>340</v>
      </c>
      <c r="K130" s="9" t="s">
        <v>483</v>
      </c>
      <c r="L130" s="9">
        <v>2004</v>
      </c>
      <c r="M130" s="9" t="s">
        <v>508</v>
      </c>
      <c r="N130" s="16">
        <v>38434</v>
      </c>
      <c r="O130" s="16">
        <v>40259</v>
      </c>
      <c r="P130" s="17">
        <f>12678.5+30930</f>
        <v>43608.5</v>
      </c>
      <c r="Q130" s="17">
        <f t="shared" si="9"/>
        <v>7105.5</v>
      </c>
      <c r="R130" s="1">
        <v>100</v>
      </c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N130" s="1"/>
      <c r="LO130" s="1"/>
      <c r="LP130" s="1"/>
      <c r="LQ130" s="1"/>
      <c r="LR130" s="1"/>
      <c r="LS130" s="1"/>
      <c r="LT130" s="1"/>
      <c r="LU130" s="1"/>
      <c r="LV130" s="1"/>
      <c r="LW130" s="1"/>
      <c r="LX130" s="1"/>
      <c r="LY130" s="1"/>
      <c r="LZ130" s="1"/>
      <c r="MA130" s="1"/>
      <c r="MB130" s="1"/>
      <c r="MC130" s="1"/>
      <c r="MD130" s="1"/>
      <c r="ME130" s="1"/>
      <c r="MF130" s="1"/>
      <c r="MG130" s="1"/>
      <c r="MH130" s="1"/>
      <c r="MI130" s="1"/>
      <c r="MJ130" s="1"/>
      <c r="MK130" s="1"/>
      <c r="ML130" s="1"/>
      <c r="MM130" s="1"/>
      <c r="MN130" s="1"/>
      <c r="MO130" s="1"/>
      <c r="MP130" s="1"/>
      <c r="MQ130" s="1"/>
      <c r="MR130" s="1"/>
      <c r="MS130" s="1"/>
      <c r="MT130" s="1"/>
      <c r="MU130" s="1"/>
      <c r="MV130" s="1"/>
      <c r="MW130" s="1"/>
      <c r="MX130" s="1"/>
      <c r="MY130" s="1"/>
      <c r="MZ130" s="1"/>
      <c r="NA130" s="1"/>
      <c r="NB130" s="1"/>
      <c r="NC130" s="1"/>
      <c r="ND130" s="1"/>
      <c r="NE130" s="1"/>
      <c r="NF130" s="1"/>
      <c r="NG130" s="1"/>
      <c r="NH130" s="1"/>
      <c r="NI130" s="1"/>
      <c r="NJ130" s="1"/>
      <c r="NK130" s="1"/>
      <c r="NL130" s="1"/>
      <c r="NM130" s="1"/>
      <c r="NN130" s="1"/>
      <c r="NO130" s="1"/>
      <c r="NP130" s="1"/>
      <c r="NQ130" s="1"/>
      <c r="NR130" s="1"/>
      <c r="NS130" s="1"/>
      <c r="NT130" s="1"/>
      <c r="NU130" s="1"/>
      <c r="NV130" s="1"/>
      <c r="NW130" s="1"/>
      <c r="NX130" s="1"/>
      <c r="NY130" s="1"/>
      <c r="NZ130" s="1"/>
      <c r="OA130" s="1"/>
      <c r="OB130" s="1"/>
      <c r="OC130" s="1"/>
      <c r="OD130" s="1"/>
      <c r="OE130" s="1"/>
      <c r="OF130" s="1"/>
      <c r="OG130" s="1"/>
      <c r="OH130" s="1"/>
      <c r="OI130" s="1"/>
      <c r="OJ130" s="1"/>
      <c r="OK130" s="1"/>
      <c r="OL130" s="1"/>
      <c r="OM130" s="1"/>
      <c r="ON130" s="1"/>
      <c r="OO130" s="1"/>
      <c r="OP130" s="1"/>
      <c r="OQ130" s="1"/>
      <c r="OR130" s="1"/>
      <c r="OS130" s="1"/>
      <c r="OT130" s="1"/>
      <c r="OU130" s="1"/>
      <c r="OV130" s="1"/>
      <c r="OW130" s="1"/>
      <c r="OX130" s="1"/>
      <c r="OY130" s="1"/>
      <c r="OZ130" s="1"/>
      <c r="PA130" s="1"/>
      <c r="PB130" s="1"/>
      <c r="PC130" s="1"/>
      <c r="PD130" s="1"/>
      <c r="PE130" s="1"/>
      <c r="PF130" s="1"/>
      <c r="PG130" s="1"/>
      <c r="PH130" s="1"/>
      <c r="PI130" s="1"/>
      <c r="PJ130" s="1"/>
      <c r="PK130" s="1"/>
      <c r="PL130" s="1"/>
      <c r="PM130" s="1"/>
      <c r="PN130" s="1"/>
      <c r="PO130" s="1"/>
      <c r="PP130" s="1"/>
      <c r="PQ130" s="1"/>
      <c r="PR130" s="1"/>
      <c r="PS130" s="1"/>
      <c r="PT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E130" s="1"/>
      <c r="QF130" s="1"/>
      <c r="QG130" s="1"/>
      <c r="QH130" s="1"/>
      <c r="QI130" s="1"/>
      <c r="QJ130" s="1"/>
      <c r="QK130" s="1"/>
      <c r="QL130" s="1"/>
      <c r="QM130" s="1"/>
      <c r="QN130" s="1"/>
      <c r="QO130" s="1"/>
      <c r="QP130" s="1"/>
      <c r="QQ130" s="1"/>
      <c r="QR130" s="1"/>
      <c r="QS130" s="1"/>
      <c r="QT130" s="1"/>
      <c r="QU130" s="1"/>
      <c r="QV130" s="1"/>
      <c r="QW130" s="1"/>
      <c r="QX130" s="1"/>
      <c r="QY130" s="1"/>
      <c r="QZ130" s="1"/>
      <c r="RA130" s="1"/>
      <c r="RB130" s="1"/>
      <c r="RC130" s="1"/>
      <c r="RD130" s="1"/>
      <c r="RE130" s="1"/>
      <c r="RF130" s="1"/>
      <c r="RG130" s="1"/>
      <c r="RH130" s="1"/>
      <c r="RI130" s="1"/>
      <c r="RJ130" s="1"/>
      <c r="RK130" s="1"/>
      <c r="RL130" s="1"/>
      <c r="RM130" s="1"/>
      <c r="RN130" s="1"/>
      <c r="RO130" s="1"/>
      <c r="RP130" s="1"/>
      <c r="RQ130" s="1"/>
      <c r="RR130" s="1"/>
      <c r="RS130" s="1"/>
      <c r="RT130" s="1"/>
      <c r="RU130" s="1"/>
      <c r="RV130" s="1"/>
      <c r="RW130" s="1"/>
      <c r="RX130" s="1"/>
      <c r="RY130" s="1"/>
      <c r="RZ130" s="1"/>
      <c r="SA130" s="1"/>
      <c r="SB130" s="1"/>
      <c r="SC130" s="1"/>
      <c r="SD130" s="1"/>
      <c r="SE130" s="1"/>
      <c r="SF130" s="1"/>
      <c r="SG130" s="1"/>
      <c r="SH130" s="1"/>
      <c r="SI130" s="1"/>
      <c r="SJ130" s="1"/>
      <c r="SK130" s="1"/>
      <c r="SL130" s="1"/>
      <c r="SM130" s="1"/>
      <c r="SN130" s="1"/>
      <c r="SO130" s="1"/>
      <c r="SP130" s="1"/>
      <c r="SQ130" s="1"/>
      <c r="SR130" s="1"/>
      <c r="SS130" s="1"/>
      <c r="ST130" s="1"/>
      <c r="SU130" s="1"/>
      <c r="SV130" s="1"/>
      <c r="SW130" s="1"/>
      <c r="SX130" s="1"/>
      <c r="SY130" s="1"/>
      <c r="SZ130" s="1"/>
      <c r="TA130" s="1"/>
      <c r="TB130" s="1"/>
      <c r="TC130" s="1"/>
      <c r="TD130" s="1"/>
      <c r="TE130" s="1"/>
      <c r="TF130" s="1"/>
      <c r="TG130" s="1"/>
      <c r="TH130" s="1"/>
      <c r="TI130" s="1"/>
      <c r="TJ130" s="1"/>
      <c r="TK130" s="1"/>
      <c r="TL130" s="1"/>
      <c r="TM130" s="1"/>
      <c r="TN130" s="1"/>
      <c r="TO130" s="1"/>
      <c r="TP130" s="1"/>
      <c r="TQ130" s="1"/>
      <c r="TR130" s="1"/>
      <c r="TS130" s="1"/>
      <c r="TT130" s="1"/>
      <c r="TU130" s="1"/>
      <c r="TV130" s="1"/>
      <c r="TW130" s="1"/>
      <c r="TX130" s="1"/>
      <c r="TY130" s="1"/>
      <c r="TZ130" s="1"/>
      <c r="UA130" s="1"/>
      <c r="UB130" s="1"/>
      <c r="UC130" s="1"/>
      <c r="UD130" s="1"/>
      <c r="UE130" s="1"/>
      <c r="UF130" s="1"/>
      <c r="UG130" s="1"/>
      <c r="UH130" s="1"/>
      <c r="UI130" s="1"/>
      <c r="UJ130" s="1"/>
      <c r="UK130" s="1"/>
      <c r="UL130" s="1"/>
      <c r="UM130" s="1"/>
      <c r="UN130" s="1"/>
      <c r="UO130" s="1"/>
      <c r="UP130" s="1"/>
      <c r="UQ130" s="1"/>
      <c r="UR130" s="1"/>
      <c r="US130" s="1"/>
      <c r="UT130" s="1"/>
      <c r="UU130" s="1"/>
      <c r="UV130" s="1"/>
      <c r="UW130" s="1"/>
      <c r="UX130" s="1"/>
      <c r="UY130" s="1"/>
      <c r="UZ130" s="1"/>
      <c r="VA130" s="1"/>
      <c r="VB130" s="1"/>
      <c r="VC130" s="1"/>
      <c r="VD130" s="1"/>
      <c r="VE130" s="1"/>
      <c r="VF130" s="1"/>
      <c r="VG130" s="1"/>
      <c r="VH130" s="1"/>
      <c r="VI130" s="1"/>
      <c r="VJ130" s="1"/>
      <c r="VK130" s="1"/>
      <c r="VL130" s="1"/>
      <c r="VM130" s="1"/>
      <c r="VN130" s="1"/>
      <c r="VO130" s="1"/>
      <c r="VP130" s="1"/>
      <c r="VQ130" s="1"/>
      <c r="VR130" s="1"/>
      <c r="VS130" s="1"/>
      <c r="VT130" s="1"/>
      <c r="VU130" s="1"/>
      <c r="VV130" s="1"/>
      <c r="VW130" s="1"/>
      <c r="VX130" s="1"/>
      <c r="VY130" s="1"/>
      <c r="VZ130" s="1"/>
      <c r="WA130" s="1"/>
      <c r="WB130" s="1"/>
      <c r="WC130" s="1"/>
      <c r="WD130" s="1"/>
      <c r="WE130" s="1"/>
      <c r="WF130" s="1"/>
      <c r="WG130" s="1"/>
      <c r="WH130" s="1"/>
      <c r="WI130" s="1"/>
      <c r="WJ130" s="1"/>
      <c r="WK130" s="1"/>
      <c r="WL130" s="1"/>
      <c r="WM130" s="1"/>
      <c r="WN130" s="1"/>
      <c r="WO130" s="1"/>
      <c r="WP130" s="1"/>
      <c r="WQ130" s="1"/>
      <c r="WR130" s="1"/>
      <c r="WS130" s="1"/>
      <c r="WT130" s="1"/>
      <c r="WU130" s="1"/>
      <c r="WV130" s="1"/>
      <c r="WW130" s="1"/>
      <c r="WX130" s="1"/>
      <c r="WY130" s="1"/>
      <c r="WZ130" s="1"/>
      <c r="XA130" s="1"/>
      <c r="XB130" s="1"/>
      <c r="XC130" s="1"/>
      <c r="XD130" s="1"/>
      <c r="XE130" s="1"/>
      <c r="XF130" s="1"/>
      <c r="XG130" s="1"/>
      <c r="XH130" s="1"/>
      <c r="XI130" s="1"/>
      <c r="XJ130" s="1"/>
      <c r="XK130" s="1"/>
      <c r="XL130" s="1"/>
      <c r="XM130" s="1"/>
      <c r="XN130" s="1"/>
      <c r="XO130" s="1"/>
      <c r="XP130" s="1"/>
      <c r="XQ130" s="1"/>
      <c r="XR130" s="1"/>
      <c r="XS130" s="1"/>
      <c r="XT130" s="1"/>
      <c r="XU130" s="1"/>
      <c r="XV130" s="1"/>
      <c r="XW130" s="1"/>
      <c r="XX130" s="1"/>
      <c r="XY130" s="1"/>
      <c r="XZ130" s="1"/>
      <c r="YA130" s="1"/>
      <c r="YB130" s="1"/>
      <c r="YC130" s="1"/>
      <c r="YD130" s="1"/>
      <c r="YE130" s="1"/>
      <c r="YF130" s="1"/>
      <c r="YG130" s="1"/>
      <c r="YH130" s="1"/>
      <c r="YI130" s="1"/>
      <c r="YJ130" s="1"/>
      <c r="YK130" s="1"/>
      <c r="YL130" s="1"/>
      <c r="YM130" s="1"/>
      <c r="YN130" s="1"/>
      <c r="YO130" s="1"/>
      <c r="YP130" s="1"/>
      <c r="YQ130" s="1"/>
      <c r="YR130" s="1"/>
      <c r="YS130" s="1"/>
      <c r="YT130" s="1"/>
      <c r="YU130" s="1"/>
      <c r="YV130" s="1"/>
      <c r="YW130" s="1"/>
      <c r="YX130" s="1"/>
      <c r="YY130" s="1"/>
      <c r="YZ130" s="1"/>
      <c r="ZA130" s="1"/>
      <c r="ZB130" s="1"/>
      <c r="ZC130" s="1"/>
      <c r="ZD130" s="1"/>
      <c r="ZE130" s="1"/>
      <c r="ZF130" s="1"/>
      <c r="ZG130" s="1"/>
      <c r="ZH130" s="1"/>
      <c r="ZI130" s="1"/>
      <c r="ZJ130" s="1"/>
      <c r="ZK130" s="1"/>
      <c r="ZL130" s="1"/>
      <c r="ZM130" s="1"/>
      <c r="ZN130" s="1"/>
      <c r="ZO130" s="1"/>
      <c r="ZP130" s="1"/>
      <c r="ZQ130" s="1"/>
      <c r="ZR130" s="1"/>
      <c r="ZS130" s="1"/>
      <c r="ZT130" s="1"/>
      <c r="ZU130" s="1"/>
      <c r="ZV130" s="1"/>
      <c r="ZW130" s="1"/>
      <c r="ZX130" s="1"/>
      <c r="ZY130" s="1"/>
      <c r="ZZ130" s="1"/>
      <c r="AAA130" s="1"/>
      <c r="AAB130" s="1"/>
      <c r="AAC130" s="1"/>
      <c r="AAD130" s="1"/>
      <c r="AAE130" s="1"/>
      <c r="AAF130" s="1"/>
      <c r="AAG130" s="1"/>
      <c r="AAH130" s="1"/>
      <c r="AAI130" s="1"/>
      <c r="AAJ130" s="1"/>
      <c r="AAK130" s="1"/>
      <c r="AAL130" s="1"/>
      <c r="AAM130" s="1"/>
      <c r="AAN130" s="1"/>
      <c r="AAO130" s="1"/>
      <c r="AAP130" s="1"/>
      <c r="AAQ130" s="1"/>
      <c r="AAR130" s="1"/>
      <c r="AAS130" s="1"/>
      <c r="AAT130" s="1"/>
      <c r="AAU130" s="1"/>
      <c r="AAV130" s="1"/>
      <c r="AAW130" s="1"/>
      <c r="AAX130" s="1"/>
      <c r="AAY130" s="1"/>
      <c r="AAZ130" s="1"/>
      <c r="ABA130" s="1"/>
      <c r="ABB130" s="1"/>
      <c r="ABC130" s="1"/>
      <c r="ABD130" s="1"/>
      <c r="ABE130" s="1"/>
      <c r="ABF130" s="1"/>
      <c r="ABG130" s="1"/>
      <c r="ABH130" s="1"/>
      <c r="ABI130" s="1"/>
      <c r="ABJ130" s="1"/>
      <c r="ABK130" s="1"/>
      <c r="ABL130" s="1"/>
      <c r="ABM130" s="1"/>
      <c r="ABN130" s="1"/>
      <c r="ABO130" s="1"/>
      <c r="ABP130" s="1"/>
      <c r="ABQ130" s="1"/>
      <c r="ABR130" s="1"/>
      <c r="ABS130" s="1"/>
      <c r="ABT130" s="1"/>
      <c r="ABU130" s="1"/>
      <c r="ABV130" s="1"/>
      <c r="ABW130" s="1"/>
      <c r="ABX130" s="1"/>
      <c r="ABY130" s="1"/>
      <c r="ABZ130" s="1"/>
      <c r="ACA130" s="1"/>
      <c r="ACB130" s="1"/>
      <c r="ACC130" s="1"/>
      <c r="ACD130" s="1"/>
      <c r="ACE130" s="1"/>
      <c r="ACF130" s="1"/>
      <c r="ACG130" s="1"/>
      <c r="ACH130" s="1"/>
      <c r="ACI130" s="1"/>
      <c r="ACJ130" s="1"/>
      <c r="ACK130" s="1"/>
      <c r="ACL130" s="1"/>
      <c r="ACM130" s="1"/>
      <c r="ACN130" s="1"/>
      <c r="ACO130" s="1"/>
      <c r="ACP130" s="1"/>
      <c r="ACQ130" s="1"/>
      <c r="ACR130" s="1"/>
      <c r="ACS130" s="1"/>
      <c r="ACT130" s="1"/>
      <c r="ACU130" s="1"/>
      <c r="ACV130" s="1"/>
      <c r="ACW130" s="1"/>
      <c r="ACX130" s="1"/>
      <c r="ACY130" s="1"/>
      <c r="ACZ130" s="1"/>
      <c r="ADA130" s="1"/>
      <c r="ADB130" s="1"/>
      <c r="ADC130" s="1"/>
      <c r="ADD130" s="1"/>
      <c r="ADE130" s="1"/>
      <c r="ADF130" s="1"/>
      <c r="ADG130" s="1"/>
      <c r="ADH130" s="1"/>
      <c r="ADI130" s="1"/>
      <c r="ADJ130" s="1"/>
      <c r="ADK130" s="1"/>
      <c r="ADL130" s="1"/>
      <c r="ADM130" s="1"/>
      <c r="ADN130" s="1"/>
      <c r="ADO130" s="1"/>
      <c r="ADP130" s="1"/>
      <c r="ADQ130" s="1"/>
      <c r="ADR130" s="1"/>
      <c r="ADS130" s="1"/>
      <c r="ADT130" s="1"/>
      <c r="ADU130" s="1"/>
      <c r="ADV130" s="1"/>
      <c r="ADW130" s="1"/>
      <c r="ADX130" s="1"/>
      <c r="ADY130" s="1"/>
      <c r="ADZ130" s="1"/>
      <c r="AEA130" s="1"/>
      <c r="AEB130" s="1"/>
      <c r="AEC130" s="1"/>
      <c r="AED130" s="1"/>
      <c r="AEE130" s="1"/>
      <c r="AEF130" s="1"/>
      <c r="AEG130" s="1"/>
      <c r="AEH130" s="1"/>
      <c r="AEI130" s="1"/>
      <c r="AEJ130" s="1"/>
      <c r="AEK130" s="1"/>
      <c r="AEL130" s="1"/>
      <c r="AEM130" s="1"/>
      <c r="AEN130" s="1"/>
      <c r="AEO130" s="1"/>
      <c r="AEP130" s="1"/>
      <c r="AEQ130" s="1"/>
      <c r="AER130" s="1"/>
      <c r="AES130" s="1"/>
      <c r="AET130" s="1"/>
      <c r="AEU130" s="1"/>
      <c r="AEV130" s="1"/>
      <c r="AEW130" s="1"/>
      <c r="AEX130" s="1"/>
      <c r="AEY130" s="1"/>
      <c r="AEZ130" s="1"/>
      <c r="AFA130" s="1"/>
      <c r="AFB130" s="1"/>
      <c r="AFC130" s="1"/>
      <c r="AFD130" s="1"/>
      <c r="AFE130" s="1"/>
      <c r="AFF130" s="1"/>
      <c r="AFG130" s="1"/>
      <c r="AFH130" s="1"/>
      <c r="AFI130" s="1"/>
      <c r="AFJ130" s="1"/>
      <c r="AFK130" s="1"/>
      <c r="AFL130" s="1"/>
      <c r="AFM130" s="1"/>
      <c r="AFN130" s="1"/>
      <c r="AFO130" s="1"/>
      <c r="AFP130" s="1"/>
      <c r="AFQ130" s="1"/>
      <c r="AFR130" s="1"/>
      <c r="AFS130" s="1"/>
      <c r="AFT130" s="1"/>
      <c r="AFU130" s="1"/>
      <c r="AFV130" s="1"/>
      <c r="AFW130" s="1"/>
      <c r="AFX130" s="1"/>
      <c r="AFY130" s="1"/>
      <c r="AFZ130" s="1"/>
      <c r="AGA130" s="1"/>
      <c r="AGB130" s="1"/>
      <c r="AGC130" s="1"/>
      <c r="AGD130" s="1"/>
      <c r="AGE130" s="1"/>
      <c r="AGF130" s="1"/>
      <c r="AGG130" s="1"/>
      <c r="AGH130" s="1"/>
      <c r="AGI130" s="1"/>
      <c r="AGJ130" s="1"/>
      <c r="AGK130" s="1"/>
      <c r="AGL130" s="1"/>
      <c r="AGM130" s="1"/>
      <c r="AGN130" s="1"/>
      <c r="AGO130" s="1"/>
      <c r="AGP130" s="1"/>
      <c r="AGQ130" s="1"/>
      <c r="AGR130" s="1"/>
      <c r="AGS130" s="1"/>
      <c r="AGT130" s="1"/>
      <c r="AGU130" s="1"/>
      <c r="AGV130" s="1"/>
      <c r="AGW130" s="1"/>
      <c r="AGX130" s="1"/>
      <c r="AGY130" s="1"/>
      <c r="AGZ130" s="1"/>
      <c r="AHA130" s="1"/>
      <c r="AHB130" s="1"/>
      <c r="AHC130" s="1"/>
      <c r="AHD130" s="1"/>
      <c r="AHE130" s="1"/>
      <c r="AHF130" s="1"/>
      <c r="AHG130" s="1"/>
      <c r="AHH130" s="1"/>
      <c r="AHI130" s="1"/>
      <c r="AHJ130" s="1"/>
    </row>
    <row r="131" spans="1:894" ht="15" customHeight="1" x14ac:dyDescent="0.2">
      <c r="A131" s="46">
        <v>110</v>
      </c>
      <c r="B131" s="46" t="s">
        <v>367</v>
      </c>
      <c r="C131" s="46" t="s">
        <v>100</v>
      </c>
      <c r="D131" s="46" t="s">
        <v>206</v>
      </c>
      <c r="E131" s="46" t="s">
        <v>638</v>
      </c>
      <c r="F131" s="48" t="s">
        <v>596</v>
      </c>
      <c r="G131" s="49">
        <v>86750</v>
      </c>
      <c r="H131" s="49">
        <v>9638.8888888888905</v>
      </c>
      <c r="I131" s="46" t="s">
        <v>315</v>
      </c>
      <c r="J131" s="50" t="s">
        <v>341</v>
      </c>
      <c r="K131" s="50" t="s">
        <v>483</v>
      </c>
      <c r="L131" s="50">
        <v>2004</v>
      </c>
      <c r="M131" s="50" t="s">
        <v>508</v>
      </c>
      <c r="N131" s="51">
        <v>38434</v>
      </c>
      <c r="O131" s="51">
        <v>40259</v>
      </c>
      <c r="P131" s="52">
        <f>49975.31+34674.53</f>
        <v>84649.84</v>
      </c>
      <c r="Q131" s="52">
        <f t="shared" si="9"/>
        <v>2100.1600000000035</v>
      </c>
      <c r="R131" s="1">
        <v>100</v>
      </c>
    </row>
    <row r="132" spans="1:894" s="46" customFormat="1" ht="15" customHeight="1" x14ac:dyDescent="0.2">
      <c r="A132" s="1">
        <v>111</v>
      </c>
      <c r="B132" s="1" t="s">
        <v>367</v>
      </c>
      <c r="C132" s="1" t="s">
        <v>101</v>
      </c>
      <c r="D132" s="1" t="s">
        <v>205</v>
      </c>
      <c r="E132" s="1" t="s">
        <v>639</v>
      </c>
      <c r="F132" s="3" t="s">
        <v>596</v>
      </c>
      <c r="G132" s="15">
        <v>50000</v>
      </c>
      <c r="H132" s="15">
        <v>5555.5555555555547</v>
      </c>
      <c r="I132" s="1" t="s">
        <v>315</v>
      </c>
      <c r="J132" s="9" t="s">
        <v>340</v>
      </c>
      <c r="K132" s="9" t="s">
        <v>483</v>
      </c>
      <c r="L132" s="9">
        <v>2004</v>
      </c>
      <c r="M132" s="9" t="s">
        <v>508</v>
      </c>
      <c r="N132" s="16">
        <v>38434</v>
      </c>
      <c r="O132" s="16">
        <v>40259</v>
      </c>
      <c r="P132" s="17">
        <f>32833.64+13206.95+2818.65</f>
        <v>48859.24</v>
      </c>
      <c r="Q132" s="17">
        <f t="shared" si="9"/>
        <v>1140.760000000002</v>
      </c>
      <c r="R132" s="1">
        <v>90</v>
      </c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  <c r="KT132" s="1"/>
      <c r="KU132" s="1"/>
      <c r="KV132" s="1"/>
      <c r="KW132" s="1"/>
      <c r="KX132" s="1"/>
      <c r="KY132" s="1"/>
      <c r="KZ132" s="1"/>
      <c r="LA132" s="1"/>
      <c r="LB132" s="1"/>
      <c r="LC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N132" s="1"/>
      <c r="LO132" s="1"/>
      <c r="LP132" s="1"/>
      <c r="LQ132" s="1"/>
      <c r="LR132" s="1"/>
      <c r="LS132" s="1"/>
      <c r="LT132" s="1"/>
      <c r="LU132" s="1"/>
      <c r="LV132" s="1"/>
      <c r="LW132" s="1"/>
      <c r="LX132" s="1"/>
      <c r="LY132" s="1"/>
      <c r="LZ132" s="1"/>
      <c r="MA132" s="1"/>
      <c r="MB132" s="1"/>
      <c r="MC132" s="1"/>
      <c r="MD132" s="1"/>
      <c r="ME132" s="1"/>
      <c r="MF132" s="1"/>
      <c r="MG132" s="1"/>
      <c r="MH132" s="1"/>
      <c r="MI132" s="1"/>
      <c r="MJ132" s="1"/>
      <c r="MK132" s="1"/>
      <c r="ML132" s="1"/>
      <c r="MM132" s="1"/>
      <c r="MN132" s="1"/>
      <c r="MO132" s="1"/>
      <c r="MP132" s="1"/>
      <c r="MQ132" s="1"/>
      <c r="MR132" s="1"/>
      <c r="MS132" s="1"/>
      <c r="MT132" s="1"/>
      <c r="MU132" s="1"/>
      <c r="MV132" s="1"/>
      <c r="MW132" s="1"/>
      <c r="MX132" s="1"/>
      <c r="MY132" s="1"/>
      <c r="MZ132" s="1"/>
      <c r="NA132" s="1"/>
      <c r="NB132" s="1"/>
      <c r="NC132" s="1"/>
      <c r="ND132" s="1"/>
      <c r="NE132" s="1"/>
      <c r="NF132" s="1"/>
      <c r="NG132" s="1"/>
      <c r="NH132" s="1"/>
      <c r="NI132" s="1"/>
      <c r="NJ132" s="1"/>
      <c r="NK132" s="1"/>
      <c r="NL132" s="1"/>
      <c r="NM132" s="1"/>
      <c r="NN132" s="1"/>
      <c r="NO132" s="1"/>
      <c r="NP132" s="1"/>
      <c r="NQ132" s="1"/>
      <c r="NR132" s="1"/>
      <c r="NS132" s="1"/>
      <c r="NT132" s="1"/>
      <c r="NU132" s="1"/>
      <c r="NV132" s="1"/>
      <c r="NW132" s="1"/>
      <c r="NX132" s="1"/>
      <c r="NY132" s="1"/>
      <c r="NZ132" s="1"/>
      <c r="OA132" s="1"/>
      <c r="OB132" s="1"/>
      <c r="OC132" s="1"/>
      <c r="OD132" s="1"/>
      <c r="OE132" s="1"/>
      <c r="OF132" s="1"/>
      <c r="OG132" s="1"/>
      <c r="OH132" s="1"/>
      <c r="OI132" s="1"/>
      <c r="OJ132" s="1"/>
      <c r="OK132" s="1"/>
      <c r="OL132" s="1"/>
      <c r="OM132" s="1"/>
      <c r="ON132" s="1"/>
      <c r="OO132" s="1"/>
      <c r="OP132" s="1"/>
      <c r="OQ132" s="1"/>
      <c r="OR132" s="1"/>
      <c r="OS132" s="1"/>
      <c r="OT132" s="1"/>
      <c r="OU132" s="1"/>
      <c r="OV132" s="1"/>
      <c r="OW132" s="1"/>
      <c r="OX132" s="1"/>
      <c r="OY132" s="1"/>
      <c r="OZ132" s="1"/>
      <c r="PA132" s="1"/>
      <c r="PB132" s="1"/>
      <c r="PC132" s="1"/>
      <c r="PD132" s="1"/>
      <c r="PE132" s="1"/>
      <c r="PF132" s="1"/>
      <c r="PG132" s="1"/>
      <c r="PH132" s="1"/>
      <c r="PI132" s="1"/>
      <c r="PJ132" s="1"/>
      <c r="PK132" s="1"/>
      <c r="PL132" s="1"/>
      <c r="PM132" s="1"/>
      <c r="PN132" s="1"/>
      <c r="PO132" s="1"/>
      <c r="PP132" s="1"/>
      <c r="PQ132" s="1"/>
      <c r="PR132" s="1"/>
      <c r="PS132" s="1"/>
      <c r="PT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E132" s="1"/>
      <c r="QF132" s="1"/>
      <c r="QG132" s="1"/>
      <c r="QH132" s="1"/>
      <c r="QI132" s="1"/>
      <c r="QJ132" s="1"/>
      <c r="QK132" s="1"/>
      <c r="QL132" s="1"/>
      <c r="QM132" s="1"/>
      <c r="QN132" s="1"/>
      <c r="QO132" s="1"/>
      <c r="QP132" s="1"/>
      <c r="QQ132" s="1"/>
      <c r="QR132" s="1"/>
      <c r="QS132" s="1"/>
      <c r="QT132" s="1"/>
      <c r="QU132" s="1"/>
      <c r="QV132" s="1"/>
      <c r="QW132" s="1"/>
      <c r="QX132" s="1"/>
      <c r="QY132" s="1"/>
      <c r="QZ132" s="1"/>
      <c r="RA132" s="1"/>
      <c r="RB132" s="1"/>
      <c r="RC132" s="1"/>
      <c r="RD132" s="1"/>
      <c r="RE132" s="1"/>
      <c r="RF132" s="1"/>
      <c r="RG132" s="1"/>
      <c r="RH132" s="1"/>
      <c r="RI132" s="1"/>
      <c r="RJ132" s="1"/>
      <c r="RK132" s="1"/>
      <c r="RL132" s="1"/>
      <c r="RM132" s="1"/>
      <c r="RN132" s="1"/>
      <c r="RO132" s="1"/>
      <c r="RP132" s="1"/>
      <c r="RQ132" s="1"/>
      <c r="RR132" s="1"/>
      <c r="RS132" s="1"/>
      <c r="RT132" s="1"/>
      <c r="RU132" s="1"/>
      <c r="RV132" s="1"/>
      <c r="RW132" s="1"/>
      <c r="RX132" s="1"/>
      <c r="RY132" s="1"/>
      <c r="RZ132" s="1"/>
      <c r="SA132" s="1"/>
      <c r="SB132" s="1"/>
      <c r="SC132" s="1"/>
      <c r="SD132" s="1"/>
      <c r="SE132" s="1"/>
      <c r="SF132" s="1"/>
      <c r="SG132" s="1"/>
      <c r="SH132" s="1"/>
      <c r="SI132" s="1"/>
      <c r="SJ132" s="1"/>
      <c r="SK132" s="1"/>
      <c r="SL132" s="1"/>
      <c r="SM132" s="1"/>
      <c r="SN132" s="1"/>
      <c r="SO132" s="1"/>
      <c r="SP132" s="1"/>
      <c r="SQ132" s="1"/>
      <c r="SR132" s="1"/>
      <c r="SS132" s="1"/>
      <c r="ST132" s="1"/>
      <c r="SU132" s="1"/>
      <c r="SV132" s="1"/>
      <c r="SW132" s="1"/>
      <c r="SX132" s="1"/>
      <c r="SY132" s="1"/>
      <c r="SZ132" s="1"/>
      <c r="TA132" s="1"/>
      <c r="TB132" s="1"/>
      <c r="TC132" s="1"/>
      <c r="TD132" s="1"/>
      <c r="TE132" s="1"/>
      <c r="TF132" s="1"/>
      <c r="TG132" s="1"/>
      <c r="TH132" s="1"/>
      <c r="TI132" s="1"/>
      <c r="TJ132" s="1"/>
      <c r="TK132" s="1"/>
      <c r="TL132" s="1"/>
      <c r="TM132" s="1"/>
      <c r="TN132" s="1"/>
      <c r="TO132" s="1"/>
      <c r="TP132" s="1"/>
      <c r="TQ132" s="1"/>
      <c r="TR132" s="1"/>
      <c r="TS132" s="1"/>
      <c r="TT132" s="1"/>
      <c r="TU132" s="1"/>
      <c r="TV132" s="1"/>
      <c r="TW132" s="1"/>
      <c r="TX132" s="1"/>
      <c r="TY132" s="1"/>
      <c r="TZ132" s="1"/>
      <c r="UA132" s="1"/>
      <c r="UB132" s="1"/>
      <c r="UC132" s="1"/>
      <c r="UD132" s="1"/>
      <c r="UE132" s="1"/>
      <c r="UF132" s="1"/>
      <c r="UG132" s="1"/>
      <c r="UH132" s="1"/>
      <c r="UI132" s="1"/>
      <c r="UJ132" s="1"/>
      <c r="UK132" s="1"/>
      <c r="UL132" s="1"/>
      <c r="UM132" s="1"/>
      <c r="UN132" s="1"/>
      <c r="UO132" s="1"/>
      <c r="UP132" s="1"/>
      <c r="UQ132" s="1"/>
      <c r="UR132" s="1"/>
      <c r="US132" s="1"/>
      <c r="UT132" s="1"/>
      <c r="UU132" s="1"/>
      <c r="UV132" s="1"/>
      <c r="UW132" s="1"/>
      <c r="UX132" s="1"/>
      <c r="UY132" s="1"/>
      <c r="UZ132" s="1"/>
      <c r="VA132" s="1"/>
      <c r="VB132" s="1"/>
      <c r="VC132" s="1"/>
      <c r="VD132" s="1"/>
      <c r="VE132" s="1"/>
      <c r="VF132" s="1"/>
      <c r="VG132" s="1"/>
      <c r="VH132" s="1"/>
      <c r="VI132" s="1"/>
      <c r="VJ132" s="1"/>
      <c r="VK132" s="1"/>
      <c r="VL132" s="1"/>
      <c r="VM132" s="1"/>
      <c r="VN132" s="1"/>
      <c r="VO132" s="1"/>
      <c r="VP132" s="1"/>
      <c r="VQ132" s="1"/>
      <c r="VR132" s="1"/>
      <c r="VS132" s="1"/>
      <c r="VT132" s="1"/>
      <c r="VU132" s="1"/>
      <c r="VV132" s="1"/>
      <c r="VW132" s="1"/>
      <c r="VX132" s="1"/>
      <c r="VY132" s="1"/>
      <c r="VZ132" s="1"/>
      <c r="WA132" s="1"/>
      <c r="WB132" s="1"/>
      <c r="WC132" s="1"/>
      <c r="WD132" s="1"/>
      <c r="WE132" s="1"/>
      <c r="WF132" s="1"/>
      <c r="WG132" s="1"/>
      <c r="WH132" s="1"/>
      <c r="WI132" s="1"/>
      <c r="WJ132" s="1"/>
      <c r="WK132" s="1"/>
      <c r="WL132" s="1"/>
      <c r="WM132" s="1"/>
      <c r="WN132" s="1"/>
      <c r="WO132" s="1"/>
      <c r="WP132" s="1"/>
      <c r="WQ132" s="1"/>
      <c r="WR132" s="1"/>
      <c r="WS132" s="1"/>
      <c r="WT132" s="1"/>
      <c r="WU132" s="1"/>
      <c r="WV132" s="1"/>
      <c r="WW132" s="1"/>
      <c r="WX132" s="1"/>
      <c r="WY132" s="1"/>
      <c r="WZ132" s="1"/>
      <c r="XA132" s="1"/>
      <c r="XB132" s="1"/>
      <c r="XC132" s="1"/>
      <c r="XD132" s="1"/>
      <c r="XE132" s="1"/>
      <c r="XF132" s="1"/>
      <c r="XG132" s="1"/>
      <c r="XH132" s="1"/>
      <c r="XI132" s="1"/>
      <c r="XJ132" s="1"/>
      <c r="XK132" s="1"/>
      <c r="XL132" s="1"/>
      <c r="XM132" s="1"/>
      <c r="XN132" s="1"/>
      <c r="XO132" s="1"/>
      <c r="XP132" s="1"/>
      <c r="XQ132" s="1"/>
      <c r="XR132" s="1"/>
      <c r="XS132" s="1"/>
      <c r="XT132" s="1"/>
      <c r="XU132" s="1"/>
      <c r="XV132" s="1"/>
      <c r="XW132" s="1"/>
      <c r="XX132" s="1"/>
      <c r="XY132" s="1"/>
      <c r="XZ132" s="1"/>
      <c r="YA132" s="1"/>
      <c r="YB132" s="1"/>
      <c r="YC132" s="1"/>
      <c r="YD132" s="1"/>
      <c r="YE132" s="1"/>
      <c r="YF132" s="1"/>
      <c r="YG132" s="1"/>
      <c r="YH132" s="1"/>
      <c r="YI132" s="1"/>
      <c r="YJ132" s="1"/>
      <c r="YK132" s="1"/>
      <c r="YL132" s="1"/>
      <c r="YM132" s="1"/>
      <c r="YN132" s="1"/>
      <c r="YO132" s="1"/>
      <c r="YP132" s="1"/>
      <c r="YQ132" s="1"/>
      <c r="YR132" s="1"/>
      <c r="YS132" s="1"/>
      <c r="YT132" s="1"/>
      <c r="YU132" s="1"/>
      <c r="YV132" s="1"/>
      <c r="YW132" s="1"/>
      <c r="YX132" s="1"/>
      <c r="YY132" s="1"/>
      <c r="YZ132" s="1"/>
      <c r="ZA132" s="1"/>
      <c r="ZB132" s="1"/>
      <c r="ZC132" s="1"/>
      <c r="ZD132" s="1"/>
      <c r="ZE132" s="1"/>
      <c r="ZF132" s="1"/>
      <c r="ZG132" s="1"/>
      <c r="ZH132" s="1"/>
      <c r="ZI132" s="1"/>
      <c r="ZJ132" s="1"/>
      <c r="ZK132" s="1"/>
      <c r="ZL132" s="1"/>
      <c r="ZM132" s="1"/>
      <c r="ZN132" s="1"/>
      <c r="ZO132" s="1"/>
      <c r="ZP132" s="1"/>
      <c r="ZQ132" s="1"/>
      <c r="ZR132" s="1"/>
      <c r="ZS132" s="1"/>
      <c r="ZT132" s="1"/>
      <c r="ZU132" s="1"/>
      <c r="ZV132" s="1"/>
      <c r="ZW132" s="1"/>
      <c r="ZX132" s="1"/>
      <c r="ZY132" s="1"/>
      <c r="ZZ132" s="1"/>
      <c r="AAA132" s="1"/>
      <c r="AAB132" s="1"/>
      <c r="AAC132" s="1"/>
      <c r="AAD132" s="1"/>
      <c r="AAE132" s="1"/>
      <c r="AAF132" s="1"/>
      <c r="AAG132" s="1"/>
      <c r="AAH132" s="1"/>
      <c r="AAI132" s="1"/>
      <c r="AAJ132" s="1"/>
      <c r="AAK132" s="1"/>
      <c r="AAL132" s="1"/>
      <c r="AAM132" s="1"/>
      <c r="AAN132" s="1"/>
      <c r="AAO132" s="1"/>
      <c r="AAP132" s="1"/>
      <c r="AAQ132" s="1"/>
      <c r="AAR132" s="1"/>
      <c r="AAS132" s="1"/>
      <c r="AAT132" s="1"/>
      <c r="AAU132" s="1"/>
      <c r="AAV132" s="1"/>
      <c r="AAW132" s="1"/>
      <c r="AAX132" s="1"/>
      <c r="AAY132" s="1"/>
      <c r="AAZ132" s="1"/>
      <c r="ABA132" s="1"/>
      <c r="ABB132" s="1"/>
      <c r="ABC132" s="1"/>
      <c r="ABD132" s="1"/>
      <c r="ABE132" s="1"/>
      <c r="ABF132" s="1"/>
      <c r="ABG132" s="1"/>
      <c r="ABH132" s="1"/>
      <c r="ABI132" s="1"/>
      <c r="ABJ132" s="1"/>
      <c r="ABK132" s="1"/>
      <c r="ABL132" s="1"/>
      <c r="ABM132" s="1"/>
      <c r="ABN132" s="1"/>
      <c r="ABO132" s="1"/>
      <c r="ABP132" s="1"/>
      <c r="ABQ132" s="1"/>
      <c r="ABR132" s="1"/>
      <c r="ABS132" s="1"/>
      <c r="ABT132" s="1"/>
      <c r="ABU132" s="1"/>
      <c r="ABV132" s="1"/>
      <c r="ABW132" s="1"/>
      <c r="ABX132" s="1"/>
      <c r="ABY132" s="1"/>
      <c r="ABZ132" s="1"/>
      <c r="ACA132" s="1"/>
      <c r="ACB132" s="1"/>
      <c r="ACC132" s="1"/>
      <c r="ACD132" s="1"/>
      <c r="ACE132" s="1"/>
      <c r="ACF132" s="1"/>
      <c r="ACG132" s="1"/>
      <c r="ACH132" s="1"/>
      <c r="ACI132" s="1"/>
      <c r="ACJ132" s="1"/>
      <c r="ACK132" s="1"/>
      <c r="ACL132" s="1"/>
      <c r="ACM132" s="1"/>
      <c r="ACN132" s="1"/>
      <c r="ACO132" s="1"/>
      <c r="ACP132" s="1"/>
      <c r="ACQ132" s="1"/>
      <c r="ACR132" s="1"/>
      <c r="ACS132" s="1"/>
      <c r="ACT132" s="1"/>
      <c r="ACU132" s="1"/>
      <c r="ACV132" s="1"/>
      <c r="ACW132" s="1"/>
      <c r="ACX132" s="1"/>
      <c r="ACY132" s="1"/>
      <c r="ACZ132" s="1"/>
      <c r="ADA132" s="1"/>
      <c r="ADB132" s="1"/>
      <c r="ADC132" s="1"/>
      <c r="ADD132" s="1"/>
      <c r="ADE132" s="1"/>
      <c r="ADF132" s="1"/>
      <c r="ADG132" s="1"/>
      <c r="ADH132" s="1"/>
      <c r="ADI132" s="1"/>
      <c r="ADJ132" s="1"/>
      <c r="ADK132" s="1"/>
      <c r="ADL132" s="1"/>
      <c r="ADM132" s="1"/>
      <c r="ADN132" s="1"/>
      <c r="ADO132" s="1"/>
      <c r="ADP132" s="1"/>
      <c r="ADQ132" s="1"/>
      <c r="ADR132" s="1"/>
      <c r="ADS132" s="1"/>
      <c r="ADT132" s="1"/>
      <c r="ADU132" s="1"/>
      <c r="ADV132" s="1"/>
      <c r="ADW132" s="1"/>
      <c r="ADX132" s="1"/>
      <c r="ADY132" s="1"/>
      <c r="ADZ132" s="1"/>
      <c r="AEA132" s="1"/>
      <c r="AEB132" s="1"/>
      <c r="AEC132" s="1"/>
      <c r="AED132" s="1"/>
      <c r="AEE132" s="1"/>
      <c r="AEF132" s="1"/>
      <c r="AEG132" s="1"/>
      <c r="AEH132" s="1"/>
      <c r="AEI132" s="1"/>
      <c r="AEJ132" s="1"/>
      <c r="AEK132" s="1"/>
      <c r="AEL132" s="1"/>
      <c r="AEM132" s="1"/>
      <c r="AEN132" s="1"/>
      <c r="AEO132" s="1"/>
      <c r="AEP132" s="1"/>
      <c r="AEQ132" s="1"/>
      <c r="AER132" s="1"/>
      <c r="AES132" s="1"/>
      <c r="AET132" s="1"/>
      <c r="AEU132" s="1"/>
      <c r="AEV132" s="1"/>
      <c r="AEW132" s="1"/>
      <c r="AEX132" s="1"/>
      <c r="AEY132" s="1"/>
      <c r="AEZ132" s="1"/>
      <c r="AFA132" s="1"/>
      <c r="AFB132" s="1"/>
      <c r="AFC132" s="1"/>
      <c r="AFD132" s="1"/>
      <c r="AFE132" s="1"/>
      <c r="AFF132" s="1"/>
      <c r="AFG132" s="1"/>
      <c r="AFH132" s="1"/>
      <c r="AFI132" s="1"/>
      <c r="AFJ132" s="1"/>
      <c r="AFK132" s="1"/>
      <c r="AFL132" s="1"/>
      <c r="AFM132" s="1"/>
      <c r="AFN132" s="1"/>
      <c r="AFO132" s="1"/>
      <c r="AFP132" s="1"/>
      <c r="AFQ132" s="1"/>
      <c r="AFR132" s="1"/>
      <c r="AFS132" s="1"/>
      <c r="AFT132" s="1"/>
      <c r="AFU132" s="1"/>
      <c r="AFV132" s="1"/>
      <c r="AFW132" s="1"/>
      <c r="AFX132" s="1"/>
      <c r="AFY132" s="1"/>
      <c r="AFZ132" s="1"/>
      <c r="AGA132" s="1"/>
      <c r="AGB132" s="1"/>
      <c r="AGC132" s="1"/>
      <c r="AGD132" s="1"/>
      <c r="AGE132" s="1"/>
      <c r="AGF132" s="1"/>
      <c r="AGG132" s="1"/>
      <c r="AGH132" s="1"/>
      <c r="AGI132" s="1"/>
      <c r="AGJ132" s="1"/>
      <c r="AGK132" s="1"/>
      <c r="AGL132" s="1"/>
      <c r="AGM132" s="1"/>
      <c r="AGN132" s="1"/>
      <c r="AGO132" s="1"/>
      <c r="AGP132" s="1"/>
      <c r="AGQ132" s="1"/>
      <c r="AGR132" s="1"/>
      <c r="AGS132" s="1"/>
      <c r="AGT132" s="1"/>
      <c r="AGU132" s="1"/>
      <c r="AGV132" s="1"/>
      <c r="AGW132" s="1"/>
      <c r="AGX132" s="1"/>
      <c r="AGY132" s="1"/>
      <c r="AGZ132" s="1"/>
      <c r="AHA132" s="1"/>
      <c r="AHB132" s="1"/>
      <c r="AHC132" s="1"/>
      <c r="AHD132" s="1"/>
      <c r="AHE132" s="1"/>
      <c r="AHF132" s="1"/>
      <c r="AHG132" s="1"/>
      <c r="AHH132" s="1"/>
      <c r="AHI132" s="1"/>
      <c r="AHJ132" s="1"/>
    </row>
    <row r="133" spans="1:894" ht="15" customHeight="1" x14ac:dyDescent="0.2">
      <c r="A133" s="46">
        <v>112</v>
      </c>
      <c r="B133" s="46" t="s">
        <v>441</v>
      </c>
      <c r="C133" s="53" t="s">
        <v>442</v>
      </c>
      <c r="D133" s="54" t="s">
        <v>443</v>
      </c>
      <c r="E133" s="54" t="s">
        <v>634</v>
      </c>
      <c r="F133" s="55"/>
      <c r="G133" s="56">
        <v>63000</v>
      </c>
      <c r="H133" s="56">
        <v>7000</v>
      </c>
      <c r="I133" s="54" t="s">
        <v>233</v>
      </c>
      <c r="J133" s="47" t="s">
        <v>341</v>
      </c>
      <c r="K133" s="47" t="s">
        <v>487</v>
      </c>
      <c r="L133" s="47">
        <v>2010</v>
      </c>
      <c r="M133" s="47" t="s">
        <v>508</v>
      </c>
      <c r="N133" s="57">
        <v>40653</v>
      </c>
      <c r="O133" s="57">
        <v>42113</v>
      </c>
      <c r="P133" s="56">
        <v>0</v>
      </c>
      <c r="Q133" s="56">
        <f t="shared" si="9"/>
        <v>63000</v>
      </c>
      <c r="R133" s="1">
        <v>25</v>
      </c>
    </row>
    <row r="134" spans="1:894" ht="15" customHeight="1" x14ac:dyDescent="0.2">
      <c r="A134" s="46">
        <v>114</v>
      </c>
      <c r="B134" s="46" t="s">
        <v>257</v>
      </c>
      <c r="C134" s="46" t="s">
        <v>58</v>
      </c>
      <c r="D134" s="46" t="s">
        <v>178</v>
      </c>
      <c r="E134" s="46" t="s">
        <v>719</v>
      </c>
      <c r="F134" s="48"/>
      <c r="G134" s="49">
        <v>35940</v>
      </c>
      <c r="H134" s="49">
        <v>3993.3333333333358</v>
      </c>
      <c r="I134" s="46" t="s">
        <v>235</v>
      </c>
      <c r="J134" s="50" t="s">
        <v>340</v>
      </c>
      <c r="K134" s="50" t="s">
        <v>485</v>
      </c>
      <c r="L134" s="50">
        <v>2004</v>
      </c>
      <c r="M134" s="50" t="s">
        <v>508</v>
      </c>
      <c r="N134" s="51">
        <v>38434</v>
      </c>
      <c r="O134" s="51">
        <v>40633</v>
      </c>
      <c r="P134" s="52">
        <v>32346</v>
      </c>
      <c r="Q134" s="52">
        <f t="shared" si="9"/>
        <v>3594</v>
      </c>
      <c r="R134" s="1">
        <v>90</v>
      </c>
    </row>
    <row r="135" spans="1:894" s="46" customFormat="1" ht="15" customHeight="1" x14ac:dyDescent="0.2">
      <c r="A135" s="1">
        <v>115</v>
      </c>
      <c r="B135" s="1" t="s">
        <v>373</v>
      </c>
      <c r="C135" s="2" t="s">
        <v>59</v>
      </c>
      <c r="D135" s="6" t="s">
        <v>379</v>
      </c>
      <c r="E135" s="6" t="s">
        <v>635</v>
      </c>
      <c r="F135" s="7" t="s">
        <v>596</v>
      </c>
      <c r="G135" s="8">
        <v>19570</v>
      </c>
      <c r="H135" s="8">
        <v>2174.4444444444453</v>
      </c>
      <c r="I135" s="6" t="s">
        <v>325</v>
      </c>
      <c r="J135" s="4" t="s">
        <v>340</v>
      </c>
      <c r="K135" s="4" t="s">
        <v>483</v>
      </c>
      <c r="L135" s="4">
        <v>2004</v>
      </c>
      <c r="M135" s="4" t="s">
        <v>508</v>
      </c>
      <c r="N135" s="5">
        <v>38434</v>
      </c>
      <c r="O135" s="5">
        <v>40259</v>
      </c>
      <c r="P135" s="8">
        <f>17350.65</f>
        <v>17350.650000000001</v>
      </c>
      <c r="Q135" s="8">
        <f t="shared" si="9"/>
        <v>2219.3499999999985</v>
      </c>
      <c r="R135" s="1">
        <v>100</v>
      </c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N135" s="1"/>
      <c r="LO135" s="1"/>
      <c r="LP135" s="1"/>
      <c r="LQ135" s="1"/>
      <c r="LR135" s="1"/>
      <c r="LS135" s="1"/>
      <c r="LT135" s="1"/>
      <c r="LU135" s="1"/>
      <c r="LV135" s="1"/>
      <c r="LW135" s="1"/>
      <c r="LX135" s="1"/>
      <c r="LY135" s="1"/>
      <c r="LZ135" s="1"/>
      <c r="MA135" s="1"/>
      <c r="MB135" s="1"/>
      <c r="MC135" s="1"/>
      <c r="MD135" s="1"/>
      <c r="ME135" s="1"/>
      <c r="MF135" s="1"/>
      <c r="MG135" s="1"/>
      <c r="MH135" s="1"/>
      <c r="MI135" s="1"/>
      <c r="MJ135" s="1"/>
      <c r="MK135" s="1"/>
      <c r="ML135" s="1"/>
      <c r="MM135" s="1"/>
      <c r="MN135" s="1"/>
      <c r="MO135" s="1"/>
      <c r="MP135" s="1"/>
      <c r="MQ135" s="1"/>
      <c r="MR135" s="1"/>
      <c r="MS135" s="1"/>
      <c r="MT135" s="1"/>
      <c r="MU135" s="1"/>
      <c r="MV135" s="1"/>
      <c r="MW135" s="1"/>
      <c r="MX135" s="1"/>
      <c r="MY135" s="1"/>
      <c r="MZ135" s="1"/>
      <c r="NA135" s="1"/>
      <c r="NB135" s="1"/>
      <c r="NC135" s="1"/>
      <c r="ND135" s="1"/>
      <c r="NE135" s="1"/>
      <c r="NF135" s="1"/>
      <c r="NG135" s="1"/>
      <c r="NH135" s="1"/>
      <c r="NI135" s="1"/>
      <c r="NJ135" s="1"/>
      <c r="NK135" s="1"/>
      <c r="NL135" s="1"/>
      <c r="NM135" s="1"/>
      <c r="NN135" s="1"/>
      <c r="NO135" s="1"/>
      <c r="NP135" s="1"/>
      <c r="NQ135" s="1"/>
      <c r="NR135" s="1"/>
      <c r="NS135" s="1"/>
      <c r="NT135" s="1"/>
      <c r="NU135" s="1"/>
      <c r="NV135" s="1"/>
      <c r="NW135" s="1"/>
      <c r="NX135" s="1"/>
      <c r="NY135" s="1"/>
      <c r="NZ135" s="1"/>
      <c r="OA135" s="1"/>
      <c r="OB135" s="1"/>
      <c r="OC135" s="1"/>
      <c r="OD135" s="1"/>
      <c r="OE135" s="1"/>
      <c r="OF135" s="1"/>
      <c r="OG135" s="1"/>
      <c r="OH135" s="1"/>
      <c r="OI135" s="1"/>
      <c r="OJ135" s="1"/>
      <c r="OK135" s="1"/>
      <c r="OL135" s="1"/>
      <c r="OM135" s="1"/>
      <c r="ON135" s="1"/>
      <c r="OO135" s="1"/>
      <c r="OP135" s="1"/>
      <c r="OQ135" s="1"/>
      <c r="OR135" s="1"/>
      <c r="OS135" s="1"/>
      <c r="OT135" s="1"/>
      <c r="OU135" s="1"/>
      <c r="OV135" s="1"/>
      <c r="OW135" s="1"/>
      <c r="OX135" s="1"/>
      <c r="OY135" s="1"/>
      <c r="OZ135" s="1"/>
      <c r="PA135" s="1"/>
      <c r="PB135" s="1"/>
      <c r="PC135" s="1"/>
      <c r="PD135" s="1"/>
      <c r="PE135" s="1"/>
      <c r="PF135" s="1"/>
      <c r="PG135" s="1"/>
      <c r="PH135" s="1"/>
      <c r="PI135" s="1"/>
      <c r="PJ135" s="1"/>
      <c r="PK135" s="1"/>
      <c r="PL135" s="1"/>
      <c r="PM135" s="1"/>
      <c r="PN135" s="1"/>
      <c r="PO135" s="1"/>
      <c r="PP135" s="1"/>
      <c r="PQ135" s="1"/>
      <c r="PR135" s="1"/>
      <c r="PS135" s="1"/>
      <c r="PT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E135" s="1"/>
      <c r="QF135" s="1"/>
      <c r="QG135" s="1"/>
      <c r="QH135" s="1"/>
      <c r="QI135" s="1"/>
      <c r="QJ135" s="1"/>
      <c r="QK135" s="1"/>
      <c r="QL135" s="1"/>
      <c r="QM135" s="1"/>
      <c r="QN135" s="1"/>
      <c r="QO135" s="1"/>
      <c r="QP135" s="1"/>
      <c r="QQ135" s="1"/>
      <c r="QR135" s="1"/>
      <c r="QS135" s="1"/>
      <c r="QT135" s="1"/>
      <c r="QU135" s="1"/>
      <c r="QV135" s="1"/>
      <c r="QW135" s="1"/>
      <c r="QX135" s="1"/>
      <c r="QY135" s="1"/>
      <c r="QZ135" s="1"/>
      <c r="RA135" s="1"/>
      <c r="RB135" s="1"/>
      <c r="RC135" s="1"/>
      <c r="RD135" s="1"/>
      <c r="RE135" s="1"/>
      <c r="RF135" s="1"/>
      <c r="RG135" s="1"/>
      <c r="RH135" s="1"/>
      <c r="RI135" s="1"/>
      <c r="RJ135" s="1"/>
      <c r="RK135" s="1"/>
      <c r="RL135" s="1"/>
      <c r="RM135" s="1"/>
      <c r="RN135" s="1"/>
      <c r="RO135" s="1"/>
      <c r="RP135" s="1"/>
      <c r="RQ135" s="1"/>
      <c r="RR135" s="1"/>
      <c r="RS135" s="1"/>
      <c r="RT135" s="1"/>
      <c r="RU135" s="1"/>
      <c r="RV135" s="1"/>
      <c r="RW135" s="1"/>
      <c r="RX135" s="1"/>
      <c r="RY135" s="1"/>
      <c r="RZ135" s="1"/>
      <c r="SA135" s="1"/>
      <c r="SB135" s="1"/>
      <c r="SC135" s="1"/>
      <c r="SD135" s="1"/>
      <c r="SE135" s="1"/>
      <c r="SF135" s="1"/>
      <c r="SG135" s="1"/>
      <c r="SH135" s="1"/>
      <c r="SI135" s="1"/>
      <c r="SJ135" s="1"/>
      <c r="SK135" s="1"/>
      <c r="SL135" s="1"/>
      <c r="SM135" s="1"/>
      <c r="SN135" s="1"/>
      <c r="SO135" s="1"/>
      <c r="SP135" s="1"/>
      <c r="SQ135" s="1"/>
      <c r="SR135" s="1"/>
      <c r="SS135" s="1"/>
      <c r="ST135" s="1"/>
      <c r="SU135" s="1"/>
      <c r="SV135" s="1"/>
      <c r="SW135" s="1"/>
      <c r="SX135" s="1"/>
      <c r="SY135" s="1"/>
      <c r="SZ135" s="1"/>
      <c r="TA135" s="1"/>
      <c r="TB135" s="1"/>
      <c r="TC135" s="1"/>
      <c r="TD135" s="1"/>
      <c r="TE135" s="1"/>
      <c r="TF135" s="1"/>
      <c r="TG135" s="1"/>
      <c r="TH135" s="1"/>
      <c r="TI135" s="1"/>
      <c r="TJ135" s="1"/>
      <c r="TK135" s="1"/>
      <c r="TL135" s="1"/>
      <c r="TM135" s="1"/>
      <c r="TN135" s="1"/>
      <c r="TO135" s="1"/>
      <c r="TP135" s="1"/>
      <c r="TQ135" s="1"/>
      <c r="TR135" s="1"/>
      <c r="TS135" s="1"/>
      <c r="TT135" s="1"/>
      <c r="TU135" s="1"/>
      <c r="TV135" s="1"/>
      <c r="TW135" s="1"/>
      <c r="TX135" s="1"/>
      <c r="TY135" s="1"/>
      <c r="TZ135" s="1"/>
      <c r="UA135" s="1"/>
      <c r="UB135" s="1"/>
      <c r="UC135" s="1"/>
      <c r="UD135" s="1"/>
      <c r="UE135" s="1"/>
      <c r="UF135" s="1"/>
      <c r="UG135" s="1"/>
      <c r="UH135" s="1"/>
      <c r="UI135" s="1"/>
      <c r="UJ135" s="1"/>
      <c r="UK135" s="1"/>
      <c r="UL135" s="1"/>
      <c r="UM135" s="1"/>
      <c r="UN135" s="1"/>
      <c r="UO135" s="1"/>
      <c r="UP135" s="1"/>
      <c r="UQ135" s="1"/>
      <c r="UR135" s="1"/>
      <c r="US135" s="1"/>
      <c r="UT135" s="1"/>
      <c r="UU135" s="1"/>
      <c r="UV135" s="1"/>
      <c r="UW135" s="1"/>
      <c r="UX135" s="1"/>
      <c r="UY135" s="1"/>
      <c r="UZ135" s="1"/>
      <c r="VA135" s="1"/>
      <c r="VB135" s="1"/>
      <c r="VC135" s="1"/>
      <c r="VD135" s="1"/>
      <c r="VE135" s="1"/>
      <c r="VF135" s="1"/>
      <c r="VG135" s="1"/>
      <c r="VH135" s="1"/>
      <c r="VI135" s="1"/>
      <c r="VJ135" s="1"/>
      <c r="VK135" s="1"/>
      <c r="VL135" s="1"/>
      <c r="VM135" s="1"/>
      <c r="VN135" s="1"/>
      <c r="VO135" s="1"/>
      <c r="VP135" s="1"/>
      <c r="VQ135" s="1"/>
      <c r="VR135" s="1"/>
      <c r="VS135" s="1"/>
      <c r="VT135" s="1"/>
      <c r="VU135" s="1"/>
      <c r="VV135" s="1"/>
      <c r="VW135" s="1"/>
      <c r="VX135" s="1"/>
      <c r="VY135" s="1"/>
      <c r="VZ135" s="1"/>
      <c r="WA135" s="1"/>
      <c r="WB135" s="1"/>
      <c r="WC135" s="1"/>
      <c r="WD135" s="1"/>
      <c r="WE135" s="1"/>
      <c r="WF135" s="1"/>
      <c r="WG135" s="1"/>
      <c r="WH135" s="1"/>
      <c r="WI135" s="1"/>
      <c r="WJ135" s="1"/>
      <c r="WK135" s="1"/>
      <c r="WL135" s="1"/>
      <c r="WM135" s="1"/>
      <c r="WN135" s="1"/>
      <c r="WO135" s="1"/>
      <c r="WP135" s="1"/>
      <c r="WQ135" s="1"/>
      <c r="WR135" s="1"/>
      <c r="WS135" s="1"/>
      <c r="WT135" s="1"/>
      <c r="WU135" s="1"/>
      <c r="WV135" s="1"/>
      <c r="WW135" s="1"/>
      <c r="WX135" s="1"/>
      <c r="WY135" s="1"/>
      <c r="WZ135" s="1"/>
      <c r="XA135" s="1"/>
      <c r="XB135" s="1"/>
      <c r="XC135" s="1"/>
      <c r="XD135" s="1"/>
      <c r="XE135" s="1"/>
      <c r="XF135" s="1"/>
      <c r="XG135" s="1"/>
      <c r="XH135" s="1"/>
      <c r="XI135" s="1"/>
      <c r="XJ135" s="1"/>
      <c r="XK135" s="1"/>
      <c r="XL135" s="1"/>
      <c r="XM135" s="1"/>
      <c r="XN135" s="1"/>
      <c r="XO135" s="1"/>
      <c r="XP135" s="1"/>
      <c r="XQ135" s="1"/>
      <c r="XR135" s="1"/>
      <c r="XS135" s="1"/>
      <c r="XT135" s="1"/>
      <c r="XU135" s="1"/>
      <c r="XV135" s="1"/>
      <c r="XW135" s="1"/>
      <c r="XX135" s="1"/>
      <c r="XY135" s="1"/>
      <c r="XZ135" s="1"/>
      <c r="YA135" s="1"/>
      <c r="YB135" s="1"/>
      <c r="YC135" s="1"/>
      <c r="YD135" s="1"/>
      <c r="YE135" s="1"/>
      <c r="YF135" s="1"/>
      <c r="YG135" s="1"/>
      <c r="YH135" s="1"/>
      <c r="YI135" s="1"/>
      <c r="YJ135" s="1"/>
      <c r="YK135" s="1"/>
      <c r="YL135" s="1"/>
      <c r="YM135" s="1"/>
      <c r="YN135" s="1"/>
      <c r="YO135" s="1"/>
      <c r="YP135" s="1"/>
      <c r="YQ135" s="1"/>
      <c r="YR135" s="1"/>
      <c r="YS135" s="1"/>
      <c r="YT135" s="1"/>
      <c r="YU135" s="1"/>
      <c r="YV135" s="1"/>
      <c r="YW135" s="1"/>
      <c r="YX135" s="1"/>
      <c r="YY135" s="1"/>
      <c r="YZ135" s="1"/>
      <c r="ZA135" s="1"/>
      <c r="ZB135" s="1"/>
      <c r="ZC135" s="1"/>
      <c r="ZD135" s="1"/>
      <c r="ZE135" s="1"/>
      <c r="ZF135" s="1"/>
      <c r="ZG135" s="1"/>
      <c r="ZH135" s="1"/>
      <c r="ZI135" s="1"/>
      <c r="ZJ135" s="1"/>
      <c r="ZK135" s="1"/>
      <c r="ZL135" s="1"/>
      <c r="ZM135" s="1"/>
      <c r="ZN135" s="1"/>
      <c r="ZO135" s="1"/>
      <c r="ZP135" s="1"/>
      <c r="ZQ135" s="1"/>
      <c r="ZR135" s="1"/>
      <c r="ZS135" s="1"/>
      <c r="ZT135" s="1"/>
      <c r="ZU135" s="1"/>
      <c r="ZV135" s="1"/>
      <c r="ZW135" s="1"/>
      <c r="ZX135" s="1"/>
      <c r="ZY135" s="1"/>
      <c r="ZZ135" s="1"/>
      <c r="AAA135" s="1"/>
      <c r="AAB135" s="1"/>
      <c r="AAC135" s="1"/>
      <c r="AAD135" s="1"/>
      <c r="AAE135" s="1"/>
      <c r="AAF135" s="1"/>
      <c r="AAG135" s="1"/>
      <c r="AAH135" s="1"/>
      <c r="AAI135" s="1"/>
      <c r="AAJ135" s="1"/>
      <c r="AAK135" s="1"/>
      <c r="AAL135" s="1"/>
      <c r="AAM135" s="1"/>
      <c r="AAN135" s="1"/>
      <c r="AAO135" s="1"/>
      <c r="AAP135" s="1"/>
      <c r="AAQ135" s="1"/>
      <c r="AAR135" s="1"/>
      <c r="AAS135" s="1"/>
      <c r="AAT135" s="1"/>
      <c r="AAU135" s="1"/>
      <c r="AAV135" s="1"/>
      <c r="AAW135" s="1"/>
      <c r="AAX135" s="1"/>
      <c r="AAY135" s="1"/>
      <c r="AAZ135" s="1"/>
      <c r="ABA135" s="1"/>
      <c r="ABB135" s="1"/>
      <c r="ABC135" s="1"/>
      <c r="ABD135" s="1"/>
      <c r="ABE135" s="1"/>
      <c r="ABF135" s="1"/>
      <c r="ABG135" s="1"/>
      <c r="ABH135" s="1"/>
      <c r="ABI135" s="1"/>
      <c r="ABJ135" s="1"/>
      <c r="ABK135" s="1"/>
      <c r="ABL135" s="1"/>
      <c r="ABM135" s="1"/>
      <c r="ABN135" s="1"/>
      <c r="ABO135" s="1"/>
      <c r="ABP135" s="1"/>
      <c r="ABQ135" s="1"/>
      <c r="ABR135" s="1"/>
      <c r="ABS135" s="1"/>
      <c r="ABT135" s="1"/>
      <c r="ABU135" s="1"/>
      <c r="ABV135" s="1"/>
      <c r="ABW135" s="1"/>
      <c r="ABX135" s="1"/>
      <c r="ABY135" s="1"/>
      <c r="ABZ135" s="1"/>
      <c r="ACA135" s="1"/>
      <c r="ACB135" s="1"/>
      <c r="ACC135" s="1"/>
      <c r="ACD135" s="1"/>
      <c r="ACE135" s="1"/>
      <c r="ACF135" s="1"/>
      <c r="ACG135" s="1"/>
      <c r="ACH135" s="1"/>
      <c r="ACI135" s="1"/>
      <c r="ACJ135" s="1"/>
      <c r="ACK135" s="1"/>
      <c r="ACL135" s="1"/>
      <c r="ACM135" s="1"/>
      <c r="ACN135" s="1"/>
      <c r="ACO135" s="1"/>
      <c r="ACP135" s="1"/>
      <c r="ACQ135" s="1"/>
      <c r="ACR135" s="1"/>
      <c r="ACS135" s="1"/>
      <c r="ACT135" s="1"/>
      <c r="ACU135" s="1"/>
      <c r="ACV135" s="1"/>
      <c r="ACW135" s="1"/>
      <c r="ACX135" s="1"/>
      <c r="ACY135" s="1"/>
      <c r="ACZ135" s="1"/>
      <c r="ADA135" s="1"/>
      <c r="ADB135" s="1"/>
      <c r="ADC135" s="1"/>
      <c r="ADD135" s="1"/>
      <c r="ADE135" s="1"/>
      <c r="ADF135" s="1"/>
      <c r="ADG135" s="1"/>
      <c r="ADH135" s="1"/>
      <c r="ADI135" s="1"/>
      <c r="ADJ135" s="1"/>
      <c r="ADK135" s="1"/>
      <c r="ADL135" s="1"/>
      <c r="ADM135" s="1"/>
      <c r="ADN135" s="1"/>
      <c r="ADO135" s="1"/>
      <c r="ADP135" s="1"/>
      <c r="ADQ135" s="1"/>
      <c r="ADR135" s="1"/>
      <c r="ADS135" s="1"/>
      <c r="ADT135" s="1"/>
      <c r="ADU135" s="1"/>
      <c r="ADV135" s="1"/>
      <c r="ADW135" s="1"/>
      <c r="ADX135" s="1"/>
      <c r="ADY135" s="1"/>
      <c r="ADZ135" s="1"/>
      <c r="AEA135" s="1"/>
      <c r="AEB135" s="1"/>
      <c r="AEC135" s="1"/>
      <c r="AED135" s="1"/>
      <c r="AEE135" s="1"/>
      <c r="AEF135" s="1"/>
      <c r="AEG135" s="1"/>
      <c r="AEH135" s="1"/>
      <c r="AEI135" s="1"/>
      <c r="AEJ135" s="1"/>
      <c r="AEK135" s="1"/>
      <c r="AEL135" s="1"/>
      <c r="AEM135" s="1"/>
      <c r="AEN135" s="1"/>
      <c r="AEO135" s="1"/>
      <c r="AEP135" s="1"/>
      <c r="AEQ135" s="1"/>
      <c r="AER135" s="1"/>
      <c r="AES135" s="1"/>
      <c r="AET135" s="1"/>
      <c r="AEU135" s="1"/>
      <c r="AEV135" s="1"/>
      <c r="AEW135" s="1"/>
      <c r="AEX135" s="1"/>
      <c r="AEY135" s="1"/>
      <c r="AEZ135" s="1"/>
      <c r="AFA135" s="1"/>
      <c r="AFB135" s="1"/>
      <c r="AFC135" s="1"/>
      <c r="AFD135" s="1"/>
      <c r="AFE135" s="1"/>
      <c r="AFF135" s="1"/>
      <c r="AFG135" s="1"/>
      <c r="AFH135" s="1"/>
      <c r="AFI135" s="1"/>
      <c r="AFJ135" s="1"/>
      <c r="AFK135" s="1"/>
      <c r="AFL135" s="1"/>
      <c r="AFM135" s="1"/>
      <c r="AFN135" s="1"/>
      <c r="AFO135" s="1"/>
      <c r="AFP135" s="1"/>
      <c r="AFQ135" s="1"/>
      <c r="AFR135" s="1"/>
      <c r="AFS135" s="1"/>
      <c r="AFT135" s="1"/>
      <c r="AFU135" s="1"/>
      <c r="AFV135" s="1"/>
      <c r="AFW135" s="1"/>
      <c r="AFX135" s="1"/>
      <c r="AFY135" s="1"/>
      <c r="AFZ135" s="1"/>
      <c r="AGA135" s="1"/>
      <c r="AGB135" s="1"/>
      <c r="AGC135" s="1"/>
      <c r="AGD135" s="1"/>
      <c r="AGE135" s="1"/>
      <c r="AGF135" s="1"/>
      <c r="AGG135" s="1"/>
      <c r="AGH135" s="1"/>
      <c r="AGI135" s="1"/>
      <c r="AGJ135" s="1"/>
      <c r="AGK135" s="1"/>
      <c r="AGL135" s="1"/>
      <c r="AGM135" s="1"/>
      <c r="AGN135" s="1"/>
      <c r="AGO135" s="1"/>
      <c r="AGP135" s="1"/>
      <c r="AGQ135" s="1"/>
      <c r="AGR135" s="1"/>
      <c r="AGS135" s="1"/>
      <c r="AGT135" s="1"/>
      <c r="AGU135" s="1"/>
      <c r="AGV135" s="1"/>
      <c r="AGW135" s="1"/>
      <c r="AGX135" s="1"/>
      <c r="AGY135" s="1"/>
      <c r="AGZ135" s="1"/>
      <c r="AHA135" s="1"/>
      <c r="AHB135" s="1"/>
      <c r="AHC135" s="1"/>
      <c r="AHD135" s="1"/>
      <c r="AHE135" s="1"/>
      <c r="AHF135" s="1"/>
      <c r="AHG135" s="1"/>
      <c r="AHH135" s="1"/>
      <c r="AHI135" s="1"/>
      <c r="AHJ135" s="1"/>
    </row>
    <row r="136" spans="1:894" s="46" customFormat="1" ht="15" customHeight="1" x14ac:dyDescent="0.2">
      <c r="A136" s="1">
        <v>119</v>
      </c>
      <c r="B136" s="1" t="s">
        <v>584</v>
      </c>
      <c r="C136" s="2" t="s">
        <v>501</v>
      </c>
      <c r="D136" s="6" t="s">
        <v>472</v>
      </c>
      <c r="E136" s="6" t="s">
        <v>640</v>
      </c>
      <c r="F136" s="7"/>
      <c r="G136" s="8">
        <v>202671</v>
      </c>
      <c r="H136" s="8">
        <v>22519</v>
      </c>
      <c r="I136" s="6" t="s">
        <v>369</v>
      </c>
      <c r="J136" s="4" t="s">
        <v>340</v>
      </c>
      <c r="K136" s="4" t="s">
        <v>488</v>
      </c>
      <c r="L136" s="4">
        <v>2012</v>
      </c>
      <c r="M136" s="4" t="s">
        <v>508</v>
      </c>
      <c r="N136" s="5">
        <v>42005</v>
      </c>
      <c r="O136" s="5">
        <v>43100</v>
      </c>
      <c r="P136" s="8">
        <v>0</v>
      </c>
      <c r="Q136" s="8">
        <f t="shared" si="9"/>
        <v>202671</v>
      </c>
      <c r="R136" s="82">
        <v>25</v>
      </c>
      <c r="S136" s="82">
        <v>25</v>
      </c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  <c r="LV136" s="1"/>
      <c r="LW136" s="1"/>
      <c r="LX136" s="1"/>
      <c r="LY136" s="1"/>
      <c r="LZ136" s="1"/>
      <c r="MA136" s="1"/>
      <c r="MB136" s="1"/>
      <c r="MC136" s="1"/>
      <c r="MD136" s="1"/>
      <c r="ME136" s="1"/>
      <c r="MF136" s="1"/>
      <c r="MG136" s="1"/>
      <c r="MH136" s="1"/>
      <c r="MI136" s="1"/>
      <c r="MJ136" s="1"/>
      <c r="MK136" s="1"/>
      <c r="ML136" s="1"/>
      <c r="MM136" s="1"/>
      <c r="MN136" s="1"/>
      <c r="MO136" s="1"/>
      <c r="MP136" s="1"/>
      <c r="MQ136" s="1"/>
      <c r="MR136" s="1"/>
      <c r="MS136" s="1"/>
      <c r="MT136" s="1"/>
      <c r="MU136" s="1"/>
      <c r="MV136" s="1"/>
      <c r="MW136" s="1"/>
      <c r="MX136" s="1"/>
      <c r="MY136" s="1"/>
      <c r="MZ136" s="1"/>
      <c r="NA136" s="1"/>
      <c r="NB136" s="1"/>
      <c r="NC136" s="1"/>
      <c r="ND136" s="1"/>
      <c r="NE136" s="1"/>
      <c r="NF136" s="1"/>
      <c r="NG136" s="1"/>
      <c r="NH136" s="1"/>
      <c r="NI136" s="1"/>
      <c r="NJ136" s="1"/>
      <c r="NK136" s="1"/>
      <c r="NL136" s="1"/>
      <c r="NM136" s="1"/>
      <c r="NN136" s="1"/>
      <c r="NO136" s="1"/>
      <c r="NP136" s="1"/>
      <c r="NQ136" s="1"/>
      <c r="NR136" s="1"/>
      <c r="NS136" s="1"/>
      <c r="NT136" s="1"/>
      <c r="NU136" s="1"/>
      <c r="NV136" s="1"/>
      <c r="NW136" s="1"/>
      <c r="NX136" s="1"/>
      <c r="NY136" s="1"/>
      <c r="NZ136" s="1"/>
      <c r="OA136" s="1"/>
      <c r="OB136" s="1"/>
      <c r="OC136" s="1"/>
      <c r="OD136" s="1"/>
      <c r="OE136" s="1"/>
      <c r="OF136" s="1"/>
      <c r="OG136" s="1"/>
      <c r="OH136" s="1"/>
      <c r="OI136" s="1"/>
      <c r="OJ136" s="1"/>
      <c r="OK136" s="1"/>
      <c r="OL136" s="1"/>
      <c r="OM136" s="1"/>
      <c r="ON136" s="1"/>
      <c r="OO136" s="1"/>
      <c r="OP136" s="1"/>
      <c r="OQ136" s="1"/>
      <c r="OR136" s="1"/>
      <c r="OS136" s="1"/>
      <c r="OT136" s="1"/>
      <c r="OU136" s="1"/>
      <c r="OV136" s="1"/>
      <c r="OW136" s="1"/>
      <c r="OX136" s="1"/>
      <c r="OY136" s="1"/>
      <c r="OZ136" s="1"/>
      <c r="PA136" s="1"/>
      <c r="PB136" s="1"/>
      <c r="PC136" s="1"/>
      <c r="PD136" s="1"/>
      <c r="PE136" s="1"/>
      <c r="PF136" s="1"/>
      <c r="PG136" s="1"/>
      <c r="PH136" s="1"/>
      <c r="PI136" s="1"/>
      <c r="PJ136" s="1"/>
      <c r="PK136" s="1"/>
      <c r="PL136" s="1"/>
      <c r="PM136" s="1"/>
      <c r="PN136" s="1"/>
      <c r="PO136" s="1"/>
      <c r="PP136" s="1"/>
      <c r="PQ136" s="1"/>
      <c r="PR136" s="1"/>
      <c r="PS136" s="1"/>
      <c r="PT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E136" s="1"/>
      <c r="QF136" s="1"/>
      <c r="QG136" s="1"/>
      <c r="QH136" s="1"/>
      <c r="QI136" s="1"/>
      <c r="QJ136" s="1"/>
      <c r="QK136" s="1"/>
      <c r="QL136" s="1"/>
      <c r="QM136" s="1"/>
      <c r="QN136" s="1"/>
      <c r="QO136" s="1"/>
      <c r="QP136" s="1"/>
      <c r="QQ136" s="1"/>
      <c r="QR136" s="1"/>
      <c r="QS136" s="1"/>
      <c r="QT136" s="1"/>
      <c r="QU136" s="1"/>
      <c r="QV136" s="1"/>
      <c r="QW136" s="1"/>
      <c r="QX136" s="1"/>
      <c r="QY136" s="1"/>
      <c r="QZ136" s="1"/>
      <c r="RA136" s="1"/>
      <c r="RB136" s="1"/>
      <c r="RC136" s="1"/>
      <c r="RD136" s="1"/>
      <c r="RE136" s="1"/>
      <c r="RF136" s="1"/>
      <c r="RG136" s="1"/>
      <c r="RH136" s="1"/>
      <c r="RI136" s="1"/>
      <c r="RJ136" s="1"/>
      <c r="RK136" s="1"/>
      <c r="RL136" s="1"/>
      <c r="RM136" s="1"/>
      <c r="RN136" s="1"/>
      <c r="RO136" s="1"/>
      <c r="RP136" s="1"/>
      <c r="RQ136" s="1"/>
      <c r="RR136" s="1"/>
      <c r="RS136" s="1"/>
      <c r="RT136" s="1"/>
      <c r="RU136" s="1"/>
      <c r="RV136" s="1"/>
      <c r="RW136" s="1"/>
      <c r="RX136" s="1"/>
      <c r="RY136" s="1"/>
      <c r="RZ136" s="1"/>
      <c r="SA136" s="1"/>
      <c r="SB136" s="1"/>
      <c r="SC136" s="1"/>
      <c r="SD136" s="1"/>
      <c r="SE136" s="1"/>
      <c r="SF136" s="1"/>
      <c r="SG136" s="1"/>
      <c r="SH136" s="1"/>
      <c r="SI136" s="1"/>
      <c r="SJ136" s="1"/>
      <c r="SK136" s="1"/>
      <c r="SL136" s="1"/>
      <c r="SM136" s="1"/>
      <c r="SN136" s="1"/>
      <c r="SO136" s="1"/>
      <c r="SP136" s="1"/>
      <c r="SQ136" s="1"/>
      <c r="SR136" s="1"/>
      <c r="SS136" s="1"/>
      <c r="ST136" s="1"/>
      <c r="SU136" s="1"/>
      <c r="SV136" s="1"/>
      <c r="SW136" s="1"/>
      <c r="SX136" s="1"/>
      <c r="SY136" s="1"/>
      <c r="SZ136" s="1"/>
      <c r="TA136" s="1"/>
      <c r="TB136" s="1"/>
      <c r="TC136" s="1"/>
      <c r="TD136" s="1"/>
      <c r="TE136" s="1"/>
      <c r="TF136" s="1"/>
      <c r="TG136" s="1"/>
      <c r="TH136" s="1"/>
      <c r="TI136" s="1"/>
      <c r="TJ136" s="1"/>
      <c r="TK136" s="1"/>
      <c r="TL136" s="1"/>
      <c r="TM136" s="1"/>
      <c r="TN136" s="1"/>
      <c r="TO136" s="1"/>
      <c r="TP136" s="1"/>
      <c r="TQ136" s="1"/>
      <c r="TR136" s="1"/>
      <c r="TS136" s="1"/>
      <c r="TT136" s="1"/>
      <c r="TU136" s="1"/>
      <c r="TV136" s="1"/>
      <c r="TW136" s="1"/>
      <c r="TX136" s="1"/>
      <c r="TY136" s="1"/>
      <c r="TZ136" s="1"/>
      <c r="UA136" s="1"/>
      <c r="UB136" s="1"/>
      <c r="UC136" s="1"/>
      <c r="UD136" s="1"/>
      <c r="UE136" s="1"/>
      <c r="UF136" s="1"/>
      <c r="UG136" s="1"/>
      <c r="UH136" s="1"/>
      <c r="UI136" s="1"/>
      <c r="UJ136" s="1"/>
      <c r="UK136" s="1"/>
      <c r="UL136" s="1"/>
      <c r="UM136" s="1"/>
      <c r="UN136" s="1"/>
      <c r="UO136" s="1"/>
      <c r="UP136" s="1"/>
      <c r="UQ136" s="1"/>
      <c r="UR136" s="1"/>
      <c r="US136" s="1"/>
      <c r="UT136" s="1"/>
      <c r="UU136" s="1"/>
      <c r="UV136" s="1"/>
      <c r="UW136" s="1"/>
      <c r="UX136" s="1"/>
      <c r="UY136" s="1"/>
      <c r="UZ136" s="1"/>
      <c r="VA136" s="1"/>
      <c r="VB136" s="1"/>
      <c r="VC136" s="1"/>
      <c r="VD136" s="1"/>
      <c r="VE136" s="1"/>
      <c r="VF136" s="1"/>
      <c r="VG136" s="1"/>
      <c r="VH136" s="1"/>
      <c r="VI136" s="1"/>
      <c r="VJ136" s="1"/>
      <c r="VK136" s="1"/>
      <c r="VL136" s="1"/>
      <c r="VM136" s="1"/>
      <c r="VN136" s="1"/>
      <c r="VO136" s="1"/>
      <c r="VP136" s="1"/>
      <c r="VQ136" s="1"/>
      <c r="VR136" s="1"/>
      <c r="VS136" s="1"/>
      <c r="VT136" s="1"/>
      <c r="VU136" s="1"/>
      <c r="VV136" s="1"/>
      <c r="VW136" s="1"/>
      <c r="VX136" s="1"/>
      <c r="VY136" s="1"/>
      <c r="VZ136" s="1"/>
      <c r="WA136" s="1"/>
      <c r="WB136" s="1"/>
      <c r="WC136" s="1"/>
      <c r="WD136" s="1"/>
      <c r="WE136" s="1"/>
      <c r="WF136" s="1"/>
      <c r="WG136" s="1"/>
      <c r="WH136" s="1"/>
      <c r="WI136" s="1"/>
      <c r="WJ136" s="1"/>
      <c r="WK136" s="1"/>
      <c r="WL136" s="1"/>
      <c r="WM136" s="1"/>
      <c r="WN136" s="1"/>
      <c r="WO136" s="1"/>
      <c r="WP136" s="1"/>
      <c r="WQ136" s="1"/>
      <c r="WR136" s="1"/>
      <c r="WS136" s="1"/>
      <c r="WT136" s="1"/>
      <c r="WU136" s="1"/>
      <c r="WV136" s="1"/>
      <c r="WW136" s="1"/>
      <c r="WX136" s="1"/>
      <c r="WY136" s="1"/>
      <c r="WZ136" s="1"/>
      <c r="XA136" s="1"/>
      <c r="XB136" s="1"/>
      <c r="XC136" s="1"/>
      <c r="XD136" s="1"/>
      <c r="XE136" s="1"/>
      <c r="XF136" s="1"/>
      <c r="XG136" s="1"/>
      <c r="XH136" s="1"/>
      <c r="XI136" s="1"/>
      <c r="XJ136" s="1"/>
      <c r="XK136" s="1"/>
      <c r="XL136" s="1"/>
      <c r="XM136" s="1"/>
      <c r="XN136" s="1"/>
      <c r="XO136" s="1"/>
      <c r="XP136" s="1"/>
      <c r="XQ136" s="1"/>
      <c r="XR136" s="1"/>
      <c r="XS136" s="1"/>
      <c r="XT136" s="1"/>
      <c r="XU136" s="1"/>
      <c r="XV136" s="1"/>
      <c r="XW136" s="1"/>
      <c r="XX136" s="1"/>
      <c r="XY136" s="1"/>
      <c r="XZ136" s="1"/>
      <c r="YA136" s="1"/>
      <c r="YB136" s="1"/>
      <c r="YC136" s="1"/>
      <c r="YD136" s="1"/>
      <c r="YE136" s="1"/>
      <c r="YF136" s="1"/>
      <c r="YG136" s="1"/>
      <c r="YH136" s="1"/>
      <c r="YI136" s="1"/>
      <c r="YJ136" s="1"/>
      <c r="YK136" s="1"/>
      <c r="YL136" s="1"/>
      <c r="YM136" s="1"/>
      <c r="YN136" s="1"/>
      <c r="YO136" s="1"/>
      <c r="YP136" s="1"/>
      <c r="YQ136" s="1"/>
      <c r="YR136" s="1"/>
      <c r="YS136" s="1"/>
      <c r="YT136" s="1"/>
      <c r="YU136" s="1"/>
      <c r="YV136" s="1"/>
      <c r="YW136" s="1"/>
      <c r="YX136" s="1"/>
      <c r="YY136" s="1"/>
      <c r="YZ136" s="1"/>
      <c r="ZA136" s="1"/>
      <c r="ZB136" s="1"/>
      <c r="ZC136" s="1"/>
      <c r="ZD136" s="1"/>
      <c r="ZE136" s="1"/>
      <c r="ZF136" s="1"/>
      <c r="ZG136" s="1"/>
      <c r="ZH136" s="1"/>
      <c r="ZI136" s="1"/>
      <c r="ZJ136" s="1"/>
      <c r="ZK136" s="1"/>
      <c r="ZL136" s="1"/>
      <c r="ZM136" s="1"/>
      <c r="ZN136" s="1"/>
      <c r="ZO136" s="1"/>
      <c r="ZP136" s="1"/>
      <c r="ZQ136" s="1"/>
      <c r="ZR136" s="1"/>
      <c r="ZS136" s="1"/>
      <c r="ZT136" s="1"/>
      <c r="ZU136" s="1"/>
      <c r="ZV136" s="1"/>
      <c r="ZW136" s="1"/>
      <c r="ZX136" s="1"/>
      <c r="ZY136" s="1"/>
      <c r="ZZ136" s="1"/>
      <c r="AAA136" s="1"/>
      <c r="AAB136" s="1"/>
      <c r="AAC136" s="1"/>
      <c r="AAD136" s="1"/>
      <c r="AAE136" s="1"/>
      <c r="AAF136" s="1"/>
      <c r="AAG136" s="1"/>
      <c r="AAH136" s="1"/>
      <c r="AAI136" s="1"/>
      <c r="AAJ136" s="1"/>
      <c r="AAK136" s="1"/>
      <c r="AAL136" s="1"/>
      <c r="AAM136" s="1"/>
      <c r="AAN136" s="1"/>
      <c r="AAO136" s="1"/>
      <c r="AAP136" s="1"/>
      <c r="AAQ136" s="1"/>
      <c r="AAR136" s="1"/>
      <c r="AAS136" s="1"/>
      <c r="AAT136" s="1"/>
      <c r="AAU136" s="1"/>
      <c r="AAV136" s="1"/>
      <c r="AAW136" s="1"/>
      <c r="AAX136" s="1"/>
      <c r="AAY136" s="1"/>
      <c r="AAZ136" s="1"/>
      <c r="ABA136" s="1"/>
      <c r="ABB136" s="1"/>
      <c r="ABC136" s="1"/>
      <c r="ABD136" s="1"/>
      <c r="ABE136" s="1"/>
      <c r="ABF136" s="1"/>
      <c r="ABG136" s="1"/>
      <c r="ABH136" s="1"/>
      <c r="ABI136" s="1"/>
      <c r="ABJ136" s="1"/>
      <c r="ABK136" s="1"/>
      <c r="ABL136" s="1"/>
      <c r="ABM136" s="1"/>
      <c r="ABN136" s="1"/>
      <c r="ABO136" s="1"/>
      <c r="ABP136" s="1"/>
      <c r="ABQ136" s="1"/>
      <c r="ABR136" s="1"/>
      <c r="ABS136" s="1"/>
      <c r="ABT136" s="1"/>
      <c r="ABU136" s="1"/>
      <c r="ABV136" s="1"/>
      <c r="ABW136" s="1"/>
      <c r="ABX136" s="1"/>
      <c r="ABY136" s="1"/>
      <c r="ABZ136" s="1"/>
      <c r="ACA136" s="1"/>
      <c r="ACB136" s="1"/>
      <c r="ACC136" s="1"/>
      <c r="ACD136" s="1"/>
      <c r="ACE136" s="1"/>
      <c r="ACF136" s="1"/>
      <c r="ACG136" s="1"/>
      <c r="ACH136" s="1"/>
      <c r="ACI136" s="1"/>
      <c r="ACJ136" s="1"/>
      <c r="ACK136" s="1"/>
      <c r="ACL136" s="1"/>
      <c r="ACM136" s="1"/>
      <c r="ACN136" s="1"/>
      <c r="ACO136" s="1"/>
      <c r="ACP136" s="1"/>
      <c r="ACQ136" s="1"/>
      <c r="ACR136" s="1"/>
      <c r="ACS136" s="1"/>
      <c r="ACT136" s="1"/>
      <c r="ACU136" s="1"/>
      <c r="ACV136" s="1"/>
      <c r="ACW136" s="1"/>
      <c r="ACX136" s="1"/>
      <c r="ACY136" s="1"/>
      <c r="ACZ136" s="1"/>
      <c r="ADA136" s="1"/>
      <c r="ADB136" s="1"/>
      <c r="ADC136" s="1"/>
      <c r="ADD136" s="1"/>
      <c r="ADE136" s="1"/>
      <c r="ADF136" s="1"/>
      <c r="ADG136" s="1"/>
      <c r="ADH136" s="1"/>
      <c r="ADI136" s="1"/>
      <c r="ADJ136" s="1"/>
      <c r="ADK136" s="1"/>
      <c r="ADL136" s="1"/>
      <c r="ADM136" s="1"/>
      <c r="ADN136" s="1"/>
      <c r="ADO136" s="1"/>
      <c r="ADP136" s="1"/>
      <c r="ADQ136" s="1"/>
      <c r="ADR136" s="1"/>
      <c r="ADS136" s="1"/>
      <c r="ADT136" s="1"/>
      <c r="ADU136" s="1"/>
      <c r="ADV136" s="1"/>
      <c r="ADW136" s="1"/>
      <c r="ADX136" s="1"/>
      <c r="ADY136" s="1"/>
      <c r="ADZ136" s="1"/>
      <c r="AEA136" s="1"/>
      <c r="AEB136" s="1"/>
      <c r="AEC136" s="1"/>
      <c r="AED136" s="1"/>
      <c r="AEE136" s="1"/>
      <c r="AEF136" s="1"/>
      <c r="AEG136" s="1"/>
      <c r="AEH136" s="1"/>
      <c r="AEI136" s="1"/>
      <c r="AEJ136" s="1"/>
      <c r="AEK136" s="1"/>
      <c r="AEL136" s="1"/>
      <c r="AEM136" s="1"/>
      <c r="AEN136" s="1"/>
      <c r="AEO136" s="1"/>
      <c r="AEP136" s="1"/>
      <c r="AEQ136" s="1"/>
      <c r="AER136" s="1"/>
      <c r="AES136" s="1"/>
      <c r="AET136" s="1"/>
      <c r="AEU136" s="1"/>
      <c r="AEV136" s="1"/>
      <c r="AEW136" s="1"/>
      <c r="AEX136" s="1"/>
      <c r="AEY136" s="1"/>
      <c r="AEZ136" s="1"/>
      <c r="AFA136" s="1"/>
      <c r="AFB136" s="1"/>
      <c r="AFC136" s="1"/>
      <c r="AFD136" s="1"/>
      <c r="AFE136" s="1"/>
      <c r="AFF136" s="1"/>
      <c r="AFG136" s="1"/>
      <c r="AFH136" s="1"/>
      <c r="AFI136" s="1"/>
      <c r="AFJ136" s="1"/>
      <c r="AFK136" s="1"/>
      <c r="AFL136" s="1"/>
      <c r="AFM136" s="1"/>
      <c r="AFN136" s="1"/>
      <c r="AFO136" s="1"/>
      <c r="AFP136" s="1"/>
      <c r="AFQ136" s="1"/>
      <c r="AFR136" s="1"/>
      <c r="AFS136" s="1"/>
      <c r="AFT136" s="1"/>
      <c r="AFU136" s="1"/>
      <c r="AFV136" s="1"/>
      <c r="AFW136" s="1"/>
      <c r="AFX136" s="1"/>
      <c r="AFY136" s="1"/>
      <c r="AFZ136" s="1"/>
      <c r="AGA136" s="1"/>
      <c r="AGB136" s="1"/>
      <c r="AGC136" s="1"/>
      <c r="AGD136" s="1"/>
      <c r="AGE136" s="1"/>
      <c r="AGF136" s="1"/>
      <c r="AGG136" s="1"/>
      <c r="AGH136" s="1"/>
      <c r="AGI136" s="1"/>
      <c r="AGJ136" s="1"/>
      <c r="AGK136" s="1"/>
      <c r="AGL136" s="1"/>
      <c r="AGM136" s="1"/>
      <c r="AGN136" s="1"/>
      <c r="AGO136" s="1"/>
      <c r="AGP136" s="1"/>
      <c r="AGQ136" s="1"/>
      <c r="AGR136" s="1"/>
      <c r="AGS136" s="1"/>
      <c r="AGT136" s="1"/>
      <c r="AGU136" s="1"/>
      <c r="AGV136" s="1"/>
      <c r="AGW136" s="1"/>
      <c r="AGX136" s="1"/>
      <c r="AGY136" s="1"/>
      <c r="AGZ136" s="1"/>
      <c r="AHA136" s="1"/>
      <c r="AHB136" s="1"/>
      <c r="AHC136" s="1"/>
      <c r="AHD136" s="1"/>
      <c r="AHE136" s="1"/>
      <c r="AHF136" s="1"/>
      <c r="AHG136" s="1"/>
      <c r="AHH136" s="1"/>
      <c r="AHI136" s="1"/>
      <c r="AHJ136" s="1"/>
    </row>
    <row r="137" spans="1:894" ht="15" customHeight="1" x14ac:dyDescent="0.2">
      <c r="A137" s="46">
        <v>116</v>
      </c>
      <c r="B137" s="46" t="s">
        <v>576</v>
      </c>
      <c r="C137" s="53" t="s">
        <v>577</v>
      </c>
      <c r="D137" s="54" t="s">
        <v>578</v>
      </c>
      <c r="E137" s="54" t="s">
        <v>636</v>
      </c>
      <c r="F137" s="55"/>
      <c r="G137" s="56">
        <v>333360</v>
      </c>
      <c r="H137" s="56">
        <v>37040</v>
      </c>
      <c r="I137" s="54" t="s">
        <v>221</v>
      </c>
      <c r="J137" s="47" t="s">
        <v>341</v>
      </c>
      <c r="K137" s="47" t="s">
        <v>488</v>
      </c>
      <c r="L137" s="47">
        <v>2013</v>
      </c>
      <c r="M137" s="47" t="s">
        <v>508</v>
      </c>
      <c r="N137" s="57">
        <v>41883</v>
      </c>
      <c r="O137" s="57">
        <v>42978</v>
      </c>
      <c r="P137" s="56">
        <v>0</v>
      </c>
      <c r="Q137" s="56">
        <f>+G137-P137</f>
        <v>333360</v>
      </c>
      <c r="R137" s="82">
        <v>25</v>
      </c>
      <c r="S137" s="82">
        <v>25</v>
      </c>
    </row>
    <row r="138" spans="1:894" ht="15" customHeight="1" x14ac:dyDescent="0.2">
      <c r="A138" s="23" t="s">
        <v>591</v>
      </c>
      <c r="B138" s="23" t="s">
        <v>367</v>
      </c>
      <c r="C138" s="23" t="s">
        <v>141</v>
      </c>
      <c r="D138" s="23" t="s">
        <v>207</v>
      </c>
      <c r="E138" s="23"/>
      <c r="F138" s="25" t="s">
        <v>453</v>
      </c>
      <c r="G138" s="26">
        <v>49500</v>
      </c>
      <c r="H138" s="26">
        <v>5500</v>
      </c>
      <c r="I138" s="23" t="s">
        <v>315</v>
      </c>
      <c r="J138" s="27" t="s">
        <v>342</v>
      </c>
      <c r="K138" s="27" t="s">
        <v>483</v>
      </c>
      <c r="L138" s="27">
        <v>2006</v>
      </c>
      <c r="M138" s="27" t="s">
        <v>508</v>
      </c>
      <c r="N138" s="28">
        <v>39514</v>
      </c>
      <c r="O138" s="28">
        <v>41339</v>
      </c>
      <c r="P138" s="29">
        <v>0</v>
      </c>
      <c r="Q138" s="29">
        <f t="shared" ref="Q138:Q153" si="10">G138-P138</f>
        <v>49500</v>
      </c>
      <c r="R138" s="1">
        <v>0</v>
      </c>
    </row>
    <row r="139" spans="1:894" s="46" customFormat="1" ht="15" customHeight="1" x14ac:dyDescent="0.2">
      <c r="A139" s="23" t="s">
        <v>591</v>
      </c>
      <c r="B139" s="23" t="s">
        <v>294</v>
      </c>
      <c r="C139" s="30" t="s">
        <v>125</v>
      </c>
      <c r="D139" s="31" t="s">
        <v>192</v>
      </c>
      <c r="E139" s="31"/>
      <c r="F139" s="32" t="s">
        <v>452</v>
      </c>
      <c r="G139" s="33">
        <v>35551</v>
      </c>
      <c r="H139" s="33">
        <v>3950.1111111111095</v>
      </c>
      <c r="I139" s="31" t="s">
        <v>303</v>
      </c>
      <c r="J139" s="24" t="s">
        <v>340</v>
      </c>
      <c r="K139" s="24" t="s">
        <v>485</v>
      </c>
      <c r="L139" s="24">
        <v>2006</v>
      </c>
      <c r="M139" s="24" t="s">
        <v>508</v>
      </c>
      <c r="N139" s="34">
        <v>39514</v>
      </c>
      <c r="O139" s="34">
        <v>41339</v>
      </c>
      <c r="P139" s="33">
        <v>0</v>
      </c>
      <c r="Q139" s="33">
        <f t="shared" si="10"/>
        <v>35551</v>
      </c>
      <c r="R139" s="1">
        <v>0</v>
      </c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N139" s="1"/>
      <c r="LO139" s="1"/>
      <c r="LP139" s="1"/>
      <c r="LQ139" s="1"/>
      <c r="LR139" s="1"/>
      <c r="LS139" s="1"/>
      <c r="LT139" s="1"/>
      <c r="LU139" s="1"/>
      <c r="LV139" s="1"/>
      <c r="LW139" s="1"/>
      <c r="LX139" s="1"/>
      <c r="LY139" s="1"/>
      <c r="LZ139" s="1"/>
      <c r="MA139" s="1"/>
      <c r="MB139" s="1"/>
      <c r="MC139" s="1"/>
      <c r="MD139" s="1"/>
      <c r="ME139" s="1"/>
      <c r="MF139" s="1"/>
      <c r="MG139" s="1"/>
      <c r="MH139" s="1"/>
      <c r="MI139" s="1"/>
      <c r="MJ139" s="1"/>
      <c r="MK139" s="1"/>
      <c r="ML139" s="1"/>
      <c r="MM139" s="1"/>
      <c r="MN139" s="1"/>
      <c r="MO139" s="1"/>
      <c r="MP139" s="1"/>
      <c r="MQ139" s="1"/>
      <c r="MR139" s="1"/>
      <c r="MS139" s="1"/>
      <c r="MT139" s="1"/>
      <c r="MU139" s="1"/>
      <c r="MV139" s="1"/>
      <c r="MW139" s="1"/>
      <c r="MX139" s="1"/>
      <c r="MY139" s="1"/>
      <c r="MZ139" s="1"/>
      <c r="NA139" s="1"/>
      <c r="NB139" s="1"/>
      <c r="NC139" s="1"/>
      <c r="ND139" s="1"/>
      <c r="NE139" s="1"/>
      <c r="NF139" s="1"/>
      <c r="NG139" s="1"/>
      <c r="NH139" s="1"/>
      <c r="NI139" s="1"/>
      <c r="NJ139" s="1"/>
      <c r="NK139" s="1"/>
      <c r="NL139" s="1"/>
      <c r="NM139" s="1"/>
      <c r="NN139" s="1"/>
      <c r="NO139" s="1"/>
      <c r="NP139" s="1"/>
      <c r="NQ139" s="1"/>
      <c r="NR139" s="1"/>
      <c r="NS139" s="1"/>
      <c r="NT139" s="1"/>
      <c r="NU139" s="1"/>
      <c r="NV139" s="1"/>
      <c r="NW139" s="1"/>
      <c r="NX139" s="1"/>
      <c r="NY139" s="1"/>
      <c r="NZ139" s="1"/>
      <c r="OA139" s="1"/>
      <c r="OB139" s="1"/>
      <c r="OC139" s="1"/>
      <c r="OD139" s="1"/>
      <c r="OE139" s="1"/>
      <c r="OF139" s="1"/>
      <c r="OG139" s="1"/>
      <c r="OH139" s="1"/>
      <c r="OI139" s="1"/>
      <c r="OJ139" s="1"/>
      <c r="OK139" s="1"/>
      <c r="OL139" s="1"/>
      <c r="OM139" s="1"/>
      <c r="ON139" s="1"/>
      <c r="OO139" s="1"/>
      <c r="OP139" s="1"/>
      <c r="OQ139" s="1"/>
      <c r="OR139" s="1"/>
      <c r="OS139" s="1"/>
      <c r="OT139" s="1"/>
      <c r="OU139" s="1"/>
      <c r="OV139" s="1"/>
      <c r="OW139" s="1"/>
      <c r="OX139" s="1"/>
      <c r="OY139" s="1"/>
      <c r="OZ139" s="1"/>
      <c r="PA139" s="1"/>
      <c r="PB139" s="1"/>
      <c r="PC139" s="1"/>
      <c r="PD139" s="1"/>
      <c r="PE139" s="1"/>
      <c r="PF139" s="1"/>
      <c r="PG139" s="1"/>
      <c r="PH139" s="1"/>
      <c r="PI139" s="1"/>
      <c r="PJ139" s="1"/>
      <c r="PK139" s="1"/>
      <c r="PL139" s="1"/>
      <c r="PM139" s="1"/>
      <c r="PN139" s="1"/>
      <c r="PO139" s="1"/>
      <c r="PP139" s="1"/>
      <c r="PQ139" s="1"/>
      <c r="PR139" s="1"/>
      <c r="PS139" s="1"/>
      <c r="PT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E139" s="1"/>
      <c r="QF139" s="1"/>
      <c r="QG139" s="1"/>
      <c r="QH139" s="1"/>
      <c r="QI139" s="1"/>
      <c r="QJ139" s="1"/>
      <c r="QK139" s="1"/>
      <c r="QL139" s="1"/>
      <c r="QM139" s="1"/>
      <c r="QN139" s="1"/>
      <c r="QO139" s="1"/>
      <c r="QP139" s="1"/>
      <c r="QQ139" s="1"/>
      <c r="QR139" s="1"/>
      <c r="QS139" s="1"/>
      <c r="QT139" s="1"/>
      <c r="QU139" s="1"/>
      <c r="QV139" s="1"/>
      <c r="QW139" s="1"/>
      <c r="QX139" s="1"/>
      <c r="QY139" s="1"/>
      <c r="QZ139" s="1"/>
      <c r="RA139" s="1"/>
      <c r="RB139" s="1"/>
      <c r="RC139" s="1"/>
      <c r="RD139" s="1"/>
      <c r="RE139" s="1"/>
      <c r="RF139" s="1"/>
      <c r="RG139" s="1"/>
      <c r="RH139" s="1"/>
      <c r="RI139" s="1"/>
      <c r="RJ139" s="1"/>
      <c r="RK139" s="1"/>
      <c r="RL139" s="1"/>
      <c r="RM139" s="1"/>
      <c r="RN139" s="1"/>
      <c r="RO139" s="1"/>
      <c r="RP139" s="1"/>
      <c r="RQ139" s="1"/>
      <c r="RR139" s="1"/>
      <c r="RS139" s="1"/>
      <c r="RT139" s="1"/>
      <c r="RU139" s="1"/>
      <c r="RV139" s="1"/>
      <c r="RW139" s="1"/>
      <c r="RX139" s="1"/>
      <c r="RY139" s="1"/>
      <c r="RZ139" s="1"/>
      <c r="SA139" s="1"/>
      <c r="SB139" s="1"/>
      <c r="SC139" s="1"/>
      <c r="SD139" s="1"/>
      <c r="SE139" s="1"/>
      <c r="SF139" s="1"/>
      <c r="SG139" s="1"/>
      <c r="SH139" s="1"/>
      <c r="SI139" s="1"/>
      <c r="SJ139" s="1"/>
      <c r="SK139" s="1"/>
      <c r="SL139" s="1"/>
      <c r="SM139" s="1"/>
      <c r="SN139" s="1"/>
      <c r="SO139" s="1"/>
      <c r="SP139" s="1"/>
      <c r="SQ139" s="1"/>
      <c r="SR139" s="1"/>
      <c r="SS139" s="1"/>
      <c r="ST139" s="1"/>
      <c r="SU139" s="1"/>
      <c r="SV139" s="1"/>
      <c r="SW139" s="1"/>
      <c r="SX139" s="1"/>
      <c r="SY139" s="1"/>
      <c r="SZ139" s="1"/>
      <c r="TA139" s="1"/>
      <c r="TB139" s="1"/>
      <c r="TC139" s="1"/>
      <c r="TD139" s="1"/>
      <c r="TE139" s="1"/>
      <c r="TF139" s="1"/>
      <c r="TG139" s="1"/>
      <c r="TH139" s="1"/>
      <c r="TI139" s="1"/>
      <c r="TJ139" s="1"/>
      <c r="TK139" s="1"/>
      <c r="TL139" s="1"/>
      <c r="TM139" s="1"/>
      <c r="TN139" s="1"/>
      <c r="TO139" s="1"/>
      <c r="TP139" s="1"/>
      <c r="TQ139" s="1"/>
      <c r="TR139" s="1"/>
      <c r="TS139" s="1"/>
      <c r="TT139" s="1"/>
      <c r="TU139" s="1"/>
      <c r="TV139" s="1"/>
      <c r="TW139" s="1"/>
      <c r="TX139" s="1"/>
      <c r="TY139" s="1"/>
      <c r="TZ139" s="1"/>
      <c r="UA139" s="1"/>
      <c r="UB139" s="1"/>
      <c r="UC139" s="1"/>
      <c r="UD139" s="1"/>
      <c r="UE139" s="1"/>
      <c r="UF139" s="1"/>
      <c r="UG139" s="1"/>
      <c r="UH139" s="1"/>
      <c r="UI139" s="1"/>
      <c r="UJ139" s="1"/>
      <c r="UK139" s="1"/>
      <c r="UL139" s="1"/>
      <c r="UM139" s="1"/>
      <c r="UN139" s="1"/>
      <c r="UO139" s="1"/>
      <c r="UP139" s="1"/>
      <c r="UQ139" s="1"/>
      <c r="UR139" s="1"/>
      <c r="US139" s="1"/>
      <c r="UT139" s="1"/>
      <c r="UU139" s="1"/>
      <c r="UV139" s="1"/>
      <c r="UW139" s="1"/>
      <c r="UX139" s="1"/>
      <c r="UY139" s="1"/>
      <c r="UZ139" s="1"/>
      <c r="VA139" s="1"/>
      <c r="VB139" s="1"/>
      <c r="VC139" s="1"/>
      <c r="VD139" s="1"/>
      <c r="VE139" s="1"/>
      <c r="VF139" s="1"/>
      <c r="VG139" s="1"/>
      <c r="VH139" s="1"/>
      <c r="VI139" s="1"/>
      <c r="VJ139" s="1"/>
      <c r="VK139" s="1"/>
      <c r="VL139" s="1"/>
      <c r="VM139" s="1"/>
      <c r="VN139" s="1"/>
      <c r="VO139" s="1"/>
      <c r="VP139" s="1"/>
      <c r="VQ139" s="1"/>
      <c r="VR139" s="1"/>
      <c r="VS139" s="1"/>
      <c r="VT139" s="1"/>
      <c r="VU139" s="1"/>
      <c r="VV139" s="1"/>
      <c r="VW139" s="1"/>
      <c r="VX139" s="1"/>
      <c r="VY139" s="1"/>
      <c r="VZ139" s="1"/>
      <c r="WA139" s="1"/>
      <c r="WB139" s="1"/>
      <c r="WC139" s="1"/>
      <c r="WD139" s="1"/>
      <c r="WE139" s="1"/>
      <c r="WF139" s="1"/>
      <c r="WG139" s="1"/>
      <c r="WH139" s="1"/>
      <c r="WI139" s="1"/>
      <c r="WJ139" s="1"/>
      <c r="WK139" s="1"/>
      <c r="WL139" s="1"/>
      <c r="WM139" s="1"/>
      <c r="WN139" s="1"/>
      <c r="WO139" s="1"/>
      <c r="WP139" s="1"/>
      <c r="WQ139" s="1"/>
      <c r="WR139" s="1"/>
      <c r="WS139" s="1"/>
      <c r="WT139" s="1"/>
      <c r="WU139" s="1"/>
      <c r="WV139" s="1"/>
      <c r="WW139" s="1"/>
      <c r="WX139" s="1"/>
      <c r="WY139" s="1"/>
      <c r="WZ139" s="1"/>
      <c r="XA139" s="1"/>
      <c r="XB139" s="1"/>
      <c r="XC139" s="1"/>
      <c r="XD139" s="1"/>
      <c r="XE139" s="1"/>
      <c r="XF139" s="1"/>
      <c r="XG139" s="1"/>
      <c r="XH139" s="1"/>
      <c r="XI139" s="1"/>
      <c r="XJ139" s="1"/>
      <c r="XK139" s="1"/>
      <c r="XL139" s="1"/>
      <c r="XM139" s="1"/>
      <c r="XN139" s="1"/>
      <c r="XO139" s="1"/>
      <c r="XP139" s="1"/>
      <c r="XQ139" s="1"/>
      <c r="XR139" s="1"/>
      <c r="XS139" s="1"/>
      <c r="XT139" s="1"/>
      <c r="XU139" s="1"/>
      <c r="XV139" s="1"/>
      <c r="XW139" s="1"/>
      <c r="XX139" s="1"/>
      <c r="XY139" s="1"/>
      <c r="XZ139" s="1"/>
      <c r="YA139" s="1"/>
      <c r="YB139" s="1"/>
      <c r="YC139" s="1"/>
      <c r="YD139" s="1"/>
      <c r="YE139" s="1"/>
      <c r="YF139" s="1"/>
      <c r="YG139" s="1"/>
      <c r="YH139" s="1"/>
      <c r="YI139" s="1"/>
      <c r="YJ139" s="1"/>
      <c r="YK139" s="1"/>
      <c r="YL139" s="1"/>
      <c r="YM139" s="1"/>
      <c r="YN139" s="1"/>
      <c r="YO139" s="1"/>
      <c r="YP139" s="1"/>
      <c r="YQ139" s="1"/>
      <c r="YR139" s="1"/>
      <c r="YS139" s="1"/>
      <c r="YT139" s="1"/>
      <c r="YU139" s="1"/>
      <c r="YV139" s="1"/>
      <c r="YW139" s="1"/>
      <c r="YX139" s="1"/>
      <c r="YY139" s="1"/>
      <c r="YZ139" s="1"/>
      <c r="ZA139" s="1"/>
      <c r="ZB139" s="1"/>
      <c r="ZC139" s="1"/>
      <c r="ZD139" s="1"/>
      <c r="ZE139" s="1"/>
      <c r="ZF139" s="1"/>
      <c r="ZG139" s="1"/>
      <c r="ZH139" s="1"/>
      <c r="ZI139" s="1"/>
      <c r="ZJ139" s="1"/>
      <c r="ZK139" s="1"/>
      <c r="ZL139" s="1"/>
      <c r="ZM139" s="1"/>
      <c r="ZN139" s="1"/>
      <c r="ZO139" s="1"/>
      <c r="ZP139" s="1"/>
      <c r="ZQ139" s="1"/>
      <c r="ZR139" s="1"/>
      <c r="ZS139" s="1"/>
      <c r="ZT139" s="1"/>
      <c r="ZU139" s="1"/>
      <c r="ZV139" s="1"/>
      <c r="ZW139" s="1"/>
      <c r="ZX139" s="1"/>
      <c r="ZY139" s="1"/>
      <c r="ZZ139" s="1"/>
      <c r="AAA139" s="1"/>
      <c r="AAB139" s="1"/>
      <c r="AAC139" s="1"/>
      <c r="AAD139" s="1"/>
      <c r="AAE139" s="1"/>
      <c r="AAF139" s="1"/>
      <c r="AAG139" s="1"/>
      <c r="AAH139" s="1"/>
      <c r="AAI139" s="1"/>
      <c r="AAJ139" s="1"/>
      <c r="AAK139" s="1"/>
      <c r="AAL139" s="1"/>
      <c r="AAM139" s="1"/>
      <c r="AAN139" s="1"/>
      <c r="AAO139" s="1"/>
      <c r="AAP139" s="1"/>
      <c r="AAQ139" s="1"/>
      <c r="AAR139" s="1"/>
      <c r="AAS139" s="1"/>
      <c r="AAT139" s="1"/>
      <c r="AAU139" s="1"/>
      <c r="AAV139" s="1"/>
      <c r="AAW139" s="1"/>
      <c r="AAX139" s="1"/>
      <c r="AAY139" s="1"/>
      <c r="AAZ139" s="1"/>
      <c r="ABA139" s="1"/>
      <c r="ABB139" s="1"/>
      <c r="ABC139" s="1"/>
      <c r="ABD139" s="1"/>
      <c r="ABE139" s="1"/>
      <c r="ABF139" s="1"/>
      <c r="ABG139" s="1"/>
      <c r="ABH139" s="1"/>
      <c r="ABI139" s="1"/>
      <c r="ABJ139" s="1"/>
      <c r="ABK139" s="1"/>
      <c r="ABL139" s="1"/>
      <c r="ABM139" s="1"/>
      <c r="ABN139" s="1"/>
      <c r="ABO139" s="1"/>
      <c r="ABP139" s="1"/>
      <c r="ABQ139" s="1"/>
      <c r="ABR139" s="1"/>
      <c r="ABS139" s="1"/>
      <c r="ABT139" s="1"/>
      <c r="ABU139" s="1"/>
      <c r="ABV139" s="1"/>
      <c r="ABW139" s="1"/>
      <c r="ABX139" s="1"/>
      <c r="ABY139" s="1"/>
      <c r="ABZ139" s="1"/>
      <c r="ACA139" s="1"/>
      <c r="ACB139" s="1"/>
      <c r="ACC139" s="1"/>
      <c r="ACD139" s="1"/>
      <c r="ACE139" s="1"/>
      <c r="ACF139" s="1"/>
      <c r="ACG139" s="1"/>
      <c r="ACH139" s="1"/>
      <c r="ACI139" s="1"/>
      <c r="ACJ139" s="1"/>
      <c r="ACK139" s="1"/>
      <c r="ACL139" s="1"/>
      <c r="ACM139" s="1"/>
      <c r="ACN139" s="1"/>
      <c r="ACO139" s="1"/>
      <c r="ACP139" s="1"/>
      <c r="ACQ139" s="1"/>
      <c r="ACR139" s="1"/>
      <c r="ACS139" s="1"/>
      <c r="ACT139" s="1"/>
      <c r="ACU139" s="1"/>
      <c r="ACV139" s="1"/>
      <c r="ACW139" s="1"/>
      <c r="ACX139" s="1"/>
      <c r="ACY139" s="1"/>
      <c r="ACZ139" s="1"/>
      <c r="ADA139" s="1"/>
      <c r="ADB139" s="1"/>
      <c r="ADC139" s="1"/>
      <c r="ADD139" s="1"/>
      <c r="ADE139" s="1"/>
      <c r="ADF139" s="1"/>
      <c r="ADG139" s="1"/>
      <c r="ADH139" s="1"/>
      <c r="ADI139" s="1"/>
      <c r="ADJ139" s="1"/>
      <c r="ADK139" s="1"/>
      <c r="ADL139" s="1"/>
      <c r="ADM139" s="1"/>
      <c r="ADN139" s="1"/>
      <c r="ADO139" s="1"/>
      <c r="ADP139" s="1"/>
      <c r="ADQ139" s="1"/>
      <c r="ADR139" s="1"/>
      <c r="ADS139" s="1"/>
      <c r="ADT139" s="1"/>
      <c r="ADU139" s="1"/>
      <c r="ADV139" s="1"/>
      <c r="ADW139" s="1"/>
      <c r="ADX139" s="1"/>
      <c r="ADY139" s="1"/>
      <c r="ADZ139" s="1"/>
      <c r="AEA139" s="1"/>
      <c r="AEB139" s="1"/>
      <c r="AEC139" s="1"/>
      <c r="AED139" s="1"/>
      <c r="AEE139" s="1"/>
      <c r="AEF139" s="1"/>
      <c r="AEG139" s="1"/>
      <c r="AEH139" s="1"/>
      <c r="AEI139" s="1"/>
      <c r="AEJ139" s="1"/>
      <c r="AEK139" s="1"/>
      <c r="AEL139" s="1"/>
      <c r="AEM139" s="1"/>
      <c r="AEN139" s="1"/>
      <c r="AEO139" s="1"/>
      <c r="AEP139" s="1"/>
      <c r="AEQ139" s="1"/>
      <c r="AER139" s="1"/>
      <c r="AES139" s="1"/>
      <c r="AET139" s="1"/>
      <c r="AEU139" s="1"/>
      <c r="AEV139" s="1"/>
      <c r="AEW139" s="1"/>
      <c r="AEX139" s="1"/>
      <c r="AEY139" s="1"/>
      <c r="AEZ139" s="1"/>
      <c r="AFA139" s="1"/>
      <c r="AFB139" s="1"/>
      <c r="AFC139" s="1"/>
      <c r="AFD139" s="1"/>
      <c r="AFE139" s="1"/>
      <c r="AFF139" s="1"/>
      <c r="AFG139" s="1"/>
      <c r="AFH139" s="1"/>
      <c r="AFI139" s="1"/>
      <c r="AFJ139" s="1"/>
      <c r="AFK139" s="1"/>
      <c r="AFL139" s="1"/>
      <c r="AFM139" s="1"/>
      <c r="AFN139" s="1"/>
      <c r="AFO139" s="1"/>
      <c r="AFP139" s="1"/>
      <c r="AFQ139" s="1"/>
      <c r="AFR139" s="1"/>
      <c r="AFS139" s="1"/>
      <c r="AFT139" s="1"/>
      <c r="AFU139" s="1"/>
      <c r="AFV139" s="1"/>
      <c r="AFW139" s="1"/>
      <c r="AFX139" s="1"/>
      <c r="AFY139" s="1"/>
      <c r="AFZ139" s="1"/>
      <c r="AGA139" s="1"/>
      <c r="AGB139" s="1"/>
      <c r="AGC139" s="1"/>
      <c r="AGD139" s="1"/>
      <c r="AGE139" s="1"/>
      <c r="AGF139" s="1"/>
      <c r="AGG139" s="1"/>
      <c r="AGH139" s="1"/>
      <c r="AGI139" s="1"/>
      <c r="AGJ139" s="1"/>
      <c r="AGK139" s="1"/>
      <c r="AGL139" s="1"/>
      <c r="AGM139" s="1"/>
      <c r="AGN139" s="1"/>
      <c r="AGO139" s="1"/>
      <c r="AGP139" s="1"/>
      <c r="AGQ139" s="1"/>
      <c r="AGR139" s="1"/>
      <c r="AGS139" s="1"/>
      <c r="AGT139" s="1"/>
      <c r="AGU139" s="1"/>
      <c r="AGV139" s="1"/>
      <c r="AGW139" s="1"/>
      <c r="AGX139" s="1"/>
      <c r="AGY139" s="1"/>
      <c r="AGZ139" s="1"/>
      <c r="AHA139" s="1"/>
      <c r="AHB139" s="1"/>
      <c r="AHC139" s="1"/>
      <c r="AHD139" s="1"/>
      <c r="AHE139" s="1"/>
      <c r="AHF139" s="1"/>
      <c r="AHG139" s="1"/>
      <c r="AHH139" s="1"/>
      <c r="AHI139" s="1"/>
      <c r="AHJ139" s="1"/>
    </row>
    <row r="140" spans="1:894" s="46" customFormat="1" ht="15" customHeight="1" x14ac:dyDescent="0.2">
      <c r="A140" s="23" t="s">
        <v>591</v>
      </c>
      <c r="B140" s="23" t="s">
        <v>294</v>
      </c>
      <c r="C140" s="30" t="s">
        <v>145</v>
      </c>
      <c r="D140" s="31" t="s">
        <v>191</v>
      </c>
      <c r="E140" s="31"/>
      <c r="F140" s="32" t="s">
        <v>452</v>
      </c>
      <c r="G140" s="33">
        <v>85754</v>
      </c>
      <c r="H140" s="33">
        <v>9528.222222222219</v>
      </c>
      <c r="I140" s="31" t="s">
        <v>303</v>
      </c>
      <c r="J140" s="24" t="s">
        <v>341</v>
      </c>
      <c r="K140" s="24" t="s">
        <v>485</v>
      </c>
      <c r="L140" s="24">
        <v>2006</v>
      </c>
      <c r="M140" s="24" t="s">
        <v>508</v>
      </c>
      <c r="N140" s="34">
        <v>39514</v>
      </c>
      <c r="O140" s="34">
        <v>41339</v>
      </c>
      <c r="P140" s="33">
        <v>0</v>
      </c>
      <c r="Q140" s="33">
        <f t="shared" si="10"/>
        <v>85754</v>
      </c>
      <c r="R140" s="1">
        <v>0</v>
      </c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N140" s="1"/>
      <c r="LO140" s="1"/>
      <c r="LP140" s="1"/>
      <c r="LQ140" s="1"/>
      <c r="LR140" s="1"/>
      <c r="LS140" s="1"/>
      <c r="LT140" s="1"/>
      <c r="LU140" s="1"/>
      <c r="LV140" s="1"/>
      <c r="LW140" s="1"/>
      <c r="LX140" s="1"/>
      <c r="LY140" s="1"/>
      <c r="LZ140" s="1"/>
      <c r="MA140" s="1"/>
      <c r="MB140" s="1"/>
      <c r="MC140" s="1"/>
      <c r="MD140" s="1"/>
      <c r="ME140" s="1"/>
      <c r="MF140" s="1"/>
      <c r="MG140" s="1"/>
      <c r="MH140" s="1"/>
      <c r="MI140" s="1"/>
      <c r="MJ140" s="1"/>
      <c r="MK140" s="1"/>
      <c r="ML140" s="1"/>
      <c r="MM140" s="1"/>
      <c r="MN140" s="1"/>
      <c r="MO140" s="1"/>
      <c r="MP140" s="1"/>
      <c r="MQ140" s="1"/>
      <c r="MR140" s="1"/>
      <c r="MS140" s="1"/>
      <c r="MT140" s="1"/>
      <c r="MU140" s="1"/>
      <c r="MV140" s="1"/>
      <c r="MW140" s="1"/>
      <c r="MX140" s="1"/>
      <c r="MY140" s="1"/>
      <c r="MZ140" s="1"/>
      <c r="NA140" s="1"/>
      <c r="NB140" s="1"/>
      <c r="NC140" s="1"/>
      <c r="ND140" s="1"/>
      <c r="NE140" s="1"/>
      <c r="NF140" s="1"/>
      <c r="NG140" s="1"/>
      <c r="NH140" s="1"/>
      <c r="NI140" s="1"/>
      <c r="NJ140" s="1"/>
      <c r="NK140" s="1"/>
      <c r="NL140" s="1"/>
      <c r="NM140" s="1"/>
      <c r="NN140" s="1"/>
      <c r="NO140" s="1"/>
      <c r="NP140" s="1"/>
      <c r="NQ140" s="1"/>
      <c r="NR140" s="1"/>
      <c r="NS140" s="1"/>
      <c r="NT140" s="1"/>
      <c r="NU140" s="1"/>
      <c r="NV140" s="1"/>
      <c r="NW140" s="1"/>
      <c r="NX140" s="1"/>
      <c r="NY140" s="1"/>
      <c r="NZ140" s="1"/>
      <c r="OA140" s="1"/>
      <c r="OB140" s="1"/>
      <c r="OC140" s="1"/>
      <c r="OD140" s="1"/>
      <c r="OE140" s="1"/>
      <c r="OF140" s="1"/>
      <c r="OG140" s="1"/>
      <c r="OH140" s="1"/>
      <c r="OI140" s="1"/>
      <c r="OJ140" s="1"/>
      <c r="OK140" s="1"/>
      <c r="OL140" s="1"/>
      <c r="OM140" s="1"/>
      <c r="ON140" s="1"/>
      <c r="OO140" s="1"/>
      <c r="OP140" s="1"/>
      <c r="OQ140" s="1"/>
      <c r="OR140" s="1"/>
      <c r="OS140" s="1"/>
      <c r="OT140" s="1"/>
      <c r="OU140" s="1"/>
      <c r="OV140" s="1"/>
      <c r="OW140" s="1"/>
      <c r="OX140" s="1"/>
      <c r="OY140" s="1"/>
      <c r="OZ140" s="1"/>
      <c r="PA140" s="1"/>
      <c r="PB140" s="1"/>
      <c r="PC140" s="1"/>
      <c r="PD140" s="1"/>
      <c r="PE140" s="1"/>
      <c r="PF140" s="1"/>
      <c r="PG140" s="1"/>
      <c r="PH140" s="1"/>
      <c r="PI140" s="1"/>
      <c r="PJ140" s="1"/>
      <c r="PK140" s="1"/>
      <c r="PL140" s="1"/>
      <c r="PM140" s="1"/>
      <c r="PN140" s="1"/>
      <c r="PO140" s="1"/>
      <c r="PP140" s="1"/>
      <c r="PQ140" s="1"/>
      <c r="PR140" s="1"/>
      <c r="PS140" s="1"/>
      <c r="PT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E140" s="1"/>
      <c r="QF140" s="1"/>
      <c r="QG140" s="1"/>
      <c r="QH140" s="1"/>
      <c r="QI140" s="1"/>
      <c r="QJ140" s="1"/>
      <c r="QK140" s="1"/>
      <c r="QL140" s="1"/>
      <c r="QM140" s="1"/>
      <c r="QN140" s="1"/>
      <c r="QO140" s="1"/>
      <c r="QP140" s="1"/>
      <c r="QQ140" s="1"/>
      <c r="QR140" s="1"/>
      <c r="QS140" s="1"/>
      <c r="QT140" s="1"/>
      <c r="QU140" s="1"/>
      <c r="QV140" s="1"/>
      <c r="QW140" s="1"/>
      <c r="QX140" s="1"/>
      <c r="QY140" s="1"/>
      <c r="QZ140" s="1"/>
      <c r="RA140" s="1"/>
      <c r="RB140" s="1"/>
      <c r="RC140" s="1"/>
      <c r="RD140" s="1"/>
      <c r="RE140" s="1"/>
      <c r="RF140" s="1"/>
      <c r="RG140" s="1"/>
      <c r="RH140" s="1"/>
      <c r="RI140" s="1"/>
      <c r="RJ140" s="1"/>
      <c r="RK140" s="1"/>
      <c r="RL140" s="1"/>
      <c r="RM140" s="1"/>
      <c r="RN140" s="1"/>
      <c r="RO140" s="1"/>
      <c r="RP140" s="1"/>
      <c r="RQ140" s="1"/>
      <c r="RR140" s="1"/>
      <c r="RS140" s="1"/>
      <c r="RT140" s="1"/>
      <c r="RU140" s="1"/>
      <c r="RV140" s="1"/>
      <c r="RW140" s="1"/>
      <c r="RX140" s="1"/>
      <c r="RY140" s="1"/>
      <c r="RZ140" s="1"/>
      <c r="SA140" s="1"/>
      <c r="SB140" s="1"/>
      <c r="SC140" s="1"/>
      <c r="SD140" s="1"/>
      <c r="SE140" s="1"/>
      <c r="SF140" s="1"/>
      <c r="SG140" s="1"/>
      <c r="SH140" s="1"/>
      <c r="SI140" s="1"/>
      <c r="SJ140" s="1"/>
      <c r="SK140" s="1"/>
      <c r="SL140" s="1"/>
      <c r="SM140" s="1"/>
      <c r="SN140" s="1"/>
      <c r="SO140" s="1"/>
      <c r="SP140" s="1"/>
      <c r="SQ140" s="1"/>
      <c r="SR140" s="1"/>
      <c r="SS140" s="1"/>
      <c r="ST140" s="1"/>
      <c r="SU140" s="1"/>
      <c r="SV140" s="1"/>
      <c r="SW140" s="1"/>
      <c r="SX140" s="1"/>
      <c r="SY140" s="1"/>
      <c r="SZ140" s="1"/>
      <c r="TA140" s="1"/>
      <c r="TB140" s="1"/>
      <c r="TC140" s="1"/>
      <c r="TD140" s="1"/>
      <c r="TE140" s="1"/>
      <c r="TF140" s="1"/>
      <c r="TG140" s="1"/>
      <c r="TH140" s="1"/>
      <c r="TI140" s="1"/>
      <c r="TJ140" s="1"/>
      <c r="TK140" s="1"/>
      <c r="TL140" s="1"/>
      <c r="TM140" s="1"/>
      <c r="TN140" s="1"/>
      <c r="TO140" s="1"/>
      <c r="TP140" s="1"/>
      <c r="TQ140" s="1"/>
      <c r="TR140" s="1"/>
      <c r="TS140" s="1"/>
      <c r="TT140" s="1"/>
      <c r="TU140" s="1"/>
      <c r="TV140" s="1"/>
      <c r="TW140" s="1"/>
      <c r="TX140" s="1"/>
      <c r="TY140" s="1"/>
      <c r="TZ140" s="1"/>
      <c r="UA140" s="1"/>
      <c r="UB140" s="1"/>
      <c r="UC140" s="1"/>
      <c r="UD140" s="1"/>
      <c r="UE140" s="1"/>
      <c r="UF140" s="1"/>
      <c r="UG140" s="1"/>
      <c r="UH140" s="1"/>
      <c r="UI140" s="1"/>
      <c r="UJ140" s="1"/>
      <c r="UK140" s="1"/>
      <c r="UL140" s="1"/>
      <c r="UM140" s="1"/>
      <c r="UN140" s="1"/>
      <c r="UO140" s="1"/>
      <c r="UP140" s="1"/>
      <c r="UQ140" s="1"/>
      <c r="UR140" s="1"/>
      <c r="US140" s="1"/>
      <c r="UT140" s="1"/>
      <c r="UU140" s="1"/>
      <c r="UV140" s="1"/>
      <c r="UW140" s="1"/>
      <c r="UX140" s="1"/>
      <c r="UY140" s="1"/>
      <c r="UZ140" s="1"/>
      <c r="VA140" s="1"/>
      <c r="VB140" s="1"/>
      <c r="VC140" s="1"/>
      <c r="VD140" s="1"/>
      <c r="VE140" s="1"/>
      <c r="VF140" s="1"/>
      <c r="VG140" s="1"/>
      <c r="VH140" s="1"/>
      <c r="VI140" s="1"/>
      <c r="VJ140" s="1"/>
      <c r="VK140" s="1"/>
      <c r="VL140" s="1"/>
      <c r="VM140" s="1"/>
      <c r="VN140" s="1"/>
      <c r="VO140" s="1"/>
      <c r="VP140" s="1"/>
      <c r="VQ140" s="1"/>
      <c r="VR140" s="1"/>
      <c r="VS140" s="1"/>
      <c r="VT140" s="1"/>
      <c r="VU140" s="1"/>
      <c r="VV140" s="1"/>
      <c r="VW140" s="1"/>
      <c r="VX140" s="1"/>
      <c r="VY140" s="1"/>
      <c r="VZ140" s="1"/>
      <c r="WA140" s="1"/>
      <c r="WB140" s="1"/>
      <c r="WC140" s="1"/>
      <c r="WD140" s="1"/>
      <c r="WE140" s="1"/>
      <c r="WF140" s="1"/>
      <c r="WG140" s="1"/>
      <c r="WH140" s="1"/>
      <c r="WI140" s="1"/>
      <c r="WJ140" s="1"/>
      <c r="WK140" s="1"/>
      <c r="WL140" s="1"/>
      <c r="WM140" s="1"/>
      <c r="WN140" s="1"/>
      <c r="WO140" s="1"/>
      <c r="WP140" s="1"/>
      <c r="WQ140" s="1"/>
      <c r="WR140" s="1"/>
      <c r="WS140" s="1"/>
      <c r="WT140" s="1"/>
      <c r="WU140" s="1"/>
      <c r="WV140" s="1"/>
      <c r="WW140" s="1"/>
      <c r="WX140" s="1"/>
      <c r="WY140" s="1"/>
      <c r="WZ140" s="1"/>
      <c r="XA140" s="1"/>
      <c r="XB140" s="1"/>
      <c r="XC140" s="1"/>
      <c r="XD140" s="1"/>
      <c r="XE140" s="1"/>
      <c r="XF140" s="1"/>
      <c r="XG140" s="1"/>
      <c r="XH140" s="1"/>
      <c r="XI140" s="1"/>
      <c r="XJ140" s="1"/>
      <c r="XK140" s="1"/>
      <c r="XL140" s="1"/>
      <c r="XM140" s="1"/>
      <c r="XN140" s="1"/>
      <c r="XO140" s="1"/>
      <c r="XP140" s="1"/>
      <c r="XQ140" s="1"/>
      <c r="XR140" s="1"/>
      <c r="XS140" s="1"/>
      <c r="XT140" s="1"/>
      <c r="XU140" s="1"/>
      <c r="XV140" s="1"/>
      <c r="XW140" s="1"/>
      <c r="XX140" s="1"/>
      <c r="XY140" s="1"/>
      <c r="XZ140" s="1"/>
      <c r="YA140" s="1"/>
      <c r="YB140" s="1"/>
      <c r="YC140" s="1"/>
      <c r="YD140" s="1"/>
      <c r="YE140" s="1"/>
      <c r="YF140" s="1"/>
      <c r="YG140" s="1"/>
      <c r="YH140" s="1"/>
      <c r="YI140" s="1"/>
      <c r="YJ140" s="1"/>
      <c r="YK140" s="1"/>
      <c r="YL140" s="1"/>
      <c r="YM140" s="1"/>
      <c r="YN140" s="1"/>
      <c r="YO140" s="1"/>
      <c r="YP140" s="1"/>
      <c r="YQ140" s="1"/>
      <c r="YR140" s="1"/>
      <c r="YS140" s="1"/>
      <c r="YT140" s="1"/>
      <c r="YU140" s="1"/>
      <c r="YV140" s="1"/>
      <c r="YW140" s="1"/>
      <c r="YX140" s="1"/>
      <c r="YY140" s="1"/>
      <c r="YZ140" s="1"/>
      <c r="ZA140" s="1"/>
      <c r="ZB140" s="1"/>
      <c r="ZC140" s="1"/>
      <c r="ZD140" s="1"/>
      <c r="ZE140" s="1"/>
      <c r="ZF140" s="1"/>
      <c r="ZG140" s="1"/>
      <c r="ZH140" s="1"/>
      <c r="ZI140" s="1"/>
      <c r="ZJ140" s="1"/>
      <c r="ZK140" s="1"/>
      <c r="ZL140" s="1"/>
      <c r="ZM140" s="1"/>
      <c r="ZN140" s="1"/>
      <c r="ZO140" s="1"/>
      <c r="ZP140" s="1"/>
      <c r="ZQ140" s="1"/>
      <c r="ZR140" s="1"/>
      <c r="ZS140" s="1"/>
      <c r="ZT140" s="1"/>
      <c r="ZU140" s="1"/>
      <c r="ZV140" s="1"/>
      <c r="ZW140" s="1"/>
      <c r="ZX140" s="1"/>
      <c r="ZY140" s="1"/>
      <c r="ZZ140" s="1"/>
      <c r="AAA140" s="1"/>
      <c r="AAB140" s="1"/>
      <c r="AAC140" s="1"/>
      <c r="AAD140" s="1"/>
      <c r="AAE140" s="1"/>
      <c r="AAF140" s="1"/>
      <c r="AAG140" s="1"/>
      <c r="AAH140" s="1"/>
      <c r="AAI140" s="1"/>
      <c r="AAJ140" s="1"/>
      <c r="AAK140" s="1"/>
      <c r="AAL140" s="1"/>
      <c r="AAM140" s="1"/>
      <c r="AAN140" s="1"/>
      <c r="AAO140" s="1"/>
      <c r="AAP140" s="1"/>
      <c r="AAQ140" s="1"/>
      <c r="AAR140" s="1"/>
      <c r="AAS140" s="1"/>
      <c r="AAT140" s="1"/>
      <c r="AAU140" s="1"/>
      <c r="AAV140" s="1"/>
      <c r="AAW140" s="1"/>
      <c r="AAX140" s="1"/>
      <c r="AAY140" s="1"/>
      <c r="AAZ140" s="1"/>
      <c r="ABA140" s="1"/>
      <c r="ABB140" s="1"/>
      <c r="ABC140" s="1"/>
      <c r="ABD140" s="1"/>
      <c r="ABE140" s="1"/>
      <c r="ABF140" s="1"/>
      <c r="ABG140" s="1"/>
      <c r="ABH140" s="1"/>
      <c r="ABI140" s="1"/>
      <c r="ABJ140" s="1"/>
      <c r="ABK140" s="1"/>
      <c r="ABL140" s="1"/>
      <c r="ABM140" s="1"/>
      <c r="ABN140" s="1"/>
      <c r="ABO140" s="1"/>
      <c r="ABP140" s="1"/>
      <c r="ABQ140" s="1"/>
      <c r="ABR140" s="1"/>
      <c r="ABS140" s="1"/>
      <c r="ABT140" s="1"/>
      <c r="ABU140" s="1"/>
      <c r="ABV140" s="1"/>
      <c r="ABW140" s="1"/>
      <c r="ABX140" s="1"/>
      <c r="ABY140" s="1"/>
      <c r="ABZ140" s="1"/>
      <c r="ACA140" s="1"/>
      <c r="ACB140" s="1"/>
      <c r="ACC140" s="1"/>
      <c r="ACD140" s="1"/>
      <c r="ACE140" s="1"/>
      <c r="ACF140" s="1"/>
      <c r="ACG140" s="1"/>
      <c r="ACH140" s="1"/>
      <c r="ACI140" s="1"/>
      <c r="ACJ140" s="1"/>
      <c r="ACK140" s="1"/>
      <c r="ACL140" s="1"/>
      <c r="ACM140" s="1"/>
      <c r="ACN140" s="1"/>
      <c r="ACO140" s="1"/>
      <c r="ACP140" s="1"/>
      <c r="ACQ140" s="1"/>
      <c r="ACR140" s="1"/>
      <c r="ACS140" s="1"/>
      <c r="ACT140" s="1"/>
      <c r="ACU140" s="1"/>
      <c r="ACV140" s="1"/>
      <c r="ACW140" s="1"/>
      <c r="ACX140" s="1"/>
      <c r="ACY140" s="1"/>
      <c r="ACZ140" s="1"/>
      <c r="ADA140" s="1"/>
      <c r="ADB140" s="1"/>
      <c r="ADC140" s="1"/>
      <c r="ADD140" s="1"/>
      <c r="ADE140" s="1"/>
      <c r="ADF140" s="1"/>
      <c r="ADG140" s="1"/>
      <c r="ADH140" s="1"/>
      <c r="ADI140" s="1"/>
      <c r="ADJ140" s="1"/>
      <c r="ADK140" s="1"/>
      <c r="ADL140" s="1"/>
      <c r="ADM140" s="1"/>
      <c r="ADN140" s="1"/>
      <c r="ADO140" s="1"/>
      <c r="ADP140" s="1"/>
      <c r="ADQ140" s="1"/>
      <c r="ADR140" s="1"/>
      <c r="ADS140" s="1"/>
      <c r="ADT140" s="1"/>
      <c r="ADU140" s="1"/>
      <c r="ADV140" s="1"/>
      <c r="ADW140" s="1"/>
      <c r="ADX140" s="1"/>
      <c r="ADY140" s="1"/>
      <c r="ADZ140" s="1"/>
      <c r="AEA140" s="1"/>
      <c r="AEB140" s="1"/>
      <c r="AEC140" s="1"/>
      <c r="AED140" s="1"/>
      <c r="AEE140" s="1"/>
      <c r="AEF140" s="1"/>
      <c r="AEG140" s="1"/>
      <c r="AEH140" s="1"/>
      <c r="AEI140" s="1"/>
      <c r="AEJ140" s="1"/>
      <c r="AEK140" s="1"/>
      <c r="AEL140" s="1"/>
      <c r="AEM140" s="1"/>
      <c r="AEN140" s="1"/>
      <c r="AEO140" s="1"/>
      <c r="AEP140" s="1"/>
      <c r="AEQ140" s="1"/>
      <c r="AER140" s="1"/>
      <c r="AES140" s="1"/>
      <c r="AET140" s="1"/>
      <c r="AEU140" s="1"/>
      <c r="AEV140" s="1"/>
      <c r="AEW140" s="1"/>
      <c r="AEX140" s="1"/>
      <c r="AEY140" s="1"/>
      <c r="AEZ140" s="1"/>
      <c r="AFA140" s="1"/>
      <c r="AFB140" s="1"/>
      <c r="AFC140" s="1"/>
      <c r="AFD140" s="1"/>
      <c r="AFE140" s="1"/>
      <c r="AFF140" s="1"/>
      <c r="AFG140" s="1"/>
      <c r="AFH140" s="1"/>
      <c r="AFI140" s="1"/>
      <c r="AFJ140" s="1"/>
      <c r="AFK140" s="1"/>
      <c r="AFL140" s="1"/>
      <c r="AFM140" s="1"/>
      <c r="AFN140" s="1"/>
      <c r="AFO140" s="1"/>
      <c r="AFP140" s="1"/>
      <c r="AFQ140" s="1"/>
      <c r="AFR140" s="1"/>
      <c r="AFS140" s="1"/>
      <c r="AFT140" s="1"/>
      <c r="AFU140" s="1"/>
      <c r="AFV140" s="1"/>
      <c r="AFW140" s="1"/>
      <c r="AFX140" s="1"/>
      <c r="AFY140" s="1"/>
      <c r="AFZ140" s="1"/>
      <c r="AGA140" s="1"/>
      <c r="AGB140" s="1"/>
      <c r="AGC140" s="1"/>
      <c r="AGD140" s="1"/>
      <c r="AGE140" s="1"/>
      <c r="AGF140" s="1"/>
      <c r="AGG140" s="1"/>
      <c r="AGH140" s="1"/>
      <c r="AGI140" s="1"/>
      <c r="AGJ140" s="1"/>
      <c r="AGK140" s="1"/>
      <c r="AGL140" s="1"/>
      <c r="AGM140" s="1"/>
      <c r="AGN140" s="1"/>
      <c r="AGO140" s="1"/>
      <c r="AGP140" s="1"/>
      <c r="AGQ140" s="1"/>
      <c r="AGR140" s="1"/>
      <c r="AGS140" s="1"/>
      <c r="AGT140" s="1"/>
      <c r="AGU140" s="1"/>
      <c r="AGV140" s="1"/>
      <c r="AGW140" s="1"/>
      <c r="AGX140" s="1"/>
      <c r="AGY140" s="1"/>
      <c r="AGZ140" s="1"/>
      <c r="AHA140" s="1"/>
      <c r="AHB140" s="1"/>
      <c r="AHC140" s="1"/>
      <c r="AHD140" s="1"/>
      <c r="AHE140" s="1"/>
      <c r="AHF140" s="1"/>
      <c r="AHG140" s="1"/>
      <c r="AHH140" s="1"/>
      <c r="AHI140" s="1"/>
      <c r="AHJ140" s="1"/>
    </row>
    <row r="141" spans="1:894" ht="15" customHeight="1" x14ac:dyDescent="0.2">
      <c r="A141" s="46">
        <v>10</v>
      </c>
      <c r="B141" s="46" t="s">
        <v>7</v>
      </c>
      <c r="C141" s="46" t="s">
        <v>132</v>
      </c>
      <c r="D141" s="46" t="s">
        <v>163</v>
      </c>
      <c r="E141" s="46" t="s">
        <v>734</v>
      </c>
      <c r="F141" s="48" t="s">
        <v>596</v>
      </c>
      <c r="G141" s="49">
        <v>47948</v>
      </c>
      <c r="H141" s="49">
        <v>5327.5555555555547</v>
      </c>
      <c r="I141" s="46" t="s">
        <v>22</v>
      </c>
      <c r="J141" s="50" t="s">
        <v>340</v>
      </c>
      <c r="K141" s="50" t="s">
        <v>481</v>
      </c>
      <c r="L141" s="50">
        <v>2006</v>
      </c>
      <c r="M141" s="50" t="s">
        <v>509</v>
      </c>
      <c r="N141" s="51">
        <v>39514</v>
      </c>
      <c r="O141" s="51">
        <v>41339</v>
      </c>
      <c r="P141" s="52">
        <v>9624.17</v>
      </c>
      <c r="Q141" s="52">
        <f t="shared" si="10"/>
        <v>38323.83</v>
      </c>
      <c r="R141" s="1"/>
    </row>
    <row r="142" spans="1:894" s="46" customFormat="1" ht="15" customHeight="1" x14ac:dyDescent="0.2">
      <c r="A142" s="1">
        <v>13</v>
      </c>
      <c r="B142" s="1" t="s">
        <v>23</v>
      </c>
      <c r="C142" s="1" t="s">
        <v>89</v>
      </c>
      <c r="D142" s="1" t="s">
        <v>25</v>
      </c>
      <c r="E142" s="1" t="s">
        <v>617</v>
      </c>
      <c r="F142" s="3" t="s">
        <v>596</v>
      </c>
      <c r="G142" s="15">
        <v>155000</v>
      </c>
      <c r="H142" s="15">
        <v>17222.222222222219</v>
      </c>
      <c r="I142" s="1" t="s">
        <v>22</v>
      </c>
      <c r="J142" s="9" t="s">
        <v>341</v>
      </c>
      <c r="K142" s="9" t="s">
        <v>481</v>
      </c>
      <c r="L142" s="9">
        <v>2004</v>
      </c>
      <c r="M142" s="9" t="s">
        <v>509</v>
      </c>
      <c r="N142" s="16">
        <v>38434</v>
      </c>
      <c r="O142" s="16">
        <v>40633</v>
      </c>
      <c r="P142" s="17">
        <f>38750+83804.53+32445.2</f>
        <v>154999.73000000001</v>
      </c>
      <c r="Q142" s="17">
        <f t="shared" si="10"/>
        <v>0.26999999998952262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  <c r="KT142" s="1"/>
      <c r="KU142" s="1"/>
      <c r="KV142" s="1"/>
      <c r="KW142" s="1"/>
      <c r="KX142" s="1"/>
      <c r="KY142" s="1"/>
      <c r="KZ142" s="1"/>
      <c r="LA142" s="1"/>
      <c r="LB142" s="1"/>
      <c r="LC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N142" s="1"/>
      <c r="LO142" s="1"/>
      <c r="LP142" s="1"/>
      <c r="LQ142" s="1"/>
      <c r="LR142" s="1"/>
      <c r="LS142" s="1"/>
      <c r="LT142" s="1"/>
      <c r="LU142" s="1"/>
      <c r="LV142" s="1"/>
      <c r="LW142" s="1"/>
      <c r="LX142" s="1"/>
      <c r="LY142" s="1"/>
      <c r="LZ142" s="1"/>
      <c r="MA142" s="1"/>
      <c r="MB142" s="1"/>
      <c r="MC142" s="1"/>
      <c r="MD142" s="1"/>
      <c r="ME142" s="1"/>
      <c r="MF142" s="1"/>
      <c r="MG142" s="1"/>
      <c r="MH142" s="1"/>
      <c r="MI142" s="1"/>
      <c r="MJ142" s="1"/>
      <c r="MK142" s="1"/>
      <c r="ML142" s="1"/>
      <c r="MM142" s="1"/>
      <c r="MN142" s="1"/>
      <c r="MO142" s="1"/>
      <c r="MP142" s="1"/>
      <c r="MQ142" s="1"/>
      <c r="MR142" s="1"/>
      <c r="MS142" s="1"/>
      <c r="MT142" s="1"/>
      <c r="MU142" s="1"/>
      <c r="MV142" s="1"/>
      <c r="MW142" s="1"/>
      <c r="MX142" s="1"/>
      <c r="MY142" s="1"/>
      <c r="MZ142" s="1"/>
      <c r="NA142" s="1"/>
      <c r="NB142" s="1"/>
      <c r="NC142" s="1"/>
      <c r="ND142" s="1"/>
      <c r="NE142" s="1"/>
      <c r="NF142" s="1"/>
      <c r="NG142" s="1"/>
      <c r="NH142" s="1"/>
      <c r="NI142" s="1"/>
      <c r="NJ142" s="1"/>
      <c r="NK142" s="1"/>
      <c r="NL142" s="1"/>
      <c r="NM142" s="1"/>
      <c r="NN142" s="1"/>
      <c r="NO142" s="1"/>
      <c r="NP142" s="1"/>
      <c r="NQ142" s="1"/>
      <c r="NR142" s="1"/>
      <c r="NS142" s="1"/>
      <c r="NT142" s="1"/>
      <c r="NU142" s="1"/>
      <c r="NV142" s="1"/>
      <c r="NW142" s="1"/>
      <c r="NX142" s="1"/>
      <c r="NY142" s="1"/>
      <c r="NZ142" s="1"/>
      <c r="OA142" s="1"/>
      <c r="OB142" s="1"/>
      <c r="OC142" s="1"/>
      <c r="OD142" s="1"/>
      <c r="OE142" s="1"/>
      <c r="OF142" s="1"/>
      <c r="OG142" s="1"/>
      <c r="OH142" s="1"/>
      <c r="OI142" s="1"/>
      <c r="OJ142" s="1"/>
      <c r="OK142" s="1"/>
      <c r="OL142" s="1"/>
      <c r="OM142" s="1"/>
      <c r="ON142" s="1"/>
      <c r="OO142" s="1"/>
      <c r="OP142" s="1"/>
      <c r="OQ142" s="1"/>
      <c r="OR142" s="1"/>
      <c r="OS142" s="1"/>
      <c r="OT142" s="1"/>
      <c r="OU142" s="1"/>
      <c r="OV142" s="1"/>
      <c r="OW142" s="1"/>
      <c r="OX142" s="1"/>
      <c r="OY142" s="1"/>
      <c r="OZ142" s="1"/>
      <c r="PA142" s="1"/>
      <c r="PB142" s="1"/>
      <c r="PC142" s="1"/>
      <c r="PD142" s="1"/>
      <c r="PE142" s="1"/>
      <c r="PF142" s="1"/>
      <c r="PG142" s="1"/>
      <c r="PH142" s="1"/>
      <c r="PI142" s="1"/>
      <c r="PJ142" s="1"/>
      <c r="PK142" s="1"/>
      <c r="PL142" s="1"/>
      <c r="PM142" s="1"/>
      <c r="PN142" s="1"/>
      <c r="PO142" s="1"/>
      <c r="PP142" s="1"/>
      <c r="PQ142" s="1"/>
      <c r="PR142" s="1"/>
      <c r="PS142" s="1"/>
      <c r="PT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E142" s="1"/>
      <c r="QF142" s="1"/>
      <c r="QG142" s="1"/>
      <c r="QH142" s="1"/>
      <c r="QI142" s="1"/>
      <c r="QJ142" s="1"/>
      <c r="QK142" s="1"/>
      <c r="QL142" s="1"/>
      <c r="QM142" s="1"/>
      <c r="QN142" s="1"/>
      <c r="QO142" s="1"/>
      <c r="QP142" s="1"/>
      <c r="QQ142" s="1"/>
      <c r="QR142" s="1"/>
      <c r="QS142" s="1"/>
      <c r="QT142" s="1"/>
      <c r="QU142" s="1"/>
      <c r="QV142" s="1"/>
      <c r="QW142" s="1"/>
      <c r="QX142" s="1"/>
      <c r="QY142" s="1"/>
      <c r="QZ142" s="1"/>
      <c r="RA142" s="1"/>
      <c r="RB142" s="1"/>
      <c r="RC142" s="1"/>
      <c r="RD142" s="1"/>
      <c r="RE142" s="1"/>
      <c r="RF142" s="1"/>
      <c r="RG142" s="1"/>
      <c r="RH142" s="1"/>
      <c r="RI142" s="1"/>
      <c r="RJ142" s="1"/>
      <c r="RK142" s="1"/>
      <c r="RL142" s="1"/>
      <c r="RM142" s="1"/>
      <c r="RN142" s="1"/>
      <c r="RO142" s="1"/>
      <c r="RP142" s="1"/>
      <c r="RQ142" s="1"/>
      <c r="RR142" s="1"/>
      <c r="RS142" s="1"/>
      <c r="RT142" s="1"/>
      <c r="RU142" s="1"/>
      <c r="RV142" s="1"/>
      <c r="RW142" s="1"/>
      <c r="RX142" s="1"/>
      <c r="RY142" s="1"/>
      <c r="RZ142" s="1"/>
      <c r="SA142" s="1"/>
      <c r="SB142" s="1"/>
      <c r="SC142" s="1"/>
      <c r="SD142" s="1"/>
      <c r="SE142" s="1"/>
      <c r="SF142" s="1"/>
      <c r="SG142" s="1"/>
      <c r="SH142" s="1"/>
      <c r="SI142" s="1"/>
      <c r="SJ142" s="1"/>
      <c r="SK142" s="1"/>
      <c r="SL142" s="1"/>
      <c r="SM142" s="1"/>
      <c r="SN142" s="1"/>
      <c r="SO142" s="1"/>
      <c r="SP142" s="1"/>
      <c r="SQ142" s="1"/>
      <c r="SR142" s="1"/>
      <c r="SS142" s="1"/>
      <c r="ST142" s="1"/>
      <c r="SU142" s="1"/>
      <c r="SV142" s="1"/>
      <c r="SW142" s="1"/>
      <c r="SX142" s="1"/>
      <c r="SY142" s="1"/>
      <c r="SZ142" s="1"/>
      <c r="TA142" s="1"/>
      <c r="TB142" s="1"/>
      <c r="TC142" s="1"/>
      <c r="TD142" s="1"/>
      <c r="TE142" s="1"/>
      <c r="TF142" s="1"/>
      <c r="TG142" s="1"/>
      <c r="TH142" s="1"/>
      <c r="TI142" s="1"/>
      <c r="TJ142" s="1"/>
      <c r="TK142" s="1"/>
      <c r="TL142" s="1"/>
      <c r="TM142" s="1"/>
      <c r="TN142" s="1"/>
      <c r="TO142" s="1"/>
      <c r="TP142" s="1"/>
      <c r="TQ142" s="1"/>
      <c r="TR142" s="1"/>
      <c r="TS142" s="1"/>
      <c r="TT142" s="1"/>
      <c r="TU142" s="1"/>
      <c r="TV142" s="1"/>
      <c r="TW142" s="1"/>
      <c r="TX142" s="1"/>
      <c r="TY142" s="1"/>
      <c r="TZ142" s="1"/>
      <c r="UA142" s="1"/>
      <c r="UB142" s="1"/>
      <c r="UC142" s="1"/>
      <c r="UD142" s="1"/>
      <c r="UE142" s="1"/>
      <c r="UF142" s="1"/>
      <c r="UG142" s="1"/>
      <c r="UH142" s="1"/>
      <c r="UI142" s="1"/>
      <c r="UJ142" s="1"/>
      <c r="UK142" s="1"/>
      <c r="UL142" s="1"/>
      <c r="UM142" s="1"/>
      <c r="UN142" s="1"/>
      <c r="UO142" s="1"/>
      <c r="UP142" s="1"/>
      <c r="UQ142" s="1"/>
      <c r="UR142" s="1"/>
      <c r="US142" s="1"/>
      <c r="UT142" s="1"/>
      <c r="UU142" s="1"/>
      <c r="UV142" s="1"/>
      <c r="UW142" s="1"/>
      <c r="UX142" s="1"/>
      <c r="UY142" s="1"/>
      <c r="UZ142" s="1"/>
      <c r="VA142" s="1"/>
      <c r="VB142" s="1"/>
      <c r="VC142" s="1"/>
      <c r="VD142" s="1"/>
      <c r="VE142" s="1"/>
      <c r="VF142" s="1"/>
      <c r="VG142" s="1"/>
      <c r="VH142" s="1"/>
      <c r="VI142" s="1"/>
      <c r="VJ142" s="1"/>
      <c r="VK142" s="1"/>
      <c r="VL142" s="1"/>
      <c r="VM142" s="1"/>
      <c r="VN142" s="1"/>
      <c r="VO142" s="1"/>
      <c r="VP142" s="1"/>
      <c r="VQ142" s="1"/>
      <c r="VR142" s="1"/>
      <c r="VS142" s="1"/>
      <c r="VT142" s="1"/>
      <c r="VU142" s="1"/>
      <c r="VV142" s="1"/>
      <c r="VW142" s="1"/>
      <c r="VX142" s="1"/>
      <c r="VY142" s="1"/>
      <c r="VZ142" s="1"/>
      <c r="WA142" s="1"/>
      <c r="WB142" s="1"/>
      <c r="WC142" s="1"/>
      <c r="WD142" s="1"/>
      <c r="WE142" s="1"/>
      <c r="WF142" s="1"/>
      <c r="WG142" s="1"/>
      <c r="WH142" s="1"/>
      <c r="WI142" s="1"/>
      <c r="WJ142" s="1"/>
      <c r="WK142" s="1"/>
      <c r="WL142" s="1"/>
      <c r="WM142" s="1"/>
      <c r="WN142" s="1"/>
      <c r="WO142" s="1"/>
      <c r="WP142" s="1"/>
      <c r="WQ142" s="1"/>
      <c r="WR142" s="1"/>
      <c r="WS142" s="1"/>
      <c r="WT142" s="1"/>
      <c r="WU142" s="1"/>
      <c r="WV142" s="1"/>
      <c r="WW142" s="1"/>
      <c r="WX142" s="1"/>
      <c r="WY142" s="1"/>
      <c r="WZ142" s="1"/>
      <c r="XA142" s="1"/>
      <c r="XB142" s="1"/>
      <c r="XC142" s="1"/>
      <c r="XD142" s="1"/>
      <c r="XE142" s="1"/>
      <c r="XF142" s="1"/>
      <c r="XG142" s="1"/>
      <c r="XH142" s="1"/>
      <c r="XI142" s="1"/>
      <c r="XJ142" s="1"/>
      <c r="XK142" s="1"/>
      <c r="XL142" s="1"/>
      <c r="XM142" s="1"/>
      <c r="XN142" s="1"/>
      <c r="XO142" s="1"/>
      <c r="XP142" s="1"/>
      <c r="XQ142" s="1"/>
      <c r="XR142" s="1"/>
      <c r="XS142" s="1"/>
      <c r="XT142" s="1"/>
      <c r="XU142" s="1"/>
      <c r="XV142" s="1"/>
      <c r="XW142" s="1"/>
      <c r="XX142" s="1"/>
      <c r="XY142" s="1"/>
      <c r="XZ142" s="1"/>
      <c r="YA142" s="1"/>
      <c r="YB142" s="1"/>
      <c r="YC142" s="1"/>
      <c r="YD142" s="1"/>
      <c r="YE142" s="1"/>
      <c r="YF142" s="1"/>
      <c r="YG142" s="1"/>
      <c r="YH142" s="1"/>
      <c r="YI142" s="1"/>
      <c r="YJ142" s="1"/>
      <c r="YK142" s="1"/>
      <c r="YL142" s="1"/>
      <c r="YM142" s="1"/>
      <c r="YN142" s="1"/>
      <c r="YO142" s="1"/>
      <c r="YP142" s="1"/>
      <c r="YQ142" s="1"/>
      <c r="YR142" s="1"/>
      <c r="YS142" s="1"/>
      <c r="YT142" s="1"/>
      <c r="YU142" s="1"/>
      <c r="YV142" s="1"/>
      <c r="YW142" s="1"/>
      <c r="YX142" s="1"/>
      <c r="YY142" s="1"/>
      <c r="YZ142" s="1"/>
      <c r="ZA142" s="1"/>
      <c r="ZB142" s="1"/>
      <c r="ZC142" s="1"/>
      <c r="ZD142" s="1"/>
      <c r="ZE142" s="1"/>
      <c r="ZF142" s="1"/>
      <c r="ZG142" s="1"/>
      <c r="ZH142" s="1"/>
      <c r="ZI142" s="1"/>
      <c r="ZJ142" s="1"/>
      <c r="ZK142" s="1"/>
      <c r="ZL142" s="1"/>
      <c r="ZM142" s="1"/>
      <c r="ZN142" s="1"/>
      <c r="ZO142" s="1"/>
      <c r="ZP142" s="1"/>
      <c r="ZQ142" s="1"/>
      <c r="ZR142" s="1"/>
      <c r="ZS142" s="1"/>
      <c r="ZT142" s="1"/>
      <c r="ZU142" s="1"/>
      <c r="ZV142" s="1"/>
      <c r="ZW142" s="1"/>
      <c r="ZX142" s="1"/>
      <c r="ZY142" s="1"/>
      <c r="ZZ142" s="1"/>
      <c r="AAA142" s="1"/>
      <c r="AAB142" s="1"/>
      <c r="AAC142" s="1"/>
      <c r="AAD142" s="1"/>
      <c r="AAE142" s="1"/>
      <c r="AAF142" s="1"/>
      <c r="AAG142" s="1"/>
      <c r="AAH142" s="1"/>
      <c r="AAI142" s="1"/>
      <c r="AAJ142" s="1"/>
      <c r="AAK142" s="1"/>
      <c r="AAL142" s="1"/>
      <c r="AAM142" s="1"/>
      <c r="AAN142" s="1"/>
      <c r="AAO142" s="1"/>
      <c r="AAP142" s="1"/>
      <c r="AAQ142" s="1"/>
      <c r="AAR142" s="1"/>
      <c r="AAS142" s="1"/>
      <c r="AAT142" s="1"/>
      <c r="AAU142" s="1"/>
      <c r="AAV142" s="1"/>
      <c r="AAW142" s="1"/>
      <c r="AAX142" s="1"/>
      <c r="AAY142" s="1"/>
      <c r="AAZ142" s="1"/>
      <c r="ABA142" s="1"/>
      <c r="ABB142" s="1"/>
      <c r="ABC142" s="1"/>
      <c r="ABD142" s="1"/>
      <c r="ABE142" s="1"/>
      <c r="ABF142" s="1"/>
      <c r="ABG142" s="1"/>
      <c r="ABH142" s="1"/>
      <c r="ABI142" s="1"/>
      <c r="ABJ142" s="1"/>
      <c r="ABK142" s="1"/>
      <c r="ABL142" s="1"/>
      <c r="ABM142" s="1"/>
      <c r="ABN142" s="1"/>
      <c r="ABO142" s="1"/>
      <c r="ABP142" s="1"/>
      <c r="ABQ142" s="1"/>
      <c r="ABR142" s="1"/>
      <c r="ABS142" s="1"/>
      <c r="ABT142" s="1"/>
      <c r="ABU142" s="1"/>
      <c r="ABV142" s="1"/>
      <c r="ABW142" s="1"/>
      <c r="ABX142" s="1"/>
      <c r="ABY142" s="1"/>
      <c r="ABZ142" s="1"/>
      <c r="ACA142" s="1"/>
      <c r="ACB142" s="1"/>
      <c r="ACC142" s="1"/>
      <c r="ACD142" s="1"/>
      <c r="ACE142" s="1"/>
      <c r="ACF142" s="1"/>
      <c r="ACG142" s="1"/>
      <c r="ACH142" s="1"/>
      <c r="ACI142" s="1"/>
      <c r="ACJ142" s="1"/>
      <c r="ACK142" s="1"/>
      <c r="ACL142" s="1"/>
      <c r="ACM142" s="1"/>
      <c r="ACN142" s="1"/>
      <c r="ACO142" s="1"/>
      <c r="ACP142" s="1"/>
      <c r="ACQ142" s="1"/>
      <c r="ACR142" s="1"/>
      <c r="ACS142" s="1"/>
      <c r="ACT142" s="1"/>
      <c r="ACU142" s="1"/>
      <c r="ACV142" s="1"/>
      <c r="ACW142" s="1"/>
      <c r="ACX142" s="1"/>
      <c r="ACY142" s="1"/>
      <c r="ACZ142" s="1"/>
      <c r="ADA142" s="1"/>
      <c r="ADB142" s="1"/>
      <c r="ADC142" s="1"/>
      <c r="ADD142" s="1"/>
      <c r="ADE142" s="1"/>
      <c r="ADF142" s="1"/>
      <c r="ADG142" s="1"/>
      <c r="ADH142" s="1"/>
      <c r="ADI142" s="1"/>
      <c r="ADJ142" s="1"/>
      <c r="ADK142" s="1"/>
      <c r="ADL142" s="1"/>
      <c r="ADM142" s="1"/>
      <c r="ADN142" s="1"/>
      <c r="ADO142" s="1"/>
      <c r="ADP142" s="1"/>
      <c r="ADQ142" s="1"/>
      <c r="ADR142" s="1"/>
      <c r="ADS142" s="1"/>
      <c r="ADT142" s="1"/>
      <c r="ADU142" s="1"/>
      <c r="ADV142" s="1"/>
      <c r="ADW142" s="1"/>
      <c r="ADX142" s="1"/>
      <c r="ADY142" s="1"/>
      <c r="ADZ142" s="1"/>
      <c r="AEA142" s="1"/>
      <c r="AEB142" s="1"/>
      <c r="AEC142" s="1"/>
      <c r="AED142" s="1"/>
      <c r="AEE142" s="1"/>
      <c r="AEF142" s="1"/>
      <c r="AEG142" s="1"/>
      <c r="AEH142" s="1"/>
      <c r="AEI142" s="1"/>
      <c r="AEJ142" s="1"/>
      <c r="AEK142" s="1"/>
      <c r="AEL142" s="1"/>
      <c r="AEM142" s="1"/>
      <c r="AEN142" s="1"/>
      <c r="AEO142" s="1"/>
      <c r="AEP142" s="1"/>
      <c r="AEQ142" s="1"/>
      <c r="AER142" s="1"/>
      <c r="AES142" s="1"/>
      <c r="AET142" s="1"/>
      <c r="AEU142" s="1"/>
      <c r="AEV142" s="1"/>
      <c r="AEW142" s="1"/>
      <c r="AEX142" s="1"/>
      <c r="AEY142" s="1"/>
      <c r="AEZ142" s="1"/>
      <c r="AFA142" s="1"/>
      <c r="AFB142" s="1"/>
      <c r="AFC142" s="1"/>
      <c r="AFD142" s="1"/>
      <c r="AFE142" s="1"/>
      <c r="AFF142" s="1"/>
      <c r="AFG142" s="1"/>
      <c r="AFH142" s="1"/>
      <c r="AFI142" s="1"/>
      <c r="AFJ142" s="1"/>
      <c r="AFK142" s="1"/>
      <c r="AFL142" s="1"/>
      <c r="AFM142" s="1"/>
      <c r="AFN142" s="1"/>
      <c r="AFO142" s="1"/>
      <c r="AFP142" s="1"/>
      <c r="AFQ142" s="1"/>
      <c r="AFR142" s="1"/>
      <c r="AFS142" s="1"/>
      <c r="AFT142" s="1"/>
      <c r="AFU142" s="1"/>
      <c r="AFV142" s="1"/>
      <c r="AFW142" s="1"/>
      <c r="AFX142" s="1"/>
      <c r="AFY142" s="1"/>
      <c r="AFZ142" s="1"/>
      <c r="AGA142" s="1"/>
      <c r="AGB142" s="1"/>
      <c r="AGC142" s="1"/>
      <c r="AGD142" s="1"/>
      <c r="AGE142" s="1"/>
      <c r="AGF142" s="1"/>
      <c r="AGG142" s="1"/>
      <c r="AGH142" s="1"/>
      <c r="AGI142" s="1"/>
      <c r="AGJ142" s="1"/>
      <c r="AGK142" s="1"/>
      <c r="AGL142" s="1"/>
      <c r="AGM142" s="1"/>
      <c r="AGN142" s="1"/>
      <c r="AGO142" s="1"/>
      <c r="AGP142" s="1"/>
      <c r="AGQ142" s="1"/>
      <c r="AGR142" s="1"/>
      <c r="AGS142" s="1"/>
      <c r="AGT142" s="1"/>
      <c r="AGU142" s="1"/>
      <c r="AGV142" s="1"/>
      <c r="AGW142" s="1"/>
      <c r="AGX142" s="1"/>
      <c r="AGY142" s="1"/>
      <c r="AGZ142" s="1"/>
      <c r="AHA142" s="1"/>
      <c r="AHB142" s="1"/>
      <c r="AHC142" s="1"/>
      <c r="AHD142" s="1"/>
      <c r="AHE142" s="1"/>
      <c r="AHF142" s="1"/>
      <c r="AHG142" s="1"/>
      <c r="AHH142" s="1"/>
      <c r="AHI142" s="1"/>
      <c r="AHJ142" s="1"/>
    </row>
    <row r="143" spans="1:894" s="46" customFormat="1" ht="15" customHeight="1" x14ac:dyDescent="0.2">
      <c r="A143" s="46">
        <v>48</v>
      </c>
      <c r="B143" s="46" t="s">
        <v>245</v>
      </c>
      <c r="C143" s="46" t="s">
        <v>137</v>
      </c>
      <c r="D143" s="46" t="s">
        <v>322</v>
      </c>
      <c r="E143" s="54" t="s">
        <v>723</v>
      </c>
      <c r="F143" s="48" t="s">
        <v>596</v>
      </c>
      <c r="G143" s="49">
        <v>90000</v>
      </c>
      <c r="H143" s="49">
        <v>10000</v>
      </c>
      <c r="I143" s="46" t="s">
        <v>270</v>
      </c>
      <c r="J143" s="50" t="s">
        <v>340</v>
      </c>
      <c r="K143" s="50" t="s">
        <v>484</v>
      </c>
      <c r="L143" s="50">
        <v>2006</v>
      </c>
      <c r="M143" s="50" t="s">
        <v>509</v>
      </c>
      <c r="N143" s="51">
        <v>39514</v>
      </c>
      <c r="O143" s="51">
        <v>41339</v>
      </c>
      <c r="P143" s="52">
        <f>22500+30533+17442</f>
        <v>70475</v>
      </c>
      <c r="Q143" s="52">
        <f t="shared" si="10"/>
        <v>19525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N143" s="1"/>
      <c r="LO143" s="1"/>
      <c r="LP143" s="1"/>
      <c r="LQ143" s="1"/>
      <c r="LR143" s="1"/>
      <c r="LS143" s="1"/>
      <c r="LT143" s="1"/>
      <c r="LU143" s="1"/>
      <c r="LV143" s="1"/>
      <c r="LW143" s="1"/>
      <c r="LX143" s="1"/>
      <c r="LY143" s="1"/>
      <c r="LZ143" s="1"/>
      <c r="MA143" s="1"/>
      <c r="MB143" s="1"/>
      <c r="MC143" s="1"/>
      <c r="MD143" s="1"/>
      <c r="ME143" s="1"/>
      <c r="MF143" s="1"/>
      <c r="MG143" s="1"/>
      <c r="MH143" s="1"/>
      <c r="MI143" s="1"/>
      <c r="MJ143" s="1"/>
      <c r="MK143" s="1"/>
      <c r="ML143" s="1"/>
      <c r="MM143" s="1"/>
      <c r="MN143" s="1"/>
      <c r="MO143" s="1"/>
      <c r="MP143" s="1"/>
      <c r="MQ143" s="1"/>
      <c r="MR143" s="1"/>
      <c r="MS143" s="1"/>
      <c r="MT143" s="1"/>
      <c r="MU143" s="1"/>
      <c r="MV143" s="1"/>
      <c r="MW143" s="1"/>
      <c r="MX143" s="1"/>
      <c r="MY143" s="1"/>
      <c r="MZ143" s="1"/>
      <c r="NA143" s="1"/>
      <c r="NB143" s="1"/>
      <c r="NC143" s="1"/>
      <c r="ND143" s="1"/>
      <c r="NE143" s="1"/>
      <c r="NF143" s="1"/>
      <c r="NG143" s="1"/>
      <c r="NH143" s="1"/>
      <c r="NI143" s="1"/>
      <c r="NJ143" s="1"/>
      <c r="NK143" s="1"/>
      <c r="NL143" s="1"/>
      <c r="NM143" s="1"/>
      <c r="NN143" s="1"/>
      <c r="NO143" s="1"/>
      <c r="NP143" s="1"/>
      <c r="NQ143" s="1"/>
      <c r="NR143" s="1"/>
      <c r="NS143" s="1"/>
      <c r="NT143" s="1"/>
      <c r="NU143" s="1"/>
      <c r="NV143" s="1"/>
      <c r="NW143" s="1"/>
      <c r="NX143" s="1"/>
      <c r="NY143" s="1"/>
      <c r="NZ143" s="1"/>
      <c r="OA143" s="1"/>
      <c r="OB143" s="1"/>
      <c r="OC143" s="1"/>
      <c r="OD143" s="1"/>
      <c r="OE143" s="1"/>
      <c r="OF143" s="1"/>
      <c r="OG143" s="1"/>
      <c r="OH143" s="1"/>
      <c r="OI143" s="1"/>
      <c r="OJ143" s="1"/>
      <c r="OK143" s="1"/>
      <c r="OL143" s="1"/>
      <c r="OM143" s="1"/>
      <c r="ON143" s="1"/>
      <c r="OO143" s="1"/>
      <c r="OP143" s="1"/>
      <c r="OQ143" s="1"/>
      <c r="OR143" s="1"/>
      <c r="OS143" s="1"/>
      <c r="OT143" s="1"/>
      <c r="OU143" s="1"/>
      <c r="OV143" s="1"/>
      <c r="OW143" s="1"/>
      <c r="OX143" s="1"/>
      <c r="OY143" s="1"/>
      <c r="OZ143" s="1"/>
      <c r="PA143" s="1"/>
      <c r="PB143" s="1"/>
      <c r="PC143" s="1"/>
      <c r="PD143" s="1"/>
      <c r="PE143" s="1"/>
      <c r="PF143" s="1"/>
      <c r="PG143" s="1"/>
      <c r="PH143" s="1"/>
      <c r="PI143" s="1"/>
      <c r="PJ143" s="1"/>
      <c r="PK143" s="1"/>
      <c r="PL143" s="1"/>
      <c r="PM143" s="1"/>
      <c r="PN143" s="1"/>
      <c r="PO143" s="1"/>
      <c r="PP143" s="1"/>
      <c r="PQ143" s="1"/>
      <c r="PR143" s="1"/>
      <c r="PS143" s="1"/>
      <c r="PT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E143" s="1"/>
      <c r="QF143" s="1"/>
      <c r="QG143" s="1"/>
      <c r="QH143" s="1"/>
      <c r="QI143" s="1"/>
      <c r="QJ143" s="1"/>
      <c r="QK143" s="1"/>
      <c r="QL143" s="1"/>
      <c r="QM143" s="1"/>
      <c r="QN143" s="1"/>
      <c r="QO143" s="1"/>
      <c r="QP143" s="1"/>
      <c r="QQ143" s="1"/>
      <c r="QR143" s="1"/>
      <c r="QS143" s="1"/>
      <c r="QT143" s="1"/>
      <c r="QU143" s="1"/>
      <c r="QV143" s="1"/>
      <c r="QW143" s="1"/>
      <c r="QX143" s="1"/>
      <c r="QY143" s="1"/>
      <c r="QZ143" s="1"/>
      <c r="RA143" s="1"/>
      <c r="RB143" s="1"/>
      <c r="RC143" s="1"/>
      <c r="RD143" s="1"/>
      <c r="RE143" s="1"/>
      <c r="RF143" s="1"/>
      <c r="RG143" s="1"/>
      <c r="RH143" s="1"/>
      <c r="RI143" s="1"/>
      <c r="RJ143" s="1"/>
      <c r="RK143" s="1"/>
      <c r="RL143" s="1"/>
      <c r="RM143" s="1"/>
      <c r="RN143" s="1"/>
      <c r="RO143" s="1"/>
      <c r="RP143" s="1"/>
      <c r="RQ143" s="1"/>
      <c r="RR143" s="1"/>
      <c r="RS143" s="1"/>
      <c r="RT143" s="1"/>
      <c r="RU143" s="1"/>
      <c r="RV143" s="1"/>
      <c r="RW143" s="1"/>
      <c r="RX143" s="1"/>
      <c r="RY143" s="1"/>
      <c r="RZ143" s="1"/>
      <c r="SA143" s="1"/>
      <c r="SB143" s="1"/>
      <c r="SC143" s="1"/>
      <c r="SD143" s="1"/>
      <c r="SE143" s="1"/>
      <c r="SF143" s="1"/>
      <c r="SG143" s="1"/>
      <c r="SH143" s="1"/>
      <c r="SI143" s="1"/>
      <c r="SJ143" s="1"/>
      <c r="SK143" s="1"/>
      <c r="SL143" s="1"/>
      <c r="SM143" s="1"/>
      <c r="SN143" s="1"/>
      <c r="SO143" s="1"/>
      <c r="SP143" s="1"/>
      <c r="SQ143" s="1"/>
      <c r="SR143" s="1"/>
      <c r="SS143" s="1"/>
      <c r="ST143" s="1"/>
      <c r="SU143" s="1"/>
      <c r="SV143" s="1"/>
      <c r="SW143" s="1"/>
      <c r="SX143" s="1"/>
      <c r="SY143" s="1"/>
      <c r="SZ143" s="1"/>
      <c r="TA143" s="1"/>
      <c r="TB143" s="1"/>
      <c r="TC143" s="1"/>
      <c r="TD143" s="1"/>
      <c r="TE143" s="1"/>
      <c r="TF143" s="1"/>
      <c r="TG143" s="1"/>
      <c r="TH143" s="1"/>
      <c r="TI143" s="1"/>
      <c r="TJ143" s="1"/>
      <c r="TK143" s="1"/>
      <c r="TL143" s="1"/>
      <c r="TM143" s="1"/>
      <c r="TN143" s="1"/>
      <c r="TO143" s="1"/>
      <c r="TP143" s="1"/>
      <c r="TQ143" s="1"/>
      <c r="TR143" s="1"/>
      <c r="TS143" s="1"/>
      <c r="TT143" s="1"/>
      <c r="TU143" s="1"/>
      <c r="TV143" s="1"/>
      <c r="TW143" s="1"/>
      <c r="TX143" s="1"/>
      <c r="TY143" s="1"/>
      <c r="TZ143" s="1"/>
      <c r="UA143" s="1"/>
      <c r="UB143" s="1"/>
      <c r="UC143" s="1"/>
      <c r="UD143" s="1"/>
      <c r="UE143" s="1"/>
      <c r="UF143" s="1"/>
      <c r="UG143" s="1"/>
      <c r="UH143" s="1"/>
      <c r="UI143" s="1"/>
      <c r="UJ143" s="1"/>
      <c r="UK143" s="1"/>
      <c r="UL143" s="1"/>
      <c r="UM143" s="1"/>
      <c r="UN143" s="1"/>
      <c r="UO143" s="1"/>
      <c r="UP143" s="1"/>
      <c r="UQ143" s="1"/>
      <c r="UR143" s="1"/>
      <c r="US143" s="1"/>
      <c r="UT143" s="1"/>
      <c r="UU143" s="1"/>
      <c r="UV143" s="1"/>
      <c r="UW143" s="1"/>
      <c r="UX143" s="1"/>
      <c r="UY143" s="1"/>
      <c r="UZ143" s="1"/>
      <c r="VA143" s="1"/>
      <c r="VB143" s="1"/>
      <c r="VC143" s="1"/>
      <c r="VD143" s="1"/>
      <c r="VE143" s="1"/>
      <c r="VF143" s="1"/>
      <c r="VG143" s="1"/>
      <c r="VH143" s="1"/>
      <c r="VI143" s="1"/>
      <c r="VJ143" s="1"/>
      <c r="VK143" s="1"/>
      <c r="VL143" s="1"/>
      <c r="VM143" s="1"/>
      <c r="VN143" s="1"/>
      <c r="VO143" s="1"/>
      <c r="VP143" s="1"/>
      <c r="VQ143" s="1"/>
      <c r="VR143" s="1"/>
      <c r="VS143" s="1"/>
      <c r="VT143" s="1"/>
      <c r="VU143" s="1"/>
      <c r="VV143" s="1"/>
      <c r="VW143" s="1"/>
      <c r="VX143" s="1"/>
      <c r="VY143" s="1"/>
      <c r="VZ143" s="1"/>
      <c r="WA143" s="1"/>
      <c r="WB143" s="1"/>
      <c r="WC143" s="1"/>
      <c r="WD143" s="1"/>
      <c r="WE143" s="1"/>
      <c r="WF143" s="1"/>
      <c r="WG143" s="1"/>
      <c r="WH143" s="1"/>
      <c r="WI143" s="1"/>
      <c r="WJ143" s="1"/>
      <c r="WK143" s="1"/>
      <c r="WL143" s="1"/>
      <c r="WM143" s="1"/>
      <c r="WN143" s="1"/>
      <c r="WO143" s="1"/>
      <c r="WP143" s="1"/>
      <c r="WQ143" s="1"/>
      <c r="WR143" s="1"/>
      <c r="WS143" s="1"/>
      <c r="WT143" s="1"/>
      <c r="WU143" s="1"/>
      <c r="WV143" s="1"/>
      <c r="WW143" s="1"/>
      <c r="WX143" s="1"/>
      <c r="WY143" s="1"/>
      <c r="WZ143" s="1"/>
      <c r="XA143" s="1"/>
      <c r="XB143" s="1"/>
      <c r="XC143" s="1"/>
      <c r="XD143" s="1"/>
      <c r="XE143" s="1"/>
      <c r="XF143" s="1"/>
      <c r="XG143" s="1"/>
      <c r="XH143" s="1"/>
      <c r="XI143" s="1"/>
      <c r="XJ143" s="1"/>
      <c r="XK143" s="1"/>
      <c r="XL143" s="1"/>
      <c r="XM143" s="1"/>
      <c r="XN143" s="1"/>
      <c r="XO143" s="1"/>
      <c r="XP143" s="1"/>
      <c r="XQ143" s="1"/>
      <c r="XR143" s="1"/>
      <c r="XS143" s="1"/>
      <c r="XT143" s="1"/>
      <c r="XU143" s="1"/>
      <c r="XV143" s="1"/>
      <c r="XW143" s="1"/>
      <c r="XX143" s="1"/>
      <c r="XY143" s="1"/>
      <c r="XZ143" s="1"/>
      <c r="YA143" s="1"/>
      <c r="YB143" s="1"/>
      <c r="YC143" s="1"/>
      <c r="YD143" s="1"/>
      <c r="YE143" s="1"/>
      <c r="YF143" s="1"/>
      <c r="YG143" s="1"/>
      <c r="YH143" s="1"/>
      <c r="YI143" s="1"/>
      <c r="YJ143" s="1"/>
      <c r="YK143" s="1"/>
      <c r="YL143" s="1"/>
      <c r="YM143" s="1"/>
      <c r="YN143" s="1"/>
      <c r="YO143" s="1"/>
      <c r="YP143" s="1"/>
      <c r="YQ143" s="1"/>
      <c r="YR143" s="1"/>
      <c r="YS143" s="1"/>
      <c r="YT143" s="1"/>
      <c r="YU143" s="1"/>
      <c r="YV143" s="1"/>
      <c r="YW143" s="1"/>
      <c r="YX143" s="1"/>
      <c r="YY143" s="1"/>
      <c r="YZ143" s="1"/>
      <c r="ZA143" s="1"/>
      <c r="ZB143" s="1"/>
      <c r="ZC143" s="1"/>
      <c r="ZD143" s="1"/>
      <c r="ZE143" s="1"/>
      <c r="ZF143" s="1"/>
      <c r="ZG143" s="1"/>
      <c r="ZH143" s="1"/>
      <c r="ZI143" s="1"/>
      <c r="ZJ143" s="1"/>
      <c r="ZK143" s="1"/>
      <c r="ZL143" s="1"/>
      <c r="ZM143" s="1"/>
      <c r="ZN143" s="1"/>
      <c r="ZO143" s="1"/>
      <c r="ZP143" s="1"/>
      <c r="ZQ143" s="1"/>
      <c r="ZR143" s="1"/>
      <c r="ZS143" s="1"/>
      <c r="ZT143" s="1"/>
      <c r="ZU143" s="1"/>
      <c r="ZV143" s="1"/>
      <c r="ZW143" s="1"/>
      <c r="ZX143" s="1"/>
      <c r="ZY143" s="1"/>
      <c r="ZZ143" s="1"/>
      <c r="AAA143" s="1"/>
      <c r="AAB143" s="1"/>
      <c r="AAC143" s="1"/>
      <c r="AAD143" s="1"/>
      <c r="AAE143" s="1"/>
      <c r="AAF143" s="1"/>
      <c r="AAG143" s="1"/>
      <c r="AAH143" s="1"/>
      <c r="AAI143" s="1"/>
      <c r="AAJ143" s="1"/>
      <c r="AAK143" s="1"/>
      <c r="AAL143" s="1"/>
      <c r="AAM143" s="1"/>
      <c r="AAN143" s="1"/>
      <c r="AAO143" s="1"/>
      <c r="AAP143" s="1"/>
      <c r="AAQ143" s="1"/>
      <c r="AAR143" s="1"/>
      <c r="AAS143" s="1"/>
      <c r="AAT143" s="1"/>
      <c r="AAU143" s="1"/>
      <c r="AAV143" s="1"/>
      <c r="AAW143" s="1"/>
      <c r="AAX143" s="1"/>
      <c r="AAY143" s="1"/>
      <c r="AAZ143" s="1"/>
      <c r="ABA143" s="1"/>
      <c r="ABB143" s="1"/>
      <c r="ABC143" s="1"/>
      <c r="ABD143" s="1"/>
      <c r="ABE143" s="1"/>
      <c r="ABF143" s="1"/>
      <c r="ABG143" s="1"/>
      <c r="ABH143" s="1"/>
      <c r="ABI143" s="1"/>
      <c r="ABJ143" s="1"/>
      <c r="ABK143" s="1"/>
      <c r="ABL143" s="1"/>
      <c r="ABM143" s="1"/>
      <c r="ABN143" s="1"/>
      <c r="ABO143" s="1"/>
      <c r="ABP143" s="1"/>
      <c r="ABQ143" s="1"/>
      <c r="ABR143" s="1"/>
      <c r="ABS143" s="1"/>
      <c r="ABT143" s="1"/>
      <c r="ABU143" s="1"/>
      <c r="ABV143" s="1"/>
      <c r="ABW143" s="1"/>
      <c r="ABX143" s="1"/>
      <c r="ABY143" s="1"/>
      <c r="ABZ143" s="1"/>
      <c r="ACA143" s="1"/>
      <c r="ACB143" s="1"/>
      <c r="ACC143" s="1"/>
      <c r="ACD143" s="1"/>
      <c r="ACE143" s="1"/>
      <c r="ACF143" s="1"/>
      <c r="ACG143" s="1"/>
      <c r="ACH143" s="1"/>
      <c r="ACI143" s="1"/>
      <c r="ACJ143" s="1"/>
      <c r="ACK143" s="1"/>
      <c r="ACL143" s="1"/>
      <c r="ACM143" s="1"/>
      <c r="ACN143" s="1"/>
      <c r="ACO143" s="1"/>
      <c r="ACP143" s="1"/>
      <c r="ACQ143" s="1"/>
      <c r="ACR143" s="1"/>
      <c r="ACS143" s="1"/>
      <c r="ACT143" s="1"/>
      <c r="ACU143" s="1"/>
      <c r="ACV143" s="1"/>
      <c r="ACW143" s="1"/>
      <c r="ACX143" s="1"/>
      <c r="ACY143" s="1"/>
      <c r="ACZ143" s="1"/>
      <c r="ADA143" s="1"/>
      <c r="ADB143" s="1"/>
      <c r="ADC143" s="1"/>
      <c r="ADD143" s="1"/>
      <c r="ADE143" s="1"/>
      <c r="ADF143" s="1"/>
      <c r="ADG143" s="1"/>
      <c r="ADH143" s="1"/>
      <c r="ADI143" s="1"/>
      <c r="ADJ143" s="1"/>
      <c r="ADK143" s="1"/>
      <c r="ADL143" s="1"/>
      <c r="ADM143" s="1"/>
      <c r="ADN143" s="1"/>
      <c r="ADO143" s="1"/>
      <c r="ADP143" s="1"/>
      <c r="ADQ143" s="1"/>
      <c r="ADR143" s="1"/>
      <c r="ADS143" s="1"/>
      <c r="ADT143" s="1"/>
      <c r="ADU143" s="1"/>
      <c r="ADV143" s="1"/>
      <c r="ADW143" s="1"/>
      <c r="ADX143" s="1"/>
      <c r="ADY143" s="1"/>
      <c r="ADZ143" s="1"/>
      <c r="AEA143" s="1"/>
      <c r="AEB143" s="1"/>
      <c r="AEC143" s="1"/>
      <c r="AED143" s="1"/>
      <c r="AEE143" s="1"/>
      <c r="AEF143" s="1"/>
      <c r="AEG143" s="1"/>
      <c r="AEH143" s="1"/>
      <c r="AEI143" s="1"/>
      <c r="AEJ143" s="1"/>
      <c r="AEK143" s="1"/>
      <c r="AEL143" s="1"/>
      <c r="AEM143" s="1"/>
      <c r="AEN143" s="1"/>
      <c r="AEO143" s="1"/>
      <c r="AEP143" s="1"/>
      <c r="AEQ143" s="1"/>
      <c r="AER143" s="1"/>
      <c r="AES143" s="1"/>
      <c r="AET143" s="1"/>
      <c r="AEU143" s="1"/>
      <c r="AEV143" s="1"/>
      <c r="AEW143" s="1"/>
      <c r="AEX143" s="1"/>
      <c r="AEY143" s="1"/>
      <c r="AEZ143" s="1"/>
      <c r="AFA143" s="1"/>
      <c r="AFB143" s="1"/>
      <c r="AFC143" s="1"/>
      <c r="AFD143" s="1"/>
      <c r="AFE143" s="1"/>
      <c r="AFF143" s="1"/>
      <c r="AFG143" s="1"/>
      <c r="AFH143" s="1"/>
      <c r="AFI143" s="1"/>
      <c r="AFJ143" s="1"/>
      <c r="AFK143" s="1"/>
      <c r="AFL143" s="1"/>
      <c r="AFM143" s="1"/>
      <c r="AFN143" s="1"/>
      <c r="AFO143" s="1"/>
      <c r="AFP143" s="1"/>
      <c r="AFQ143" s="1"/>
      <c r="AFR143" s="1"/>
      <c r="AFS143" s="1"/>
      <c r="AFT143" s="1"/>
      <c r="AFU143" s="1"/>
      <c r="AFV143" s="1"/>
      <c r="AFW143" s="1"/>
      <c r="AFX143" s="1"/>
      <c r="AFY143" s="1"/>
      <c r="AFZ143" s="1"/>
      <c r="AGA143" s="1"/>
      <c r="AGB143" s="1"/>
      <c r="AGC143" s="1"/>
      <c r="AGD143" s="1"/>
      <c r="AGE143" s="1"/>
      <c r="AGF143" s="1"/>
      <c r="AGG143" s="1"/>
      <c r="AGH143" s="1"/>
      <c r="AGI143" s="1"/>
      <c r="AGJ143" s="1"/>
      <c r="AGK143" s="1"/>
      <c r="AGL143" s="1"/>
      <c r="AGM143" s="1"/>
      <c r="AGN143" s="1"/>
      <c r="AGO143" s="1"/>
      <c r="AGP143" s="1"/>
      <c r="AGQ143" s="1"/>
      <c r="AGR143" s="1"/>
      <c r="AGS143" s="1"/>
      <c r="AGT143" s="1"/>
      <c r="AGU143" s="1"/>
      <c r="AGV143" s="1"/>
      <c r="AGW143" s="1"/>
      <c r="AGX143" s="1"/>
      <c r="AGY143" s="1"/>
      <c r="AGZ143" s="1"/>
      <c r="AHA143" s="1"/>
      <c r="AHB143" s="1"/>
      <c r="AHC143" s="1"/>
      <c r="AHD143" s="1"/>
      <c r="AHE143" s="1"/>
      <c r="AHF143" s="1"/>
      <c r="AHG143" s="1"/>
      <c r="AHH143" s="1"/>
      <c r="AHI143" s="1"/>
      <c r="AHJ143" s="1"/>
    </row>
    <row r="144" spans="1:894" ht="15" customHeight="1" x14ac:dyDescent="0.2">
      <c r="A144" s="1">
        <v>81</v>
      </c>
      <c r="B144" s="1" t="s">
        <v>300</v>
      </c>
      <c r="C144" s="1" t="s">
        <v>97</v>
      </c>
      <c r="D144" s="1" t="s">
        <v>302</v>
      </c>
      <c r="E144" s="6" t="s">
        <v>604</v>
      </c>
      <c r="F144" s="3" t="s">
        <v>596</v>
      </c>
      <c r="G144" s="15">
        <v>50000</v>
      </c>
      <c r="H144" s="15">
        <v>5555.5555555555547</v>
      </c>
      <c r="I144" s="1" t="s">
        <v>299</v>
      </c>
      <c r="J144" s="9" t="s">
        <v>341</v>
      </c>
      <c r="K144" s="9" t="s">
        <v>482</v>
      </c>
      <c r="L144" s="9">
        <v>2004</v>
      </c>
      <c r="M144" s="9" t="s">
        <v>509</v>
      </c>
      <c r="N144" s="16">
        <v>38434</v>
      </c>
      <c r="O144" s="16">
        <v>40259</v>
      </c>
      <c r="P144" s="17">
        <f>12500+1457.51+36042.5</f>
        <v>50000.01</v>
      </c>
      <c r="Q144" s="17">
        <f t="shared" si="10"/>
        <v>-1.0000000002037268E-2</v>
      </c>
      <c r="R144" s="1"/>
    </row>
    <row r="145" spans="1:894" ht="15" customHeight="1" x14ac:dyDescent="0.2">
      <c r="A145" s="46">
        <v>94</v>
      </c>
      <c r="B145" s="46" t="s">
        <v>320</v>
      </c>
      <c r="C145" s="46" t="s">
        <v>67</v>
      </c>
      <c r="D145" s="46" t="s">
        <v>198</v>
      </c>
      <c r="E145" s="46" t="s">
        <v>699</v>
      </c>
      <c r="F145" s="48" t="s">
        <v>596</v>
      </c>
      <c r="G145" s="49">
        <v>90000</v>
      </c>
      <c r="H145" s="49">
        <v>10000</v>
      </c>
      <c r="I145" s="46" t="s">
        <v>270</v>
      </c>
      <c r="J145" s="50" t="s">
        <v>340</v>
      </c>
      <c r="K145" s="50" t="s">
        <v>484</v>
      </c>
      <c r="L145" s="50">
        <v>2004</v>
      </c>
      <c r="M145" s="50" t="s">
        <v>509</v>
      </c>
      <c r="N145" s="51">
        <v>38434</v>
      </c>
      <c r="O145" s="51">
        <v>40259</v>
      </c>
      <c r="P145" s="52">
        <f>22500+46283.56+19331.18</f>
        <v>88114.739999999991</v>
      </c>
      <c r="Q145" s="52">
        <f t="shared" si="10"/>
        <v>1885.2600000000093</v>
      </c>
      <c r="R145" s="1"/>
    </row>
    <row r="146" spans="1:894" s="46" customFormat="1" ht="15" customHeight="1" x14ac:dyDescent="0.2">
      <c r="A146" s="23" t="s">
        <v>591</v>
      </c>
      <c r="B146" s="23" t="s">
        <v>321</v>
      </c>
      <c r="C146" s="23" t="s">
        <v>103</v>
      </c>
      <c r="D146" s="23" t="s">
        <v>199</v>
      </c>
      <c r="E146" s="23" t="s">
        <v>671</v>
      </c>
      <c r="F146" s="25" t="s">
        <v>453</v>
      </c>
      <c r="G146" s="26">
        <v>150000</v>
      </c>
      <c r="H146" s="26">
        <v>16666.666666666657</v>
      </c>
      <c r="I146" s="23" t="s">
        <v>270</v>
      </c>
      <c r="J146" s="27" t="s">
        <v>342</v>
      </c>
      <c r="K146" s="27" t="s">
        <v>484</v>
      </c>
      <c r="L146" s="27">
        <v>2004</v>
      </c>
      <c r="M146" s="27" t="s">
        <v>509</v>
      </c>
      <c r="N146" s="35" t="s">
        <v>274</v>
      </c>
      <c r="O146" s="35" t="s">
        <v>274</v>
      </c>
      <c r="P146" s="29">
        <v>0</v>
      </c>
      <c r="Q146" s="29">
        <f t="shared" si="10"/>
        <v>150000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  <c r="LP146" s="1"/>
      <c r="LQ146" s="1"/>
      <c r="LR146" s="1"/>
      <c r="LS146" s="1"/>
      <c r="LT146" s="1"/>
      <c r="LU146" s="1"/>
      <c r="LV146" s="1"/>
      <c r="LW146" s="1"/>
      <c r="LX146" s="1"/>
      <c r="LY146" s="1"/>
      <c r="LZ146" s="1"/>
      <c r="MA146" s="1"/>
      <c r="MB146" s="1"/>
      <c r="MC146" s="1"/>
      <c r="MD146" s="1"/>
      <c r="ME146" s="1"/>
      <c r="MF146" s="1"/>
      <c r="MG146" s="1"/>
      <c r="MH146" s="1"/>
      <c r="MI146" s="1"/>
      <c r="MJ146" s="1"/>
      <c r="MK146" s="1"/>
      <c r="ML146" s="1"/>
      <c r="MM146" s="1"/>
      <c r="MN146" s="1"/>
      <c r="MO146" s="1"/>
      <c r="MP146" s="1"/>
      <c r="MQ146" s="1"/>
      <c r="MR146" s="1"/>
      <c r="MS146" s="1"/>
      <c r="MT146" s="1"/>
      <c r="MU146" s="1"/>
      <c r="MV146" s="1"/>
      <c r="MW146" s="1"/>
      <c r="MX146" s="1"/>
      <c r="MY146" s="1"/>
      <c r="MZ146" s="1"/>
      <c r="NA146" s="1"/>
      <c r="NB146" s="1"/>
      <c r="NC146" s="1"/>
      <c r="ND146" s="1"/>
      <c r="NE146" s="1"/>
      <c r="NF146" s="1"/>
      <c r="NG146" s="1"/>
      <c r="NH146" s="1"/>
      <c r="NI146" s="1"/>
      <c r="NJ146" s="1"/>
      <c r="NK146" s="1"/>
      <c r="NL146" s="1"/>
      <c r="NM146" s="1"/>
      <c r="NN146" s="1"/>
      <c r="NO146" s="1"/>
      <c r="NP146" s="1"/>
      <c r="NQ146" s="1"/>
      <c r="NR146" s="1"/>
      <c r="NS146" s="1"/>
      <c r="NT146" s="1"/>
      <c r="NU146" s="1"/>
      <c r="NV146" s="1"/>
      <c r="NW146" s="1"/>
      <c r="NX146" s="1"/>
      <c r="NY146" s="1"/>
      <c r="NZ146" s="1"/>
      <c r="OA146" s="1"/>
      <c r="OB146" s="1"/>
      <c r="OC146" s="1"/>
      <c r="OD146" s="1"/>
      <c r="OE146" s="1"/>
      <c r="OF146" s="1"/>
      <c r="OG146" s="1"/>
      <c r="OH146" s="1"/>
      <c r="OI146" s="1"/>
      <c r="OJ146" s="1"/>
      <c r="OK146" s="1"/>
      <c r="OL146" s="1"/>
      <c r="OM146" s="1"/>
      <c r="ON146" s="1"/>
      <c r="OO146" s="1"/>
      <c r="OP146" s="1"/>
      <c r="OQ146" s="1"/>
      <c r="OR146" s="1"/>
      <c r="OS146" s="1"/>
      <c r="OT146" s="1"/>
      <c r="OU146" s="1"/>
      <c r="OV146" s="1"/>
      <c r="OW146" s="1"/>
      <c r="OX146" s="1"/>
      <c r="OY146" s="1"/>
      <c r="OZ146" s="1"/>
      <c r="PA146" s="1"/>
      <c r="PB146" s="1"/>
      <c r="PC146" s="1"/>
      <c r="PD146" s="1"/>
      <c r="PE146" s="1"/>
      <c r="PF146" s="1"/>
      <c r="PG146" s="1"/>
      <c r="PH146" s="1"/>
      <c r="PI146" s="1"/>
      <c r="PJ146" s="1"/>
      <c r="PK146" s="1"/>
      <c r="PL146" s="1"/>
      <c r="PM146" s="1"/>
      <c r="PN146" s="1"/>
      <c r="PO146" s="1"/>
      <c r="PP146" s="1"/>
      <c r="PQ146" s="1"/>
      <c r="PR146" s="1"/>
      <c r="PS146" s="1"/>
      <c r="PT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E146" s="1"/>
      <c r="QF146" s="1"/>
      <c r="QG146" s="1"/>
      <c r="QH146" s="1"/>
      <c r="QI146" s="1"/>
      <c r="QJ146" s="1"/>
      <c r="QK146" s="1"/>
      <c r="QL146" s="1"/>
      <c r="QM146" s="1"/>
      <c r="QN146" s="1"/>
      <c r="QO146" s="1"/>
      <c r="QP146" s="1"/>
      <c r="QQ146" s="1"/>
      <c r="QR146" s="1"/>
      <c r="QS146" s="1"/>
      <c r="QT146" s="1"/>
      <c r="QU146" s="1"/>
      <c r="QV146" s="1"/>
      <c r="QW146" s="1"/>
      <c r="QX146" s="1"/>
      <c r="QY146" s="1"/>
      <c r="QZ146" s="1"/>
      <c r="RA146" s="1"/>
      <c r="RB146" s="1"/>
      <c r="RC146" s="1"/>
      <c r="RD146" s="1"/>
      <c r="RE146" s="1"/>
      <c r="RF146" s="1"/>
      <c r="RG146" s="1"/>
      <c r="RH146" s="1"/>
      <c r="RI146" s="1"/>
      <c r="RJ146" s="1"/>
      <c r="RK146" s="1"/>
      <c r="RL146" s="1"/>
      <c r="RM146" s="1"/>
      <c r="RN146" s="1"/>
      <c r="RO146" s="1"/>
      <c r="RP146" s="1"/>
      <c r="RQ146" s="1"/>
      <c r="RR146" s="1"/>
      <c r="RS146" s="1"/>
      <c r="RT146" s="1"/>
      <c r="RU146" s="1"/>
      <c r="RV146" s="1"/>
      <c r="RW146" s="1"/>
      <c r="RX146" s="1"/>
      <c r="RY146" s="1"/>
      <c r="RZ146" s="1"/>
      <c r="SA146" s="1"/>
      <c r="SB146" s="1"/>
      <c r="SC146" s="1"/>
      <c r="SD146" s="1"/>
      <c r="SE146" s="1"/>
      <c r="SF146" s="1"/>
      <c r="SG146" s="1"/>
      <c r="SH146" s="1"/>
      <c r="SI146" s="1"/>
      <c r="SJ146" s="1"/>
      <c r="SK146" s="1"/>
      <c r="SL146" s="1"/>
      <c r="SM146" s="1"/>
      <c r="SN146" s="1"/>
      <c r="SO146" s="1"/>
      <c r="SP146" s="1"/>
      <c r="SQ146" s="1"/>
      <c r="SR146" s="1"/>
      <c r="SS146" s="1"/>
      <c r="ST146" s="1"/>
      <c r="SU146" s="1"/>
      <c r="SV146" s="1"/>
      <c r="SW146" s="1"/>
      <c r="SX146" s="1"/>
      <c r="SY146" s="1"/>
      <c r="SZ146" s="1"/>
      <c r="TA146" s="1"/>
      <c r="TB146" s="1"/>
      <c r="TC146" s="1"/>
      <c r="TD146" s="1"/>
      <c r="TE146" s="1"/>
      <c r="TF146" s="1"/>
      <c r="TG146" s="1"/>
      <c r="TH146" s="1"/>
      <c r="TI146" s="1"/>
      <c r="TJ146" s="1"/>
      <c r="TK146" s="1"/>
      <c r="TL146" s="1"/>
      <c r="TM146" s="1"/>
      <c r="TN146" s="1"/>
      <c r="TO146" s="1"/>
      <c r="TP146" s="1"/>
      <c r="TQ146" s="1"/>
      <c r="TR146" s="1"/>
      <c r="TS146" s="1"/>
      <c r="TT146" s="1"/>
      <c r="TU146" s="1"/>
      <c r="TV146" s="1"/>
      <c r="TW146" s="1"/>
      <c r="TX146" s="1"/>
      <c r="TY146" s="1"/>
      <c r="TZ146" s="1"/>
      <c r="UA146" s="1"/>
      <c r="UB146" s="1"/>
      <c r="UC146" s="1"/>
      <c r="UD146" s="1"/>
      <c r="UE146" s="1"/>
      <c r="UF146" s="1"/>
      <c r="UG146" s="1"/>
      <c r="UH146" s="1"/>
      <c r="UI146" s="1"/>
      <c r="UJ146" s="1"/>
      <c r="UK146" s="1"/>
      <c r="UL146" s="1"/>
      <c r="UM146" s="1"/>
      <c r="UN146" s="1"/>
      <c r="UO146" s="1"/>
      <c r="UP146" s="1"/>
      <c r="UQ146" s="1"/>
      <c r="UR146" s="1"/>
      <c r="US146" s="1"/>
      <c r="UT146" s="1"/>
      <c r="UU146" s="1"/>
      <c r="UV146" s="1"/>
      <c r="UW146" s="1"/>
      <c r="UX146" s="1"/>
      <c r="UY146" s="1"/>
      <c r="UZ146" s="1"/>
      <c r="VA146" s="1"/>
      <c r="VB146" s="1"/>
      <c r="VC146" s="1"/>
      <c r="VD146" s="1"/>
      <c r="VE146" s="1"/>
      <c r="VF146" s="1"/>
      <c r="VG146" s="1"/>
      <c r="VH146" s="1"/>
      <c r="VI146" s="1"/>
      <c r="VJ146" s="1"/>
      <c r="VK146" s="1"/>
      <c r="VL146" s="1"/>
      <c r="VM146" s="1"/>
      <c r="VN146" s="1"/>
      <c r="VO146" s="1"/>
      <c r="VP146" s="1"/>
      <c r="VQ146" s="1"/>
      <c r="VR146" s="1"/>
      <c r="VS146" s="1"/>
      <c r="VT146" s="1"/>
      <c r="VU146" s="1"/>
      <c r="VV146" s="1"/>
      <c r="VW146" s="1"/>
      <c r="VX146" s="1"/>
      <c r="VY146" s="1"/>
      <c r="VZ146" s="1"/>
      <c r="WA146" s="1"/>
      <c r="WB146" s="1"/>
      <c r="WC146" s="1"/>
      <c r="WD146" s="1"/>
      <c r="WE146" s="1"/>
      <c r="WF146" s="1"/>
      <c r="WG146" s="1"/>
      <c r="WH146" s="1"/>
      <c r="WI146" s="1"/>
      <c r="WJ146" s="1"/>
      <c r="WK146" s="1"/>
      <c r="WL146" s="1"/>
      <c r="WM146" s="1"/>
      <c r="WN146" s="1"/>
      <c r="WO146" s="1"/>
      <c r="WP146" s="1"/>
      <c r="WQ146" s="1"/>
      <c r="WR146" s="1"/>
      <c r="WS146" s="1"/>
      <c r="WT146" s="1"/>
      <c r="WU146" s="1"/>
      <c r="WV146" s="1"/>
      <c r="WW146" s="1"/>
      <c r="WX146" s="1"/>
      <c r="WY146" s="1"/>
      <c r="WZ146" s="1"/>
      <c r="XA146" s="1"/>
      <c r="XB146" s="1"/>
      <c r="XC146" s="1"/>
      <c r="XD146" s="1"/>
      <c r="XE146" s="1"/>
      <c r="XF146" s="1"/>
      <c r="XG146" s="1"/>
      <c r="XH146" s="1"/>
      <c r="XI146" s="1"/>
      <c r="XJ146" s="1"/>
      <c r="XK146" s="1"/>
      <c r="XL146" s="1"/>
      <c r="XM146" s="1"/>
      <c r="XN146" s="1"/>
      <c r="XO146" s="1"/>
      <c r="XP146" s="1"/>
      <c r="XQ146" s="1"/>
      <c r="XR146" s="1"/>
      <c r="XS146" s="1"/>
      <c r="XT146" s="1"/>
      <c r="XU146" s="1"/>
      <c r="XV146" s="1"/>
      <c r="XW146" s="1"/>
      <c r="XX146" s="1"/>
      <c r="XY146" s="1"/>
      <c r="XZ146" s="1"/>
      <c r="YA146" s="1"/>
      <c r="YB146" s="1"/>
      <c r="YC146" s="1"/>
      <c r="YD146" s="1"/>
      <c r="YE146" s="1"/>
      <c r="YF146" s="1"/>
      <c r="YG146" s="1"/>
      <c r="YH146" s="1"/>
      <c r="YI146" s="1"/>
      <c r="YJ146" s="1"/>
      <c r="YK146" s="1"/>
      <c r="YL146" s="1"/>
      <c r="YM146" s="1"/>
      <c r="YN146" s="1"/>
      <c r="YO146" s="1"/>
      <c r="YP146" s="1"/>
      <c r="YQ146" s="1"/>
      <c r="YR146" s="1"/>
      <c r="YS146" s="1"/>
      <c r="YT146" s="1"/>
      <c r="YU146" s="1"/>
      <c r="YV146" s="1"/>
      <c r="YW146" s="1"/>
      <c r="YX146" s="1"/>
      <c r="YY146" s="1"/>
      <c r="YZ146" s="1"/>
      <c r="ZA146" s="1"/>
      <c r="ZB146" s="1"/>
      <c r="ZC146" s="1"/>
      <c r="ZD146" s="1"/>
      <c r="ZE146" s="1"/>
      <c r="ZF146" s="1"/>
      <c r="ZG146" s="1"/>
      <c r="ZH146" s="1"/>
      <c r="ZI146" s="1"/>
      <c r="ZJ146" s="1"/>
      <c r="ZK146" s="1"/>
      <c r="ZL146" s="1"/>
      <c r="ZM146" s="1"/>
      <c r="ZN146" s="1"/>
      <c r="ZO146" s="1"/>
      <c r="ZP146" s="1"/>
      <c r="ZQ146" s="1"/>
      <c r="ZR146" s="1"/>
      <c r="ZS146" s="1"/>
      <c r="ZT146" s="1"/>
      <c r="ZU146" s="1"/>
      <c r="ZV146" s="1"/>
      <c r="ZW146" s="1"/>
      <c r="ZX146" s="1"/>
      <c r="ZY146" s="1"/>
      <c r="ZZ146" s="1"/>
      <c r="AAA146" s="1"/>
      <c r="AAB146" s="1"/>
      <c r="AAC146" s="1"/>
      <c r="AAD146" s="1"/>
      <c r="AAE146" s="1"/>
      <c r="AAF146" s="1"/>
      <c r="AAG146" s="1"/>
      <c r="AAH146" s="1"/>
      <c r="AAI146" s="1"/>
      <c r="AAJ146" s="1"/>
      <c r="AAK146" s="1"/>
      <c r="AAL146" s="1"/>
      <c r="AAM146" s="1"/>
      <c r="AAN146" s="1"/>
      <c r="AAO146" s="1"/>
      <c r="AAP146" s="1"/>
      <c r="AAQ146" s="1"/>
      <c r="AAR146" s="1"/>
      <c r="AAS146" s="1"/>
      <c r="AAT146" s="1"/>
      <c r="AAU146" s="1"/>
      <c r="AAV146" s="1"/>
      <c r="AAW146" s="1"/>
      <c r="AAX146" s="1"/>
      <c r="AAY146" s="1"/>
      <c r="AAZ146" s="1"/>
      <c r="ABA146" s="1"/>
      <c r="ABB146" s="1"/>
      <c r="ABC146" s="1"/>
      <c r="ABD146" s="1"/>
      <c r="ABE146" s="1"/>
      <c r="ABF146" s="1"/>
      <c r="ABG146" s="1"/>
      <c r="ABH146" s="1"/>
      <c r="ABI146" s="1"/>
      <c r="ABJ146" s="1"/>
      <c r="ABK146" s="1"/>
      <c r="ABL146" s="1"/>
      <c r="ABM146" s="1"/>
      <c r="ABN146" s="1"/>
      <c r="ABO146" s="1"/>
      <c r="ABP146" s="1"/>
      <c r="ABQ146" s="1"/>
      <c r="ABR146" s="1"/>
      <c r="ABS146" s="1"/>
      <c r="ABT146" s="1"/>
      <c r="ABU146" s="1"/>
      <c r="ABV146" s="1"/>
      <c r="ABW146" s="1"/>
      <c r="ABX146" s="1"/>
      <c r="ABY146" s="1"/>
      <c r="ABZ146" s="1"/>
      <c r="ACA146" s="1"/>
      <c r="ACB146" s="1"/>
      <c r="ACC146" s="1"/>
      <c r="ACD146" s="1"/>
      <c r="ACE146" s="1"/>
      <c r="ACF146" s="1"/>
      <c r="ACG146" s="1"/>
      <c r="ACH146" s="1"/>
      <c r="ACI146" s="1"/>
      <c r="ACJ146" s="1"/>
      <c r="ACK146" s="1"/>
      <c r="ACL146" s="1"/>
      <c r="ACM146" s="1"/>
      <c r="ACN146" s="1"/>
      <c r="ACO146" s="1"/>
      <c r="ACP146" s="1"/>
      <c r="ACQ146" s="1"/>
      <c r="ACR146" s="1"/>
      <c r="ACS146" s="1"/>
      <c r="ACT146" s="1"/>
      <c r="ACU146" s="1"/>
      <c r="ACV146" s="1"/>
      <c r="ACW146" s="1"/>
      <c r="ACX146" s="1"/>
      <c r="ACY146" s="1"/>
      <c r="ACZ146" s="1"/>
      <c r="ADA146" s="1"/>
      <c r="ADB146" s="1"/>
      <c r="ADC146" s="1"/>
      <c r="ADD146" s="1"/>
      <c r="ADE146" s="1"/>
      <c r="ADF146" s="1"/>
      <c r="ADG146" s="1"/>
      <c r="ADH146" s="1"/>
      <c r="ADI146" s="1"/>
      <c r="ADJ146" s="1"/>
      <c r="ADK146" s="1"/>
      <c r="ADL146" s="1"/>
      <c r="ADM146" s="1"/>
      <c r="ADN146" s="1"/>
      <c r="ADO146" s="1"/>
      <c r="ADP146" s="1"/>
      <c r="ADQ146" s="1"/>
      <c r="ADR146" s="1"/>
      <c r="ADS146" s="1"/>
      <c r="ADT146" s="1"/>
      <c r="ADU146" s="1"/>
      <c r="ADV146" s="1"/>
      <c r="ADW146" s="1"/>
      <c r="ADX146" s="1"/>
      <c r="ADY146" s="1"/>
      <c r="ADZ146" s="1"/>
      <c r="AEA146" s="1"/>
      <c r="AEB146" s="1"/>
      <c r="AEC146" s="1"/>
      <c r="AED146" s="1"/>
      <c r="AEE146" s="1"/>
      <c r="AEF146" s="1"/>
      <c r="AEG146" s="1"/>
      <c r="AEH146" s="1"/>
      <c r="AEI146" s="1"/>
      <c r="AEJ146" s="1"/>
      <c r="AEK146" s="1"/>
      <c r="AEL146" s="1"/>
      <c r="AEM146" s="1"/>
      <c r="AEN146" s="1"/>
      <c r="AEO146" s="1"/>
      <c r="AEP146" s="1"/>
      <c r="AEQ146" s="1"/>
      <c r="AER146" s="1"/>
      <c r="AES146" s="1"/>
      <c r="AET146" s="1"/>
      <c r="AEU146" s="1"/>
      <c r="AEV146" s="1"/>
      <c r="AEW146" s="1"/>
      <c r="AEX146" s="1"/>
      <c r="AEY146" s="1"/>
      <c r="AEZ146" s="1"/>
      <c r="AFA146" s="1"/>
      <c r="AFB146" s="1"/>
      <c r="AFC146" s="1"/>
      <c r="AFD146" s="1"/>
      <c r="AFE146" s="1"/>
      <c r="AFF146" s="1"/>
      <c r="AFG146" s="1"/>
      <c r="AFH146" s="1"/>
      <c r="AFI146" s="1"/>
      <c r="AFJ146" s="1"/>
      <c r="AFK146" s="1"/>
      <c r="AFL146" s="1"/>
      <c r="AFM146" s="1"/>
      <c r="AFN146" s="1"/>
      <c r="AFO146" s="1"/>
      <c r="AFP146" s="1"/>
      <c r="AFQ146" s="1"/>
      <c r="AFR146" s="1"/>
      <c r="AFS146" s="1"/>
      <c r="AFT146" s="1"/>
      <c r="AFU146" s="1"/>
      <c r="AFV146" s="1"/>
      <c r="AFW146" s="1"/>
      <c r="AFX146" s="1"/>
      <c r="AFY146" s="1"/>
      <c r="AFZ146" s="1"/>
      <c r="AGA146" s="1"/>
      <c r="AGB146" s="1"/>
      <c r="AGC146" s="1"/>
      <c r="AGD146" s="1"/>
      <c r="AGE146" s="1"/>
      <c r="AGF146" s="1"/>
      <c r="AGG146" s="1"/>
      <c r="AGH146" s="1"/>
      <c r="AGI146" s="1"/>
      <c r="AGJ146" s="1"/>
      <c r="AGK146" s="1"/>
      <c r="AGL146" s="1"/>
      <c r="AGM146" s="1"/>
      <c r="AGN146" s="1"/>
      <c r="AGO146" s="1"/>
      <c r="AGP146" s="1"/>
      <c r="AGQ146" s="1"/>
      <c r="AGR146" s="1"/>
      <c r="AGS146" s="1"/>
      <c r="AGT146" s="1"/>
      <c r="AGU146" s="1"/>
      <c r="AGV146" s="1"/>
      <c r="AGW146" s="1"/>
      <c r="AGX146" s="1"/>
      <c r="AGY146" s="1"/>
      <c r="AGZ146" s="1"/>
      <c r="AHA146" s="1"/>
      <c r="AHB146" s="1"/>
      <c r="AHC146" s="1"/>
      <c r="AHD146" s="1"/>
      <c r="AHE146" s="1"/>
      <c r="AHF146" s="1"/>
      <c r="AHG146" s="1"/>
      <c r="AHH146" s="1"/>
      <c r="AHI146" s="1"/>
      <c r="AHJ146" s="1"/>
    </row>
    <row r="147" spans="1:894" ht="15" customHeight="1" x14ac:dyDescent="0.2">
      <c r="A147" s="23" t="s">
        <v>591</v>
      </c>
      <c r="B147" s="23" t="s">
        <v>372</v>
      </c>
      <c r="C147" s="23" t="s">
        <v>274</v>
      </c>
      <c r="D147" s="23" t="s">
        <v>208</v>
      </c>
      <c r="E147" s="23"/>
      <c r="F147" s="25" t="s">
        <v>213</v>
      </c>
      <c r="G147" s="26">
        <v>475000</v>
      </c>
      <c r="H147" s="26">
        <v>52777.777777777752</v>
      </c>
      <c r="I147" s="23" t="s">
        <v>293</v>
      </c>
      <c r="J147" s="27" t="s">
        <v>341</v>
      </c>
      <c r="K147" s="27" t="s">
        <v>485</v>
      </c>
      <c r="L147" s="27">
        <v>2004</v>
      </c>
      <c r="M147" s="27" t="s">
        <v>509</v>
      </c>
      <c r="N147" s="35" t="s">
        <v>274</v>
      </c>
      <c r="O147" s="35" t="s">
        <v>274</v>
      </c>
      <c r="P147" s="29">
        <v>0</v>
      </c>
      <c r="Q147" s="29">
        <f t="shared" si="10"/>
        <v>475000</v>
      </c>
      <c r="R147" s="1"/>
    </row>
    <row r="148" spans="1:894" s="46" customFormat="1" ht="15" customHeight="1" x14ac:dyDescent="0.2">
      <c r="A148" s="46">
        <v>6</v>
      </c>
      <c r="B148" s="46" t="s">
        <v>455</v>
      </c>
      <c r="C148" s="53" t="s">
        <v>492</v>
      </c>
      <c r="D148" s="54" t="s">
        <v>463</v>
      </c>
      <c r="E148" s="54" t="s">
        <v>609</v>
      </c>
      <c r="F148" s="55"/>
      <c r="G148" s="56">
        <v>389338</v>
      </c>
      <c r="H148" s="56">
        <v>43259.777777777752</v>
      </c>
      <c r="I148" s="54" t="s">
        <v>155</v>
      </c>
      <c r="J148" s="47" t="s">
        <v>341</v>
      </c>
      <c r="K148" s="47" t="s">
        <v>482</v>
      </c>
      <c r="L148" s="47">
        <v>2012</v>
      </c>
      <c r="M148" s="47" t="s">
        <v>510</v>
      </c>
      <c r="N148" s="57">
        <v>41640</v>
      </c>
      <c r="O148" s="57">
        <v>42735</v>
      </c>
      <c r="P148" s="56">
        <v>0</v>
      </c>
      <c r="Q148" s="56">
        <f t="shared" si="10"/>
        <v>389338</v>
      </c>
      <c r="R148" s="82">
        <v>25</v>
      </c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  <c r="KT148" s="1"/>
      <c r="KU148" s="1"/>
      <c r="KV148" s="1"/>
      <c r="KW148" s="1"/>
      <c r="KX148" s="1"/>
      <c r="KY148" s="1"/>
      <c r="KZ148" s="1"/>
      <c r="LA148" s="1"/>
      <c r="LB148" s="1"/>
      <c r="LC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N148" s="1"/>
      <c r="LO148" s="1"/>
      <c r="LP148" s="1"/>
      <c r="LQ148" s="1"/>
      <c r="LR148" s="1"/>
      <c r="LS148" s="1"/>
      <c r="LT148" s="1"/>
      <c r="LU148" s="1"/>
      <c r="LV148" s="1"/>
      <c r="LW148" s="1"/>
      <c r="LX148" s="1"/>
      <c r="LY148" s="1"/>
      <c r="LZ148" s="1"/>
      <c r="MA148" s="1"/>
      <c r="MB148" s="1"/>
      <c r="MC148" s="1"/>
      <c r="MD148" s="1"/>
      <c r="ME148" s="1"/>
      <c r="MF148" s="1"/>
      <c r="MG148" s="1"/>
      <c r="MH148" s="1"/>
      <c r="MI148" s="1"/>
      <c r="MJ148" s="1"/>
      <c r="MK148" s="1"/>
      <c r="ML148" s="1"/>
      <c r="MM148" s="1"/>
      <c r="MN148" s="1"/>
      <c r="MO148" s="1"/>
      <c r="MP148" s="1"/>
      <c r="MQ148" s="1"/>
      <c r="MR148" s="1"/>
      <c r="MS148" s="1"/>
      <c r="MT148" s="1"/>
      <c r="MU148" s="1"/>
      <c r="MV148" s="1"/>
      <c r="MW148" s="1"/>
      <c r="MX148" s="1"/>
      <c r="MY148" s="1"/>
      <c r="MZ148" s="1"/>
      <c r="NA148" s="1"/>
      <c r="NB148" s="1"/>
      <c r="NC148" s="1"/>
      <c r="ND148" s="1"/>
      <c r="NE148" s="1"/>
      <c r="NF148" s="1"/>
      <c r="NG148" s="1"/>
      <c r="NH148" s="1"/>
      <c r="NI148" s="1"/>
      <c r="NJ148" s="1"/>
      <c r="NK148" s="1"/>
      <c r="NL148" s="1"/>
      <c r="NM148" s="1"/>
      <c r="NN148" s="1"/>
      <c r="NO148" s="1"/>
      <c r="NP148" s="1"/>
      <c r="NQ148" s="1"/>
      <c r="NR148" s="1"/>
      <c r="NS148" s="1"/>
      <c r="NT148" s="1"/>
      <c r="NU148" s="1"/>
      <c r="NV148" s="1"/>
      <c r="NW148" s="1"/>
      <c r="NX148" s="1"/>
      <c r="NY148" s="1"/>
      <c r="NZ148" s="1"/>
      <c r="OA148" s="1"/>
      <c r="OB148" s="1"/>
      <c r="OC148" s="1"/>
      <c r="OD148" s="1"/>
      <c r="OE148" s="1"/>
      <c r="OF148" s="1"/>
      <c r="OG148" s="1"/>
      <c r="OH148" s="1"/>
      <c r="OI148" s="1"/>
      <c r="OJ148" s="1"/>
      <c r="OK148" s="1"/>
      <c r="OL148" s="1"/>
      <c r="OM148" s="1"/>
      <c r="ON148" s="1"/>
      <c r="OO148" s="1"/>
      <c r="OP148" s="1"/>
      <c r="OQ148" s="1"/>
      <c r="OR148" s="1"/>
      <c r="OS148" s="1"/>
      <c r="OT148" s="1"/>
      <c r="OU148" s="1"/>
      <c r="OV148" s="1"/>
      <c r="OW148" s="1"/>
      <c r="OX148" s="1"/>
      <c r="OY148" s="1"/>
      <c r="OZ148" s="1"/>
      <c r="PA148" s="1"/>
      <c r="PB148" s="1"/>
      <c r="PC148" s="1"/>
      <c r="PD148" s="1"/>
      <c r="PE148" s="1"/>
      <c r="PF148" s="1"/>
      <c r="PG148" s="1"/>
      <c r="PH148" s="1"/>
      <c r="PI148" s="1"/>
      <c r="PJ148" s="1"/>
      <c r="PK148" s="1"/>
      <c r="PL148" s="1"/>
      <c r="PM148" s="1"/>
      <c r="PN148" s="1"/>
      <c r="PO148" s="1"/>
      <c r="PP148" s="1"/>
      <c r="PQ148" s="1"/>
      <c r="PR148" s="1"/>
      <c r="PS148" s="1"/>
      <c r="PT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E148" s="1"/>
      <c r="QF148" s="1"/>
      <c r="QG148" s="1"/>
      <c r="QH148" s="1"/>
      <c r="QI148" s="1"/>
      <c r="QJ148" s="1"/>
      <c r="QK148" s="1"/>
      <c r="QL148" s="1"/>
      <c r="QM148" s="1"/>
      <c r="QN148" s="1"/>
      <c r="QO148" s="1"/>
      <c r="QP148" s="1"/>
      <c r="QQ148" s="1"/>
      <c r="QR148" s="1"/>
      <c r="QS148" s="1"/>
      <c r="QT148" s="1"/>
      <c r="QU148" s="1"/>
      <c r="QV148" s="1"/>
      <c r="QW148" s="1"/>
      <c r="QX148" s="1"/>
      <c r="QY148" s="1"/>
      <c r="QZ148" s="1"/>
      <c r="RA148" s="1"/>
      <c r="RB148" s="1"/>
      <c r="RC148" s="1"/>
      <c r="RD148" s="1"/>
      <c r="RE148" s="1"/>
      <c r="RF148" s="1"/>
      <c r="RG148" s="1"/>
      <c r="RH148" s="1"/>
      <c r="RI148" s="1"/>
      <c r="RJ148" s="1"/>
      <c r="RK148" s="1"/>
      <c r="RL148" s="1"/>
      <c r="RM148" s="1"/>
      <c r="RN148" s="1"/>
      <c r="RO148" s="1"/>
      <c r="RP148" s="1"/>
      <c r="RQ148" s="1"/>
      <c r="RR148" s="1"/>
      <c r="RS148" s="1"/>
      <c r="RT148" s="1"/>
      <c r="RU148" s="1"/>
      <c r="RV148" s="1"/>
      <c r="RW148" s="1"/>
      <c r="RX148" s="1"/>
      <c r="RY148" s="1"/>
      <c r="RZ148" s="1"/>
      <c r="SA148" s="1"/>
      <c r="SB148" s="1"/>
      <c r="SC148" s="1"/>
      <c r="SD148" s="1"/>
      <c r="SE148" s="1"/>
      <c r="SF148" s="1"/>
      <c r="SG148" s="1"/>
      <c r="SH148" s="1"/>
      <c r="SI148" s="1"/>
      <c r="SJ148" s="1"/>
      <c r="SK148" s="1"/>
      <c r="SL148" s="1"/>
      <c r="SM148" s="1"/>
      <c r="SN148" s="1"/>
      <c r="SO148" s="1"/>
      <c r="SP148" s="1"/>
      <c r="SQ148" s="1"/>
      <c r="SR148" s="1"/>
      <c r="SS148" s="1"/>
      <c r="ST148" s="1"/>
      <c r="SU148" s="1"/>
      <c r="SV148" s="1"/>
      <c r="SW148" s="1"/>
      <c r="SX148" s="1"/>
      <c r="SY148" s="1"/>
      <c r="SZ148" s="1"/>
      <c r="TA148" s="1"/>
      <c r="TB148" s="1"/>
      <c r="TC148" s="1"/>
      <c r="TD148" s="1"/>
      <c r="TE148" s="1"/>
      <c r="TF148" s="1"/>
      <c r="TG148" s="1"/>
      <c r="TH148" s="1"/>
      <c r="TI148" s="1"/>
      <c r="TJ148" s="1"/>
      <c r="TK148" s="1"/>
      <c r="TL148" s="1"/>
      <c r="TM148" s="1"/>
      <c r="TN148" s="1"/>
      <c r="TO148" s="1"/>
      <c r="TP148" s="1"/>
      <c r="TQ148" s="1"/>
      <c r="TR148" s="1"/>
      <c r="TS148" s="1"/>
      <c r="TT148" s="1"/>
      <c r="TU148" s="1"/>
      <c r="TV148" s="1"/>
      <c r="TW148" s="1"/>
      <c r="TX148" s="1"/>
      <c r="TY148" s="1"/>
      <c r="TZ148" s="1"/>
      <c r="UA148" s="1"/>
      <c r="UB148" s="1"/>
      <c r="UC148" s="1"/>
      <c r="UD148" s="1"/>
      <c r="UE148" s="1"/>
      <c r="UF148" s="1"/>
      <c r="UG148" s="1"/>
      <c r="UH148" s="1"/>
      <c r="UI148" s="1"/>
      <c r="UJ148" s="1"/>
      <c r="UK148" s="1"/>
      <c r="UL148" s="1"/>
      <c r="UM148" s="1"/>
      <c r="UN148" s="1"/>
      <c r="UO148" s="1"/>
      <c r="UP148" s="1"/>
      <c r="UQ148" s="1"/>
      <c r="UR148" s="1"/>
      <c r="US148" s="1"/>
      <c r="UT148" s="1"/>
      <c r="UU148" s="1"/>
      <c r="UV148" s="1"/>
      <c r="UW148" s="1"/>
      <c r="UX148" s="1"/>
      <c r="UY148" s="1"/>
      <c r="UZ148" s="1"/>
      <c r="VA148" s="1"/>
      <c r="VB148" s="1"/>
      <c r="VC148" s="1"/>
      <c r="VD148" s="1"/>
      <c r="VE148" s="1"/>
      <c r="VF148" s="1"/>
      <c r="VG148" s="1"/>
      <c r="VH148" s="1"/>
      <c r="VI148" s="1"/>
      <c r="VJ148" s="1"/>
      <c r="VK148" s="1"/>
      <c r="VL148" s="1"/>
      <c r="VM148" s="1"/>
      <c r="VN148" s="1"/>
      <c r="VO148" s="1"/>
      <c r="VP148" s="1"/>
      <c r="VQ148" s="1"/>
      <c r="VR148" s="1"/>
      <c r="VS148" s="1"/>
      <c r="VT148" s="1"/>
      <c r="VU148" s="1"/>
      <c r="VV148" s="1"/>
      <c r="VW148" s="1"/>
      <c r="VX148" s="1"/>
      <c r="VY148" s="1"/>
      <c r="VZ148" s="1"/>
      <c r="WA148" s="1"/>
      <c r="WB148" s="1"/>
      <c r="WC148" s="1"/>
      <c r="WD148" s="1"/>
      <c r="WE148" s="1"/>
      <c r="WF148" s="1"/>
      <c r="WG148" s="1"/>
      <c r="WH148" s="1"/>
      <c r="WI148" s="1"/>
      <c r="WJ148" s="1"/>
      <c r="WK148" s="1"/>
      <c r="WL148" s="1"/>
      <c r="WM148" s="1"/>
      <c r="WN148" s="1"/>
      <c r="WO148" s="1"/>
      <c r="WP148" s="1"/>
      <c r="WQ148" s="1"/>
      <c r="WR148" s="1"/>
      <c r="WS148" s="1"/>
      <c r="WT148" s="1"/>
      <c r="WU148" s="1"/>
      <c r="WV148" s="1"/>
      <c r="WW148" s="1"/>
      <c r="WX148" s="1"/>
      <c r="WY148" s="1"/>
      <c r="WZ148" s="1"/>
      <c r="XA148" s="1"/>
      <c r="XB148" s="1"/>
      <c r="XC148" s="1"/>
      <c r="XD148" s="1"/>
      <c r="XE148" s="1"/>
      <c r="XF148" s="1"/>
      <c r="XG148" s="1"/>
      <c r="XH148" s="1"/>
      <c r="XI148" s="1"/>
      <c r="XJ148" s="1"/>
      <c r="XK148" s="1"/>
      <c r="XL148" s="1"/>
      <c r="XM148" s="1"/>
      <c r="XN148" s="1"/>
      <c r="XO148" s="1"/>
      <c r="XP148" s="1"/>
      <c r="XQ148" s="1"/>
      <c r="XR148" s="1"/>
      <c r="XS148" s="1"/>
      <c r="XT148" s="1"/>
      <c r="XU148" s="1"/>
      <c r="XV148" s="1"/>
      <c r="XW148" s="1"/>
      <c r="XX148" s="1"/>
      <c r="XY148" s="1"/>
      <c r="XZ148" s="1"/>
      <c r="YA148" s="1"/>
      <c r="YB148" s="1"/>
      <c r="YC148" s="1"/>
      <c r="YD148" s="1"/>
      <c r="YE148" s="1"/>
      <c r="YF148" s="1"/>
      <c r="YG148" s="1"/>
      <c r="YH148" s="1"/>
      <c r="YI148" s="1"/>
      <c r="YJ148" s="1"/>
      <c r="YK148" s="1"/>
      <c r="YL148" s="1"/>
      <c r="YM148" s="1"/>
      <c r="YN148" s="1"/>
      <c r="YO148" s="1"/>
      <c r="YP148" s="1"/>
      <c r="YQ148" s="1"/>
      <c r="YR148" s="1"/>
      <c r="YS148" s="1"/>
      <c r="YT148" s="1"/>
      <c r="YU148" s="1"/>
      <c r="YV148" s="1"/>
      <c r="YW148" s="1"/>
      <c r="YX148" s="1"/>
      <c r="YY148" s="1"/>
      <c r="YZ148" s="1"/>
      <c r="ZA148" s="1"/>
      <c r="ZB148" s="1"/>
      <c r="ZC148" s="1"/>
      <c r="ZD148" s="1"/>
      <c r="ZE148" s="1"/>
      <c r="ZF148" s="1"/>
      <c r="ZG148" s="1"/>
      <c r="ZH148" s="1"/>
      <c r="ZI148" s="1"/>
      <c r="ZJ148" s="1"/>
      <c r="ZK148" s="1"/>
      <c r="ZL148" s="1"/>
      <c r="ZM148" s="1"/>
      <c r="ZN148" s="1"/>
      <c r="ZO148" s="1"/>
      <c r="ZP148" s="1"/>
      <c r="ZQ148" s="1"/>
      <c r="ZR148" s="1"/>
      <c r="ZS148" s="1"/>
      <c r="ZT148" s="1"/>
      <c r="ZU148" s="1"/>
      <c r="ZV148" s="1"/>
      <c r="ZW148" s="1"/>
      <c r="ZX148" s="1"/>
      <c r="ZY148" s="1"/>
      <c r="ZZ148" s="1"/>
      <c r="AAA148" s="1"/>
      <c r="AAB148" s="1"/>
      <c r="AAC148" s="1"/>
      <c r="AAD148" s="1"/>
      <c r="AAE148" s="1"/>
      <c r="AAF148" s="1"/>
      <c r="AAG148" s="1"/>
      <c r="AAH148" s="1"/>
      <c r="AAI148" s="1"/>
      <c r="AAJ148" s="1"/>
      <c r="AAK148" s="1"/>
      <c r="AAL148" s="1"/>
      <c r="AAM148" s="1"/>
      <c r="AAN148" s="1"/>
      <c r="AAO148" s="1"/>
      <c r="AAP148" s="1"/>
      <c r="AAQ148" s="1"/>
      <c r="AAR148" s="1"/>
      <c r="AAS148" s="1"/>
      <c r="AAT148" s="1"/>
      <c r="AAU148" s="1"/>
      <c r="AAV148" s="1"/>
      <c r="AAW148" s="1"/>
      <c r="AAX148" s="1"/>
      <c r="AAY148" s="1"/>
      <c r="AAZ148" s="1"/>
      <c r="ABA148" s="1"/>
      <c r="ABB148" s="1"/>
      <c r="ABC148" s="1"/>
      <c r="ABD148" s="1"/>
      <c r="ABE148" s="1"/>
      <c r="ABF148" s="1"/>
      <c r="ABG148" s="1"/>
      <c r="ABH148" s="1"/>
      <c r="ABI148" s="1"/>
      <c r="ABJ148" s="1"/>
      <c r="ABK148" s="1"/>
      <c r="ABL148" s="1"/>
      <c r="ABM148" s="1"/>
      <c r="ABN148" s="1"/>
      <c r="ABO148" s="1"/>
      <c r="ABP148" s="1"/>
      <c r="ABQ148" s="1"/>
      <c r="ABR148" s="1"/>
      <c r="ABS148" s="1"/>
      <c r="ABT148" s="1"/>
      <c r="ABU148" s="1"/>
      <c r="ABV148" s="1"/>
      <c r="ABW148" s="1"/>
      <c r="ABX148" s="1"/>
      <c r="ABY148" s="1"/>
      <c r="ABZ148" s="1"/>
      <c r="ACA148" s="1"/>
      <c r="ACB148" s="1"/>
      <c r="ACC148" s="1"/>
      <c r="ACD148" s="1"/>
      <c r="ACE148" s="1"/>
      <c r="ACF148" s="1"/>
      <c r="ACG148" s="1"/>
      <c r="ACH148" s="1"/>
      <c r="ACI148" s="1"/>
      <c r="ACJ148" s="1"/>
      <c r="ACK148" s="1"/>
      <c r="ACL148" s="1"/>
      <c r="ACM148" s="1"/>
      <c r="ACN148" s="1"/>
      <c r="ACO148" s="1"/>
      <c r="ACP148" s="1"/>
      <c r="ACQ148" s="1"/>
      <c r="ACR148" s="1"/>
      <c r="ACS148" s="1"/>
      <c r="ACT148" s="1"/>
      <c r="ACU148" s="1"/>
      <c r="ACV148" s="1"/>
      <c r="ACW148" s="1"/>
      <c r="ACX148" s="1"/>
      <c r="ACY148" s="1"/>
      <c r="ACZ148" s="1"/>
      <c r="ADA148" s="1"/>
      <c r="ADB148" s="1"/>
      <c r="ADC148" s="1"/>
      <c r="ADD148" s="1"/>
      <c r="ADE148" s="1"/>
      <c r="ADF148" s="1"/>
      <c r="ADG148" s="1"/>
      <c r="ADH148" s="1"/>
      <c r="ADI148" s="1"/>
      <c r="ADJ148" s="1"/>
      <c r="ADK148" s="1"/>
      <c r="ADL148" s="1"/>
      <c r="ADM148" s="1"/>
      <c r="ADN148" s="1"/>
      <c r="ADO148" s="1"/>
      <c r="ADP148" s="1"/>
      <c r="ADQ148" s="1"/>
      <c r="ADR148" s="1"/>
      <c r="ADS148" s="1"/>
      <c r="ADT148" s="1"/>
      <c r="ADU148" s="1"/>
      <c r="ADV148" s="1"/>
      <c r="ADW148" s="1"/>
      <c r="ADX148" s="1"/>
      <c r="ADY148" s="1"/>
      <c r="ADZ148" s="1"/>
      <c r="AEA148" s="1"/>
      <c r="AEB148" s="1"/>
      <c r="AEC148" s="1"/>
      <c r="AED148" s="1"/>
      <c r="AEE148" s="1"/>
      <c r="AEF148" s="1"/>
      <c r="AEG148" s="1"/>
      <c r="AEH148" s="1"/>
      <c r="AEI148" s="1"/>
      <c r="AEJ148" s="1"/>
      <c r="AEK148" s="1"/>
      <c r="AEL148" s="1"/>
      <c r="AEM148" s="1"/>
      <c r="AEN148" s="1"/>
      <c r="AEO148" s="1"/>
      <c r="AEP148" s="1"/>
      <c r="AEQ148" s="1"/>
      <c r="AER148" s="1"/>
      <c r="AES148" s="1"/>
      <c r="AET148" s="1"/>
      <c r="AEU148" s="1"/>
      <c r="AEV148" s="1"/>
      <c r="AEW148" s="1"/>
      <c r="AEX148" s="1"/>
      <c r="AEY148" s="1"/>
      <c r="AEZ148" s="1"/>
      <c r="AFA148" s="1"/>
      <c r="AFB148" s="1"/>
      <c r="AFC148" s="1"/>
      <c r="AFD148" s="1"/>
      <c r="AFE148" s="1"/>
      <c r="AFF148" s="1"/>
      <c r="AFG148" s="1"/>
      <c r="AFH148" s="1"/>
      <c r="AFI148" s="1"/>
      <c r="AFJ148" s="1"/>
      <c r="AFK148" s="1"/>
      <c r="AFL148" s="1"/>
      <c r="AFM148" s="1"/>
      <c r="AFN148" s="1"/>
      <c r="AFO148" s="1"/>
      <c r="AFP148" s="1"/>
      <c r="AFQ148" s="1"/>
      <c r="AFR148" s="1"/>
      <c r="AFS148" s="1"/>
      <c r="AFT148" s="1"/>
      <c r="AFU148" s="1"/>
      <c r="AFV148" s="1"/>
      <c r="AFW148" s="1"/>
      <c r="AFX148" s="1"/>
      <c r="AFY148" s="1"/>
      <c r="AFZ148" s="1"/>
      <c r="AGA148" s="1"/>
      <c r="AGB148" s="1"/>
      <c r="AGC148" s="1"/>
      <c r="AGD148" s="1"/>
      <c r="AGE148" s="1"/>
      <c r="AGF148" s="1"/>
      <c r="AGG148" s="1"/>
      <c r="AGH148" s="1"/>
      <c r="AGI148" s="1"/>
      <c r="AGJ148" s="1"/>
      <c r="AGK148" s="1"/>
      <c r="AGL148" s="1"/>
      <c r="AGM148" s="1"/>
      <c r="AGN148" s="1"/>
      <c r="AGO148" s="1"/>
      <c r="AGP148" s="1"/>
      <c r="AGQ148" s="1"/>
      <c r="AGR148" s="1"/>
      <c r="AGS148" s="1"/>
      <c r="AGT148" s="1"/>
      <c r="AGU148" s="1"/>
      <c r="AGV148" s="1"/>
      <c r="AGW148" s="1"/>
      <c r="AGX148" s="1"/>
      <c r="AGY148" s="1"/>
      <c r="AGZ148" s="1"/>
      <c r="AHA148" s="1"/>
      <c r="AHB148" s="1"/>
      <c r="AHC148" s="1"/>
      <c r="AHD148" s="1"/>
      <c r="AHE148" s="1"/>
      <c r="AHF148" s="1"/>
      <c r="AHG148" s="1"/>
      <c r="AHH148" s="1"/>
      <c r="AHI148" s="1"/>
      <c r="AHJ148" s="1"/>
    </row>
    <row r="149" spans="1:894" ht="15" customHeight="1" x14ac:dyDescent="0.2">
      <c r="A149" s="1">
        <v>9</v>
      </c>
      <c r="B149" s="1" t="s">
        <v>7</v>
      </c>
      <c r="C149" s="2" t="s">
        <v>36</v>
      </c>
      <c r="D149" s="6" t="s">
        <v>162</v>
      </c>
      <c r="E149" s="6" t="s">
        <v>733</v>
      </c>
      <c r="F149" s="7" t="s">
        <v>596</v>
      </c>
      <c r="G149" s="8">
        <v>147570</v>
      </c>
      <c r="H149" s="8">
        <v>16396.666666666657</v>
      </c>
      <c r="I149" s="6" t="s">
        <v>22</v>
      </c>
      <c r="J149" s="4" t="s">
        <v>341</v>
      </c>
      <c r="K149" s="4" t="s">
        <v>481</v>
      </c>
      <c r="L149" s="4">
        <v>2009</v>
      </c>
      <c r="M149" s="4" t="s">
        <v>510</v>
      </c>
      <c r="N149" s="5">
        <v>40093</v>
      </c>
      <c r="O149" s="5">
        <v>41918</v>
      </c>
      <c r="P149" s="8">
        <f>36892.5+87091.72</f>
        <v>123984.22</v>
      </c>
      <c r="Q149" s="8">
        <f t="shared" si="10"/>
        <v>23585.78</v>
      </c>
      <c r="R149" s="1"/>
    </row>
    <row r="150" spans="1:894" s="46" customFormat="1" ht="15" customHeight="1" x14ac:dyDescent="0.2">
      <c r="A150" s="46">
        <v>10</v>
      </c>
      <c r="B150" s="46" t="s">
        <v>402</v>
      </c>
      <c r="C150" s="53" t="s">
        <v>403</v>
      </c>
      <c r="D150" s="54" t="s">
        <v>404</v>
      </c>
      <c r="E150" s="46" t="s">
        <v>734</v>
      </c>
      <c r="F150" s="55"/>
      <c r="G150" s="56">
        <v>347000</v>
      </c>
      <c r="H150" s="56">
        <v>38555.555555555562</v>
      </c>
      <c r="I150" s="54" t="s">
        <v>22</v>
      </c>
      <c r="J150" s="47" t="s">
        <v>341</v>
      </c>
      <c r="K150" s="47" t="s">
        <v>481</v>
      </c>
      <c r="L150" s="47">
        <v>2010</v>
      </c>
      <c r="M150" s="47" t="s">
        <v>510</v>
      </c>
      <c r="N150" s="57">
        <v>40653</v>
      </c>
      <c r="O150" s="58">
        <v>42369</v>
      </c>
      <c r="P150" s="56">
        <v>72026.789999999994</v>
      </c>
      <c r="Q150" s="56">
        <f t="shared" si="10"/>
        <v>274973.21000000002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  <c r="KT150" s="1"/>
      <c r="KU150" s="1"/>
      <c r="KV150" s="1"/>
      <c r="KW150" s="1"/>
      <c r="KX150" s="1"/>
      <c r="KY150" s="1"/>
      <c r="KZ150" s="1"/>
      <c r="LA150" s="1"/>
      <c r="LB150" s="1"/>
      <c r="LC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N150" s="1"/>
      <c r="LO150" s="1"/>
      <c r="LP150" s="1"/>
      <c r="LQ150" s="1"/>
      <c r="LR150" s="1"/>
      <c r="LS150" s="1"/>
      <c r="LT150" s="1"/>
      <c r="LU150" s="1"/>
      <c r="LV150" s="1"/>
      <c r="LW150" s="1"/>
      <c r="LX150" s="1"/>
      <c r="LY150" s="1"/>
      <c r="LZ150" s="1"/>
      <c r="MA150" s="1"/>
      <c r="MB150" s="1"/>
      <c r="MC150" s="1"/>
      <c r="MD150" s="1"/>
      <c r="ME150" s="1"/>
      <c r="MF150" s="1"/>
      <c r="MG150" s="1"/>
      <c r="MH150" s="1"/>
      <c r="MI150" s="1"/>
      <c r="MJ150" s="1"/>
      <c r="MK150" s="1"/>
      <c r="ML150" s="1"/>
      <c r="MM150" s="1"/>
      <c r="MN150" s="1"/>
      <c r="MO150" s="1"/>
      <c r="MP150" s="1"/>
      <c r="MQ150" s="1"/>
      <c r="MR150" s="1"/>
      <c r="MS150" s="1"/>
      <c r="MT150" s="1"/>
      <c r="MU150" s="1"/>
      <c r="MV150" s="1"/>
      <c r="MW150" s="1"/>
      <c r="MX150" s="1"/>
      <c r="MY150" s="1"/>
      <c r="MZ150" s="1"/>
      <c r="NA150" s="1"/>
      <c r="NB150" s="1"/>
      <c r="NC150" s="1"/>
      <c r="ND150" s="1"/>
      <c r="NE150" s="1"/>
      <c r="NF150" s="1"/>
      <c r="NG150" s="1"/>
      <c r="NH150" s="1"/>
      <c r="NI150" s="1"/>
      <c r="NJ150" s="1"/>
      <c r="NK150" s="1"/>
      <c r="NL150" s="1"/>
      <c r="NM150" s="1"/>
      <c r="NN150" s="1"/>
      <c r="NO150" s="1"/>
      <c r="NP150" s="1"/>
      <c r="NQ150" s="1"/>
      <c r="NR150" s="1"/>
      <c r="NS150" s="1"/>
      <c r="NT150" s="1"/>
      <c r="NU150" s="1"/>
      <c r="NV150" s="1"/>
      <c r="NW150" s="1"/>
      <c r="NX150" s="1"/>
      <c r="NY150" s="1"/>
      <c r="NZ150" s="1"/>
      <c r="OA150" s="1"/>
      <c r="OB150" s="1"/>
      <c r="OC150" s="1"/>
      <c r="OD150" s="1"/>
      <c r="OE150" s="1"/>
      <c r="OF150" s="1"/>
      <c r="OG150" s="1"/>
      <c r="OH150" s="1"/>
      <c r="OI150" s="1"/>
      <c r="OJ150" s="1"/>
      <c r="OK150" s="1"/>
      <c r="OL150" s="1"/>
      <c r="OM150" s="1"/>
      <c r="ON150" s="1"/>
      <c r="OO150" s="1"/>
      <c r="OP150" s="1"/>
      <c r="OQ150" s="1"/>
      <c r="OR150" s="1"/>
      <c r="OS150" s="1"/>
      <c r="OT150" s="1"/>
      <c r="OU150" s="1"/>
      <c r="OV150" s="1"/>
      <c r="OW150" s="1"/>
      <c r="OX150" s="1"/>
      <c r="OY150" s="1"/>
      <c r="OZ150" s="1"/>
      <c r="PA150" s="1"/>
      <c r="PB150" s="1"/>
      <c r="PC150" s="1"/>
      <c r="PD150" s="1"/>
      <c r="PE150" s="1"/>
      <c r="PF150" s="1"/>
      <c r="PG150" s="1"/>
      <c r="PH150" s="1"/>
      <c r="PI150" s="1"/>
      <c r="PJ150" s="1"/>
      <c r="PK150" s="1"/>
      <c r="PL150" s="1"/>
      <c r="PM150" s="1"/>
      <c r="PN150" s="1"/>
      <c r="PO150" s="1"/>
      <c r="PP150" s="1"/>
      <c r="PQ150" s="1"/>
      <c r="PR150" s="1"/>
      <c r="PS150" s="1"/>
      <c r="PT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E150" s="1"/>
      <c r="QF150" s="1"/>
      <c r="QG150" s="1"/>
      <c r="QH150" s="1"/>
      <c r="QI150" s="1"/>
      <c r="QJ150" s="1"/>
      <c r="QK150" s="1"/>
      <c r="QL150" s="1"/>
      <c r="QM150" s="1"/>
      <c r="QN150" s="1"/>
      <c r="QO150" s="1"/>
      <c r="QP150" s="1"/>
      <c r="QQ150" s="1"/>
      <c r="QR150" s="1"/>
      <c r="QS150" s="1"/>
      <c r="QT150" s="1"/>
      <c r="QU150" s="1"/>
      <c r="QV150" s="1"/>
      <c r="QW150" s="1"/>
      <c r="QX150" s="1"/>
      <c r="QY150" s="1"/>
      <c r="QZ150" s="1"/>
      <c r="RA150" s="1"/>
      <c r="RB150" s="1"/>
      <c r="RC150" s="1"/>
      <c r="RD150" s="1"/>
      <c r="RE150" s="1"/>
      <c r="RF150" s="1"/>
      <c r="RG150" s="1"/>
      <c r="RH150" s="1"/>
      <c r="RI150" s="1"/>
      <c r="RJ150" s="1"/>
      <c r="RK150" s="1"/>
      <c r="RL150" s="1"/>
      <c r="RM150" s="1"/>
      <c r="RN150" s="1"/>
      <c r="RO150" s="1"/>
      <c r="RP150" s="1"/>
      <c r="RQ150" s="1"/>
      <c r="RR150" s="1"/>
      <c r="RS150" s="1"/>
      <c r="RT150" s="1"/>
      <c r="RU150" s="1"/>
      <c r="RV150" s="1"/>
      <c r="RW150" s="1"/>
      <c r="RX150" s="1"/>
      <c r="RY150" s="1"/>
      <c r="RZ150" s="1"/>
      <c r="SA150" s="1"/>
      <c r="SB150" s="1"/>
      <c r="SC150" s="1"/>
      <c r="SD150" s="1"/>
      <c r="SE150" s="1"/>
      <c r="SF150" s="1"/>
      <c r="SG150" s="1"/>
      <c r="SH150" s="1"/>
      <c r="SI150" s="1"/>
      <c r="SJ150" s="1"/>
      <c r="SK150" s="1"/>
      <c r="SL150" s="1"/>
      <c r="SM150" s="1"/>
      <c r="SN150" s="1"/>
      <c r="SO150" s="1"/>
      <c r="SP150" s="1"/>
      <c r="SQ150" s="1"/>
      <c r="SR150" s="1"/>
      <c r="SS150" s="1"/>
      <c r="ST150" s="1"/>
      <c r="SU150" s="1"/>
      <c r="SV150" s="1"/>
      <c r="SW150" s="1"/>
      <c r="SX150" s="1"/>
      <c r="SY150" s="1"/>
      <c r="SZ150" s="1"/>
      <c r="TA150" s="1"/>
      <c r="TB150" s="1"/>
      <c r="TC150" s="1"/>
      <c r="TD150" s="1"/>
      <c r="TE150" s="1"/>
      <c r="TF150" s="1"/>
      <c r="TG150" s="1"/>
      <c r="TH150" s="1"/>
      <c r="TI150" s="1"/>
      <c r="TJ150" s="1"/>
      <c r="TK150" s="1"/>
      <c r="TL150" s="1"/>
      <c r="TM150" s="1"/>
      <c r="TN150" s="1"/>
      <c r="TO150" s="1"/>
      <c r="TP150" s="1"/>
      <c r="TQ150" s="1"/>
      <c r="TR150" s="1"/>
      <c r="TS150" s="1"/>
      <c r="TT150" s="1"/>
      <c r="TU150" s="1"/>
      <c r="TV150" s="1"/>
      <c r="TW150" s="1"/>
      <c r="TX150" s="1"/>
      <c r="TY150" s="1"/>
      <c r="TZ150" s="1"/>
      <c r="UA150" s="1"/>
      <c r="UB150" s="1"/>
      <c r="UC150" s="1"/>
      <c r="UD150" s="1"/>
      <c r="UE150" s="1"/>
      <c r="UF150" s="1"/>
      <c r="UG150" s="1"/>
      <c r="UH150" s="1"/>
      <c r="UI150" s="1"/>
      <c r="UJ150" s="1"/>
      <c r="UK150" s="1"/>
      <c r="UL150" s="1"/>
      <c r="UM150" s="1"/>
      <c r="UN150" s="1"/>
      <c r="UO150" s="1"/>
      <c r="UP150" s="1"/>
      <c r="UQ150" s="1"/>
      <c r="UR150" s="1"/>
      <c r="US150" s="1"/>
      <c r="UT150" s="1"/>
      <c r="UU150" s="1"/>
      <c r="UV150" s="1"/>
      <c r="UW150" s="1"/>
      <c r="UX150" s="1"/>
      <c r="UY150" s="1"/>
      <c r="UZ150" s="1"/>
      <c r="VA150" s="1"/>
      <c r="VB150" s="1"/>
      <c r="VC150" s="1"/>
      <c r="VD150" s="1"/>
      <c r="VE150" s="1"/>
      <c r="VF150" s="1"/>
      <c r="VG150" s="1"/>
      <c r="VH150" s="1"/>
      <c r="VI150" s="1"/>
      <c r="VJ150" s="1"/>
      <c r="VK150" s="1"/>
      <c r="VL150" s="1"/>
      <c r="VM150" s="1"/>
      <c r="VN150" s="1"/>
      <c r="VO150" s="1"/>
      <c r="VP150" s="1"/>
      <c r="VQ150" s="1"/>
      <c r="VR150" s="1"/>
      <c r="VS150" s="1"/>
      <c r="VT150" s="1"/>
      <c r="VU150" s="1"/>
      <c r="VV150" s="1"/>
      <c r="VW150" s="1"/>
      <c r="VX150" s="1"/>
      <c r="VY150" s="1"/>
      <c r="VZ150" s="1"/>
      <c r="WA150" s="1"/>
      <c r="WB150" s="1"/>
      <c r="WC150" s="1"/>
      <c r="WD150" s="1"/>
      <c r="WE150" s="1"/>
      <c r="WF150" s="1"/>
      <c r="WG150" s="1"/>
      <c r="WH150" s="1"/>
      <c r="WI150" s="1"/>
      <c r="WJ150" s="1"/>
      <c r="WK150" s="1"/>
      <c r="WL150" s="1"/>
      <c r="WM150" s="1"/>
      <c r="WN150" s="1"/>
      <c r="WO150" s="1"/>
      <c r="WP150" s="1"/>
      <c r="WQ150" s="1"/>
      <c r="WR150" s="1"/>
      <c r="WS150" s="1"/>
      <c r="WT150" s="1"/>
      <c r="WU150" s="1"/>
      <c r="WV150" s="1"/>
      <c r="WW150" s="1"/>
      <c r="WX150" s="1"/>
      <c r="WY150" s="1"/>
      <c r="WZ150" s="1"/>
      <c r="XA150" s="1"/>
      <c r="XB150" s="1"/>
      <c r="XC150" s="1"/>
      <c r="XD150" s="1"/>
      <c r="XE150" s="1"/>
      <c r="XF150" s="1"/>
      <c r="XG150" s="1"/>
      <c r="XH150" s="1"/>
      <c r="XI150" s="1"/>
      <c r="XJ150" s="1"/>
      <c r="XK150" s="1"/>
      <c r="XL150" s="1"/>
      <c r="XM150" s="1"/>
      <c r="XN150" s="1"/>
      <c r="XO150" s="1"/>
      <c r="XP150" s="1"/>
      <c r="XQ150" s="1"/>
      <c r="XR150" s="1"/>
      <c r="XS150" s="1"/>
      <c r="XT150" s="1"/>
      <c r="XU150" s="1"/>
      <c r="XV150" s="1"/>
      <c r="XW150" s="1"/>
      <c r="XX150" s="1"/>
      <c r="XY150" s="1"/>
      <c r="XZ150" s="1"/>
      <c r="YA150" s="1"/>
      <c r="YB150" s="1"/>
      <c r="YC150" s="1"/>
      <c r="YD150" s="1"/>
      <c r="YE150" s="1"/>
      <c r="YF150" s="1"/>
      <c r="YG150" s="1"/>
      <c r="YH150" s="1"/>
      <c r="YI150" s="1"/>
      <c r="YJ150" s="1"/>
      <c r="YK150" s="1"/>
      <c r="YL150" s="1"/>
      <c r="YM150" s="1"/>
      <c r="YN150" s="1"/>
      <c r="YO150" s="1"/>
      <c r="YP150" s="1"/>
      <c r="YQ150" s="1"/>
      <c r="YR150" s="1"/>
      <c r="YS150" s="1"/>
      <c r="YT150" s="1"/>
      <c r="YU150" s="1"/>
      <c r="YV150" s="1"/>
      <c r="YW150" s="1"/>
      <c r="YX150" s="1"/>
      <c r="YY150" s="1"/>
      <c r="YZ150" s="1"/>
      <c r="ZA150" s="1"/>
      <c r="ZB150" s="1"/>
      <c r="ZC150" s="1"/>
      <c r="ZD150" s="1"/>
      <c r="ZE150" s="1"/>
      <c r="ZF150" s="1"/>
      <c r="ZG150" s="1"/>
      <c r="ZH150" s="1"/>
      <c r="ZI150" s="1"/>
      <c r="ZJ150" s="1"/>
      <c r="ZK150" s="1"/>
      <c r="ZL150" s="1"/>
      <c r="ZM150" s="1"/>
      <c r="ZN150" s="1"/>
      <c r="ZO150" s="1"/>
      <c r="ZP150" s="1"/>
      <c r="ZQ150" s="1"/>
      <c r="ZR150" s="1"/>
      <c r="ZS150" s="1"/>
      <c r="ZT150" s="1"/>
      <c r="ZU150" s="1"/>
      <c r="ZV150" s="1"/>
      <c r="ZW150" s="1"/>
      <c r="ZX150" s="1"/>
      <c r="ZY150" s="1"/>
      <c r="ZZ150" s="1"/>
      <c r="AAA150" s="1"/>
      <c r="AAB150" s="1"/>
      <c r="AAC150" s="1"/>
      <c r="AAD150" s="1"/>
      <c r="AAE150" s="1"/>
      <c r="AAF150" s="1"/>
      <c r="AAG150" s="1"/>
      <c r="AAH150" s="1"/>
      <c r="AAI150" s="1"/>
      <c r="AAJ150" s="1"/>
      <c r="AAK150" s="1"/>
      <c r="AAL150" s="1"/>
      <c r="AAM150" s="1"/>
      <c r="AAN150" s="1"/>
      <c r="AAO150" s="1"/>
      <c r="AAP150" s="1"/>
      <c r="AAQ150" s="1"/>
      <c r="AAR150" s="1"/>
      <c r="AAS150" s="1"/>
      <c r="AAT150" s="1"/>
      <c r="AAU150" s="1"/>
      <c r="AAV150" s="1"/>
      <c r="AAW150" s="1"/>
      <c r="AAX150" s="1"/>
      <c r="AAY150" s="1"/>
      <c r="AAZ150" s="1"/>
      <c r="ABA150" s="1"/>
      <c r="ABB150" s="1"/>
      <c r="ABC150" s="1"/>
      <c r="ABD150" s="1"/>
      <c r="ABE150" s="1"/>
      <c r="ABF150" s="1"/>
      <c r="ABG150" s="1"/>
      <c r="ABH150" s="1"/>
      <c r="ABI150" s="1"/>
      <c r="ABJ150" s="1"/>
      <c r="ABK150" s="1"/>
      <c r="ABL150" s="1"/>
      <c r="ABM150" s="1"/>
      <c r="ABN150" s="1"/>
      <c r="ABO150" s="1"/>
      <c r="ABP150" s="1"/>
      <c r="ABQ150" s="1"/>
      <c r="ABR150" s="1"/>
      <c r="ABS150" s="1"/>
      <c r="ABT150" s="1"/>
      <c r="ABU150" s="1"/>
      <c r="ABV150" s="1"/>
      <c r="ABW150" s="1"/>
      <c r="ABX150" s="1"/>
      <c r="ABY150" s="1"/>
      <c r="ABZ150" s="1"/>
      <c r="ACA150" s="1"/>
      <c r="ACB150" s="1"/>
      <c r="ACC150" s="1"/>
      <c r="ACD150" s="1"/>
      <c r="ACE150" s="1"/>
      <c r="ACF150" s="1"/>
      <c r="ACG150" s="1"/>
      <c r="ACH150" s="1"/>
      <c r="ACI150" s="1"/>
      <c r="ACJ150" s="1"/>
      <c r="ACK150" s="1"/>
      <c r="ACL150" s="1"/>
      <c r="ACM150" s="1"/>
      <c r="ACN150" s="1"/>
      <c r="ACO150" s="1"/>
      <c r="ACP150" s="1"/>
      <c r="ACQ150" s="1"/>
      <c r="ACR150" s="1"/>
      <c r="ACS150" s="1"/>
      <c r="ACT150" s="1"/>
      <c r="ACU150" s="1"/>
      <c r="ACV150" s="1"/>
      <c r="ACW150" s="1"/>
      <c r="ACX150" s="1"/>
      <c r="ACY150" s="1"/>
      <c r="ACZ150" s="1"/>
      <c r="ADA150" s="1"/>
      <c r="ADB150" s="1"/>
      <c r="ADC150" s="1"/>
      <c r="ADD150" s="1"/>
      <c r="ADE150" s="1"/>
      <c r="ADF150" s="1"/>
      <c r="ADG150" s="1"/>
      <c r="ADH150" s="1"/>
      <c r="ADI150" s="1"/>
      <c r="ADJ150" s="1"/>
      <c r="ADK150" s="1"/>
      <c r="ADL150" s="1"/>
      <c r="ADM150" s="1"/>
      <c r="ADN150" s="1"/>
      <c r="ADO150" s="1"/>
      <c r="ADP150" s="1"/>
      <c r="ADQ150" s="1"/>
      <c r="ADR150" s="1"/>
      <c r="ADS150" s="1"/>
      <c r="ADT150" s="1"/>
      <c r="ADU150" s="1"/>
      <c r="ADV150" s="1"/>
      <c r="ADW150" s="1"/>
      <c r="ADX150" s="1"/>
      <c r="ADY150" s="1"/>
      <c r="ADZ150" s="1"/>
      <c r="AEA150" s="1"/>
      <c r="AEB150" s="1"/>
      <c r="AEC150" s="1"/>
      <c r="AED150" s="1"/>
      <c r="AEE150" s="1"/>
      <c r="AEF150" s="1"/>
      <c r="AEG150" s="1"/>
      <c r="AEH150" s="1"/>
      <c r="AEI150" s="1"/>
      <c r="AEJ150" s="1"/>
      <c r="AEK150" s="1"/>
      <c r="AEL150" s="1"/>
      <c r="AEM150" s="1"/>
      <c r="AEN150" s="1"/>
      <c r="AEO150" s="1"/>
      <c r="AEP150" s="1"/>
      <c r="AEQ150" s="1"/>
      <c r="AER150" s="1"/>
      <c r="AES150" s="1"/>
      <c r="AET150" s="1"/>
      <c r="AEU150" s="1"/>
      <c r="AEV150" s="1"/>
      <c r="AEW150" s="1"/>
      <c r="AEX150" s="1"/>
      <c r="AEY150" s="1"/>
      <c r="AEZ150" s="1"/>
      <c r="AFA150" s="1"/>
      <c r="AFB150" s="1"/>
      <c r="AFC150" s="1"/>
      <c r="AFD150" s="1"/>
      <c r="AFE150" s="1"/>
      <c r="AFF150" s="1"/>
      <c r="AFG150" s="1"/>
      <c r="AFH150" s="1"/>
      <c r="AFI150" s="1"/>
      <c r="AFJ150" s="1"/>
      <c r="AFK150" s="1"/>
      <c r="AFL150" s="1"/>
      <c r="AFM150" s="1"/>
      <c r="AFN150" s="1"/>
      <c r="AFO150" s="1"/>
      <c r="AFP150" s="1"/>
      <c r="AFQ150" s="1"/>
      <c r="AFR150" s="1"/>
      <c r="AFS150" s="1"/>
      <c r="AFT150" s="1"/>
      <c r="AFU150" s="1"/>
      <c r="AFV150" s="1"/>
      <c r="AFW150" s="1"/>
      <c r="AFX150" s="1"/>
      <c r="AFY150" s="1"/>
      <c r="AFZ150" s="1"/>
      <c r="AGA150" s="1"/>
      <c r="AGB150" s="1"/>
      <c r="AGC150" s="1"/>
      <c r="AGD150" s="1"/>
      <c r="AGE150" s="1"/>
      <c r="AGF150" s="1"/>
      <c r="AGG150" s="1"/>
      <c r="AGH150" s="1"/>
      <c r="AGI150" s="1"/>
      <c r="AGJ150" s="1"/>
      <c r="AGK150" s="1"/>
      <c r="AGL150" s="1"/>
      <c r="AGM150" s="1"/>
      <c r="AGN150" s="1"/>
      <c r="AGO150" s="1"/>
      <c r="AGP150" s="1"/>
      <c r="AGQ150" s="1"/>
      <c r="AGR150" s="1"/>
      <c r="AGS150" s="1"/>
      <c r="AGT150" s="1"/>
      <c r="AGU150" s="1"/>
      <c r="AGV150" s="1"/>
      <c r="AGW150" s="1"/>
      <c r="AGX150" s="1"/>
      <c r="AGY150" s="1"/>
      <c r="AGZ150" s="1"/>
      <c r="AHA150" s="1"/>
      <c r="AHB150" s="1"/>
      <c r="AHC150" s="1"/>
      <c r="AHD150" s="1"/>
      <c r="AHE150" s="1"/>
      <c r="AHF150" s="1"/>
      <c r="AHG150" s="1"/>
      <c r="AHH150" s="1"/>
      <c r="AHI150" s="1"/>
      <c r="AHJ150" s="1"/>
    </row>
    <row r="151" spans="1:894" ht="15" customHeight="1" x14ac:dyDescent="0.2">
      <c r="A151" s="1">
        <v>13</v>
      </c>
      <c r="B151" s="1" t="s">
        <v>582</v>
      </c>
      <c r="C151" s="2" t="s">
        <v>493</v>
      </c>
      <c r="D151" s="6" t="s">
        <v>462</v>
      </c>
      <c r="E151" s="1" t="s">
        <v>617</v>
      </c>
      <c r="F151" s="7"/>
      <c r="G151" s="8">
        <v>305000</v>
      </c>
      <c r="H151" s="8">
        <v>33888.888888888876</v>
      </c>
      <c r="I151" s="6" t="s">
        <v>22</v>
      </c>
      <c r="J151" s="4" t="s">
        <v>342</v>
      </c>
      <c r="K151" s="4" t="s">
        <v>481</v>
      </c>
      <c r="L151" s="4">
        <v>2012</v>
      </c>
      <c r="M151" s="4" t="s">
        <v>510</v>
      </c>
      <c r="N151" s="5">
        <v>42036</v>
      </c>
      <c r="O151" s="5">
        <v>43131</v>
      </c>
      <c r="P151" s="8">
        <v>0</v>
      </c>
      <c r="Q151" s="8">
        <f t="shared" si="10"/>
        <v>305000</v>
      </c>
      <c r="R151" s="82">
        <v>25</v>
      </c>
    </row>
    <row r="152" spans="1:894" s="46" customFormat="1" ht="15" customHeight="1" x14ac:dyDescent="0.2">
      <c r="A152" s="46">
        <v>14</v>
      </c>
      <c r="B152" s="46" t="s">
        <v>582</v>
      </c>
      <c r="C152" s="53" t="s">
        <v>118</v>
      </c>
      <c r="D152" s="54" t="s">
        <v>24</v>
      </c>
      <c r="E152" s="54" t="s">
        <v>711</v>
      </c>
      <c r="F152" s="55" t="s">
        <v>596</v>
      </c>
      <c r="G152" s="56">
        <v>175500</v>
      </c>
      <c r="H152" s="56">
        <v>19500</v>
      </c>
      <c r="I152" s="54" t="s">
        <v>22</v>
      </c>
      <c r="J152" s="47" t="s">
        <v>341</v>
      </c>
      <c r="K152" s="47" t="s">
        <v>481</v>
      </c>
      <c r="L152" s="47">
        <v>2005</v>
      </c>
      <c r="M152" s="47" t="s">
        <v>510</v>
      </c>
      <c r="N152" s="57">
        <v>39514</v>
      </c>
      <c r="O152" s="57">
        <v>41339</v>
      </c>
      <c r="P152" s="56">
        <f>43875+104469+17131.72</f>
        <v>165475.72</v>
      </c>
      <c r="Q152" s="56">
        <f t="shared" si="10"/>
        <v>10024.279999999999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  <c r="KT152" s="1"/>
      <c r="KU152" s="1"/>
      <c r="KV152" s="1"/>
      <c r="KW152" s="1"/>
      <c r="KX152" s="1"/>
      <c r="KY152" s="1"/>
      <c r="KZ152" s="1"/>
      <c r="LA152" s="1"/>
      <c r="LB152" s="1"/>
      <c r="LC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N152" s="1"/>
      <c r="LO152" s="1"/>
      <c r="LP152" s="1"/>
      <c r="LQ152" s="1"/>
      <c r="LR152" s="1"/>
      <c r="LS152" s="1"/>
      <c r="LT152" s="1"/>
      <c r="LU152" s="1"/>
      <c r="LV152" s="1"/>
      <c r="LW152" s="1"/>
      <c r="LX152" s="1"/>
      <c r="LY152" s="1"/>
      <c r="LZ152" s="1"/>
      <c r="MA152" s="1"/>
      <c r="MB152" s="1"/>
      <c r="MC152" s="1"/>
      <c r="MD152" s="1"/>
      <c r="ME152" s="1"/>
      <c r="MF152" s="1"/>
      <c r="MG152" s="1"/>
      <c r="MH152" s="1"/>
      <c r="MI152" s="1"/>
      <c r="MJ152" s="1"/>
      <c r="MK152" s="1"/>
      <c r="ML152" s="1"/>
      <c r="MM152" s="1"/>
      <c r="MN152" s="1"/>
      <c r="MO152" s="1"/>
      <c r="MP152" s="1"/>
      <c r="MQ152" s="1"/>
      <c r="MR152" s="1"/>
      <c r="MS152" s="1"/>
      <c r="MT152" s="1"/>
      <c r="MU152" s="1"/>
      <c r="MV152" s="1"/>
      <c r="MW152" s="1"/>
      <c r="MX152" s="1"/>
      <c r="MY152" s="1"/>
      <c r="MZ152" s="1"/>
      <c r="NA152" s="1"/>
      <c r="NB152" s="1"/>
      <c r="NC152" s="1"/>
      <c r="ND152" s="1"/>
      <c r="NE152" s="1"/>
      <c r="NF152" s="1"/>
      <c r="NG152" s="1"/>
      <c r="NH152" s="1"/>
      <c r="NI152" s="1"/>
      <c r="NJ152" s="1"/>
      <c r="NK152" s="1"/>
      <c r="NL152" s="1"/>
      <c r="NM152" s="1"/>
      <c r="NN152" s="1"/>
      <c r="NO152" s="1"/>
      <c r="NP152" s="1"/>
      <c r="NQ152" s="1"/>
      <c r="NR152" s="1"/>
      <c r="NS152" s="1"/>
      <c r="NT152" s="1"/>
      <c r="NU152" s="1"/>
      <c r="NV152" s="1"/>
      <c r="NW152" s="1"/>
      <c r="NX152" s="1"/>
      <c r="NY152" s="1"/>
      <c r="NZ152" s="1"/>
      <c r="OA152" s="1"/>
      <c r="OB152" s="1"/>
      <c r="OC152" s="1"/>
      <c r="OD152" s="1"/>
      <c r="OE152" s="1"/>
      <c r="OF152" s="1"/>
      <c r="OG152" s="1"/>
      <c r="OH152" s="1"/>
      <c r="OI152" s="1"/>
      <c r="OJ152" s="1"/>
      <c r="OK152" s="1"/>
      <c r="OL152" s="1"/>
      <c r="OM152" s="1"/>
      <c r="ON152" s="1"/>
      <c r="OO152" s="1"/>
      <c r="OP152" s="1"/>
      <c r="OQ152" s="1"/>
      <c r="OR152" s="1"/>
      <c r="OS152" s="1"/>
      <c r="OT152" s="1"/>
      <c r="OU152" s="1"/>
      <c r="OV152" s="1"/>
      <c r="OW152" s="1"/>
      <c r="OX152" s="1"/>
      <c r="OY152" s="1"/>
      <c r="OZ152" s="1"/>
      <c r="PA152" s="1"/>
      <c r="PB152" s="1"/>
      <c r="PC152" s="1"/>
      <c r="PD152" s="1"/>
      <c r="PE152" s="1"/>
      <c r="PF152" s="1"/>
      <c r="PG152" s="1"/>
      <c r="PH152" s="1"/>
      <c r="PI152" s="1"/>
      <c r="PJ152" s="1"/>
      <c r="PK152" s="1"/>
      <c r="PL152" s="1"/>
      <c r="PM152" s="1"/>
      <c r="PN152" s="1"/>
      <c r="PO152" s="1"/>
      <c r="PP152" s="1"/>
      <c r="PQ152" s="1"/>
      <c r="PR152" s="1"/>
      <c r="PS152" s="1"/>
      <c r="PT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E152" s="1"/>
      <c r="QF152" s="1"/>
      <c r="QG152" s="1"/>
      <c r="QH152" s="1"/>
      <c r="QI152" s="1"/>
      <c r="QJ152" s="1"/>
      <c r="QK152" s="1"/>
      <c r="QL152" s="1"/>
      <c r="QM152" s="1"/>
      <c r="QN152" s="1"/>
      <c r="QO152" s="1"/>
      <c r="QP152" s="1"/>
      <c r="QQ152" s="1"/>
      <c r="QR152" s="1"/>
      <c r="QS152" s="1"/>
      <c r="QT152" s="1"/>
      <c r="QU152" s="1"/>
      <c r="QV152" s="1"/>
      <c r="QW152" s="1"/>
      <c r="QX152" s="1"/>
      <c r="QY152" s="1"/>
      <c r="QZ152" s="1"/>
      <c r="RA152" s="1"/>
      <c r="RB152" s="1"/>
      <c r="RC152" s="1"/>
      <c r="RD152" s="1"/>
      <c r="RE152" s="1"/>
      <c r="RF152" s="1"/>
      <c r="RG152" s="1"/>
      <c r="RH152" s="1"/>
      <c r="RI152" s="1"/>
      <c r="RJ152" s="1"/>
      <c r="RK152" s="1"/>
      <c r="RL152" s="1"/>
      <c r="RM152" s="1"/>
      <c r="RN152" s="1"/>
      <c r="RO152" s="1"/>
      <c r="RP152" s="1"/>
      <c r="RQ152" s="1"/>
      <c r="RR152" s="1"/>
      <c r="RS152" s="1"/>
      <c r="RT152" s="1"/>
      <c r="RU152" s="1"/>
      <c r="RV152" s="1"/>
      <c r="RW152" s="1"/>
      <c r="RX152" s="1"/>
      <c r="RY152" s="1"/>
      <c r="RZ152" s="1"/>
      <c r="SA152" s="1"/>
      <c r="SB152" s="1"/>
      <c r="SC152" s="1"/>
      <c r="SD152" s="1"/>
      <c r="SE152" s="1"/>
      <c r="SF152" s="1"/>
      <c r="SG152" s="1"/>
      <c r="SH152" s="1"/>
      <c r="SI152" s="1"/>
      <c r="SJ152" s="1"/>
      <c r="SK152" s="1"/>
      <c r="SL152" s="1"/>
      <c r="SM152" s="1"/>
      <c r="SN152" s="1"/>
      <c r="SO152" s="1"/>
      <c r="SP152" s="1"/>
      <c r="SQ152" s="1"/>
      <c r="SR152" s="1"/>
      <c r="SS152" s="1"/>
      <c r="ST152" s="1"/>
      <c r="SU152" s="1"/>
      <c r="SV152" s="1"/>
      <c r="SW152" s="1"/>
      <c r="SX152" s="1"/>
      <c r="SY152" s="1"/>
      <c r="SZ152" s="1"/>
      <c r="TA152" s="1"/>
      <c r="TB152" s="1"/>
      <c r="TC152" s="1"/>
      <c r="TD152" s="1"/>
      <c r="TE152" s="1"/>
      <c r="TF152" s="1"/>
      <c r="TG152" s="1"/>
      <c r="TH152" s="1"/>
      <c r="TI152" s="1"/>
      <c r="TJ152" s="1"/>
      <c r="TK152" s="1"/>
      <c r="TL152" s="1"/>
      <c r="TM152" s="1"/>
      <c r="TN152" s="1"/>
      <c r="TO152" s="1"/>
      <c r="TP152" s="1"/>
      <c r="TQ152" s="1"/>
      <c r="TR152" s="1"/>
      <c r="TS152" s="1"/>
      <c r="TT152" s="1"/>
      <c r="TU152" s="1"/>
      <c r="TV152" s="1"/>
      <c r="TW152" s="1"/>
      <c r="TX152" s="1"/>
      <c r="TY152" s="1"/>
      <c r="TZ152" s="1"/>
      <c r="UA152" s="1"/>
      <c r="UB152" s="1"/>
      <c r="UC152" s="1"/>
      <c r="UD152" s="1"/>
      <c r="UE152" s="1"/>
      <c r="UF152" s="1"/>
      <c r="UG152" s="1"/>
      <c r="UH152" s="1"/>
      <c r="UI152" s="1"/>
      <c r="UJ152" s="1"/>
      <c r="UK152" s="1"/>
      <c r="UL152" s="1"/>
      <c r="UM152" s="1"/>
      <c r="UN152" s="1"/>
      <c r="UO152" s="1"/>
      <c r="UP152" s="1"/>
      <c r="UQ152" s="1"/>
      <c r="UR152" s="1"/>
      <c r="US152" s="1"/>
      <c r="UT152" s="1"/>
      <c r="UU152" s="1"/>
      <c r="UV152" s="1"/>
      <c r="UW152" s="1"/>
      <c r="UX152" s="1"/>
      <c r="UY152" s="1"/>
      <c r="UZ152" s="1"/>
      <c r="VA152" s="1"/>
      <c r="VB152" s="1"/>
      <c r="VC152" s="1"/>
      <c r="VD152" s="1"/>
      <c r="VE152" s="1"/>
      <c r="VF152" s="1"/>
      <c r="VG152" s="1"/>
      <c r="VH152" s="1"/>
      <c r="VI152" s="1"/>
      <c r="VJ152" s="1"/>
      <c r="VK152" s="1"/>
      <c r="VL152" s="1"/>
      <c r="VM152" s="1"/>
      <c r="VN152" s="1"/>
      <c r="VO152" s="1"/>
      <c r="VP152" s="1"/>
      <c r="VQ152" s="1"/>
      <c r="VR152" s="1"/>
      <c r="VS152" s="1"/>
      <c r="VT152" s="1"/>
      <c r="VU152" s="1"/>
      <c r="VV152" s="1"/>
      <c r="VW152" s="1"/>
      <c r="VX152" s="1"/>
      <c r="VY152" s="1"/>
      <c r="VZ152" s="1"/>
      <c r="WA152" s="1"/>
      <c r="WB152" s="1"/>
      <c r="WC152" s="1"/>
      <c r="WD152" s="1"/>
      <c r="WE152" s="1"/>
      <c r="WF152" s="1"/>
      <c r="WG152" s="1"/>
      <c r="WH152" s="1"/>
      <c r="WI152" s="1"/>
      <c r="WJ152" s="1"/>
      <c r="WK152" s="1"/>
      <c r="WL152" s="1"/>
      <c r="WM152" s="1"/>
      <c r="WN152" s="1"/>
      <c r="WO152" s="1"/>
      <c r="WP152" s="1"/>
      <c r="WQ152" s="1"/>
      <c r="WR152" s="1"/>
      <c r="WS152" s="1"/>
      <c r="WT152" s="1"/>
      <c r="WU152" s="1"/>
      <c r="WV152" s="1"/>
      <c r="WW152" s="1"/>
      <c r="WX152" s="1"/>
      <c r="WY152" s="1"/>
      <c r="WZ152" s="1"/>
      <c r="XA152" s="1"/>
      <c r="XB152" s="1"/>
      <c r="XC152" s="1"/>
      <c r="XD152" s="1"/>
      <c r="XE152" s="1"/>
      <c r="XF152" s="1"/>
      <c r="XG152" s="1"/>
      <c r="XH152" s="1"/>
      <c r="XI152" s="1"/>
      <c r="XJ152" s="1"/>
      <c r="XK152" s="1"/>
      <c r="XL152" s="1"/>
      <c r="XM152" s="1"/>
      <c r="XN152" s="1"/>
      <c r="XO152" s="1"/>
      <c r="XP152" s="1"/>
      <c r="XQ152" s="1"/>
      <c r="XR152" s="1"/>
      <c r="XS152" s="1"/>
      <c r="XT152" s="1"/>
      <c r="XU152" s="1"/>
      <c r="XV152" s="1"/>
      <c r="XW152" s="1"/>
      <c r="XX152" s="1"/>
      <c r="XY152" s="1"/>
      <c r="XZ152" s="1"/>
      <c r="YA152" s="1"/>
      <c r="YB152" s="1"/>
      <c r="YC152" s="1"/>
      <c r="YD152" s="1"/>
      <c r="YE152" s="1"/>
      <c r="YF152" s="1"/>
      <c r="YG152" s="1"/>
      <c r="YH152" s="1"/>
      <c r="YI152" s="1"/>
      <c r="YJ152" s="1"/>
      <c r="YK152" s="1"/>
      <c r="YL152" s="1"/>
      <c r="YM152" s="1"/>
      <c r="YN152" s="1"/>
      <c r="YO152" s="1"/>
      <c r="YP152" s="1"/>
      <c r="YQ152" s="1"/>
      <c r="YR152" s="1"/>
      <c r="YS152" s="1"/>
      <c r="YT152" s="1"/>
      <c r="YU152" s="1"/>
      <c r="YV152" s="1"/>
      <c r="YW152" s="1"/>
      <c r="YX152" s="1"/>
      <c r="YY152" s="1"/>
      <c r="YZ152" s="1"/>
      <c r="ZA152" s="1"/>
      <c r="ZB152" s="1"/>
      <c r="ZC152" s="1"/>
      <c r="ZD152" s="1"/>
      <c r="ZE152" s="1"/>
      <c r="ZF152" s="1"/>
      <c r="ZG152" s="1"/>
      <c r="ZH152" s="1"/>
      <c r="ZI152" s="1"/>
      <c r="ZJ152" s="1"/>
      <c r="ZK152" s="1"/>
      <c r="ZL152" s="1"/>
      <c r="ZM152" s="1"/>
      <c r="ZN152" s="1"/>
      <c r="ZO152" s="1"/>
      <c r="ZP152" s="1"/>
      <c r="ZQ152" s="1"/>
      <c r="ZR152" s="1"/>
      <c r="ZS152" s="1"/>
      <c r="ZT152" s="1"/>
      <c r="ZU152" s="1"/>
      <c r="ZV152" s="1"/>
      <c r="ZW152" s="1"/>
      <c r="ZX152" s="1"/>
      <c r="ZY152" s="1"/>
      <c r="ZZ152" s="1"/>
      <c r="AAA152" s="1"/>
      <c r="AAB152" s="1"/>
      <c r="AAC152" s="1"/>
      <c r="AAD152" s="1"/>
      <c r="AAE152" s="1"/>
      <c r="AAF152" s="1"/>
      <c r="AAG152" s="1"/>
      <c r="AAH152" s="1"/>
      <c r="AAI152" s="1"/>
      <c r="AAJ152" s="1"/>
      <c r="AAK152" s="1"/>
      <c r="AAL152" s="1"/>
      <c r="AAM152" s="1"/>
      <c r="AAN152" s="1"/>
      <c r="AAO152" s="1"/>
      <c r="AAP152" s="1"/>
      <c r="AAQ152" s="1"/>
      <c r="AAR152" s="1"/>
      <c r="AAS152" s="1"/>
      <c r="AAT152" s="1"/>
      <c r="AAU152" s="1"/>
      <c r="AAV152" s="1"/>
      <c r="AAW152" s="1"/>
      <c r="AAX152" s="1"/>
      <c r="AAY152" s="1"/>
      <c r="AAZ152" s="1"/>
      <c r="ABA152" s="1"/>
      <c r="ABB152" s="1"/>
      <c r="ABC152" s="1"/>
      <c r="ABD152" s="1"/>
      <c r="ABE152" s="1"/>
      <c r="ABF152" s="1"/>
      <c r="ABG152" s="1"/>
      <c r="ABH152" s="1"/>
      <c r="ABI152" s="1"/>
      <c r="ABJ152" s="1"/>
      <c r="ABK152" s="1"/>
      <c r="ABL152" s="1"/>
      <c r="ABM152" s="1"/>
      <c r="ABN152" s="1"/>
      <c r="ABO152" s="1"/>
      <c r="ABP152" s="1"/>
      <c r="ABQ152" s="1"/>
      <c r="ABR152" s="1"/>
      <c r="ABS152" s="1"/>
      <c r="ABT152" s="1"/>
      <c r="ABU152" s="1"/>
      <c r="ABV152" s="1"/>
      <c r="ABW152" s="1"/>
      <c r="ABX152" s="1"/>
      <c r="ABY152" s="1"/>
      <c r="ABZ152" s="1"/>
      <c r="ACA152" s="1"/>
      <c r="ACB152" s="1"/>
      <c r="ACC152" s="1"/>
      <c r="ACD152" s="1"/>
      <c r="ACE152" s="1"/>
      <c r="ACF152" s="1"/>
      <c r="ACG152" s="1"/>
      <c r="ACH152" s="1"/>
      <c r="ACI152" s="1"/>
      <c r="ACJ152" s="1"/>
      <c r="ACK152" s="1"/>
      <c r="ACL152" s="1"/>
      <c r="ACM152" s="1"/>
      <c r="ACN152" s="1"/>
      <c r="ACO152" s="1"/>
      <c r="ACP152" s="1"/>
      <c r="ACQ152" s="1"/>
      <c r="ACR152" s="1"/>
      <c r="ACS152" s="1"/>
      <c r="ACT152" s="1"/>
      <c r="ACU152" s="1"/>
      <c r="ACV152" s="1"/>
      <c r="ACW152" s="1"/>
      <c r="ACX152" s="1"/>
      <c r="ACY152" s="1"/>
      <c r="ACZ152" s="1"/>
      <c r="ADA152" s="1"/>
      <c r="ADB152" s="1"/>
      <c r="ADC152" s="1"/>
      <c r="ADD152" s="1"/>
      <c r="ADE152" s="1"/>
      <c r="ADF152" s="1"/>
      <c r="ADG152" s="1"/>
      <c r="ADH152" s="1"/>
      <c r="ADI152" s="1"/>
      <c r="ADJ152" s="1"/>
      <c r="ADK152" s="1"/>
      <c r="ADL152" s="1"/>
      <c r="ADM152" s="1"/>
      <c r="ADN152" s="1"/>
      <c r="ADO152" s="1"/>
      <c r="ADP152" s="1"/>
      <c r="ADQ152" s="1"/>
      <c r="ADR152" s="1"/>
      <c r="ADS152" s="1"/>
      <c r="ADT152" s="1"/>
      <c r="ADU152" s="1"/>
      <c r="ADV152" s="1"/>
      <c r="ADW152" s="1"/>
      <c r="ADX152" s="1"/>
      <c r="ADY152" s="1"/>
      <c r="ADZ152" s="1"/>
      <c r="AEA152" s="1"/>
      <c r="AEB152" s="1"/>
      <c r="AEC152" s="1"/>
      <c r="AED152" s="1"/>
      <c r="AEE152" s="1"/>
      <c r="AEF152" s="1"/>
      <c r="AEG152" s="1"/>
      <c r="AEH152" s="1"/>
      <c r="AEI152" s="1"/>
      <c r="AEJ152" s="1"/>
      <c r="AEK152" s="1"/>
      <c r="AEL152" s="1"/>
      <c r="AEM152" s="1"/>
      <c r="AEN152" s="1"/>
      <c r="AEO152" s="1"/>
      <c r="AEP152" s="1"/>
      <c r="AEQ152" s="1"/>
      <c r="AER152" s="1"/>
      <c r="AES152" s="1"/>
      <c r="AET152" s="1"/>
      <c r="AEU152" s="1"/>
      <c r="AEV152" s="1"/>
      <c r="AEW152" s="1"/>
      <c r="AEX152" s="1"/>
      <c r="AEY152" s="1"/>
      <c r="AEZ152" s="1"/>
      <c r="AFA152" s="1"/>
      <c r="AFB152" s="1"/>
      <c r="AFC152" s="1"/>
      <c r="AFD152" s="1"/>
      <c r="AFE152" s="1"/>
      <c r="AFF152" s="1"/>
      <c r="AFG152" s="1"/>
      <c r="AFH152" s="1"/>
      <c r="AFI152" s="1"/>
      <c r="AFJ152" s="1"/>
      <c r="AFK152" s="1"/>
      <c r="AFL152" s="1"/>
      <c r="AFM152" s="1"/>
      <c r="AFN152" s="1"/>
      <c r="AFO152" s="1"/>
      <c r="AFP152" s="1"/>
      <c r="AFQ152" s="1"/>
      <c r="AFR152" s="1"/>
      <c r="AFS152" s="1"/>
      <c r="AFT152" s="1"/>
      <c r="AFU152" s="1"/>
      <c r="AFV152" s="1"/>
      <c r="AFW152" s="1"/>
      <c r="AFX152" s="1"/>
      <c r="AFY152" s="1"/>
      <c r="AFZ152" s="1"/>
      <c r="AGA152" s="1"/>
      <c r="AGB152" s="1"/>
      <c r="AGC152" s="1"/>
      <c r="AGD152" s="1"/>
      <c r="AGE152" s="1"/>
      <c r="AGF152" s="1"/>
      <c r="AGG152" s="1"/>
      <c r="AGH152" s="1"/>
      <c r="AGI152" s="1"/>
      <c r="AGJ152" s="1"/>
      <c r="AGK152" s="1"/>
      <c r="AGL152" s="1"/>
      <c r="AGM152" s="1"/>
      <c r="AGN152" s="1"/>
      <c r="AGO152" s="1"/>
      <c r="AGP152" s="1"/>
      <c r="AGQ152" s="1"/>
      <c r="AGR152" s="1"/>
      <c r="AGS152" s="1"/>
      <c r="AGT152" s="1"/>
      <c r="AGU152" s="1"/>
      <c r="AGV152" s="1"/>
      <c r="AGW152" s="1"/>
      <c r="AGX152" s="1"/>
      <c r="AGY152" s="1"/>
      <c r="AGZ152" s="1"/>
      <c r="AHA152" s="1"/>
      <c r="AHB152" s="1"/>
      <c r="AHC152" s="1"/>
      <c r="AHD152" s="1"/>
      <c r="AHE152" s="1"/>
      <c r="AHF152" s="1"/>
      <c r="AHG152" s="1"/>
      <c r="AHH152" s="1"/>
      <c r="AHI152" s="1"/>
      <c r="AHJ152" s="1"/>
    </row>
    <row r="153" spans="1:894" ht="15" customHeight="1" x14ac:dyDescent="0.2">
      <c r="A153" s="1">
        <v>21</v>
      </c>
      <c r="B153" s="1" t="s">
        <v>448</v>
      </c>
      <c r="C153" s="2" t="s">
        <v>444</v>
      </c>
      <c r="D153" s="6" t="s">
        <v>445</v>
      </c>
      <c r="E153" s="6" t="s">
        <v>608</v>
      </c>
      <c r="F153" s="7"/>
      <c r="G153" s="8">
        <v>278712</v>
      </c>
      <c r="H153" s="8">
        <v>30968</v>
      </c>
      <c r="I153" s="6" t="s">
        <v>295</v>
      </c>
      <c r="J153" s="4" t="s">
        <v>341</v>
      </c>
      <c r="K153" s="4" t="s">
        <v>482</v>
      </c>
      <c r="L153" s="4">
        <v>2010</v>
      </c>
      <c r="M153" s="4" t="s">
        <v>510</v>
      </c>
      <c r="N153" s="5">
        <v>40653</v>
      </c>
      <c r="O153" s="5">
        <v>42113</v>
      </c>
      <c r="P153" s="8">
        <f>69678+56295.83+97729.73</f>
        <v>223703.56</v>
      </c>
      <c r="Q153" s="8">
        <f t="shared" si="10"/>
        <v>55008.44</v>
      </c>
      <c r="R153" s="1"/>
    </row>
    <row r="154" spans="1:894" ht="15" customHeight="1" x14ac:dyDescent="0.2">
      <c r="A154" s="1">
        <v>25</v>
      </c>
      <c r="B154" s="1" t="s">
        <v>525</v>
      </c>
      <c r="C154" s="2" t="s">
        <v>526</v>
      </c>
      <c r="D154" s="6" t="s">
        <v>527</v>
      </c>
      <c r="E154" s="6" t="s">
        <v>665</v>
      </c>
      <c r="F154" s="7"/>
      <c r="G154" s="8">
        <v>359500</v>
      </c>
      <c r="H154" s="8">
        <v>39944.444444444445</v>
      </c>
      <c r="I154" s="6" t="s">
        <v>218</v>
      </c>
      <c r="J154" s="4" t="s">
        <v>341</v>
      </c>
      <c r="K154" s="4" t="s">
        <v>482</v>
      </c>
      <c r="L154" s="4">
        <v>2013</v>
      </c>
      <c r="M154" s="4" t="s">
        <v>510</v>
      </c>
      <c r="N154" s="5">
        <v>42036</v>
      </c>
      <c r="O154" s="5">
        <v>43131</v>
      </c>
      <c r="P154" s="8">
        <v>0</v>
      </c>
      <c r="Q154" s="8">
        <f>+G154-P154</f>
        <v>359500</v>
      </c>
      <c r="R154" s="82">
        <v>25</v>
      </c>
    </row>
    <row r="155" spans="1:894" s="46" customFormat="1" ht="15" customHeight="1" x14ac:dyDescent="0.2">
      <c r="A155" s="46">
        <v>28</v>
      </c>
      <c r="B155" s="46" t="s">
        <v>222</v>
      </c>
      <c r="C155" s="53" t="s">
        <v>48</v>
      </c>
      <c r="D155" s="54" t="s">
        <v>0</v>
      </c>
      <c r="E155" s="54" t="s">
        <v>666</v>
      </c>
      <c r="F155" s="55"/>
      <c r="G155" s="56">
        <v>121505</v>
      </c>
      <c r="H155" s="56">
        <v>13500.555555555562</v>
      </c>
      <c r="I155" s="54" t="s">
        <v>295</v>
      </c>
      <c r="J155" s="47" t="s">
        <v>341</v>
      </c>
      <c r="K155" s="47" t="s">
        <v>482</v>
      </c>
      <c r="L155" s="47">
        <v>2009</v>
      </c>
      <c r="M155" s="47" t="s">
        <v>510</v>
      </c>
      <c r="N155" s="57">
        <v>40093</v>
      </c>
      <c r="O155" s="57">
        <v>41918</v>
      </c>
      <c r="P155" s="56">
        <f>30376+1149.41+33468.96+38467.69</f>
        <v>103462.06</v>
      </c>
      <c r="Q155" s="56">
        <f t="shared" ref="Q155:Q162" si="11">G155-P155</f>
        <v>18042.940000000002</v>
      </c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  <c r="KT155" s="1"/>
      <c r="KU155" s="1"/>
      <c r="KV155" s="1"/>
      <c r="KW155" s="1"/>
      <c r="KX155" s="1"/>
      <c r="KY155" s="1"/>
      <c r="KZ155" s="1"/>
      <c r="LA155" s="1"/>
      <c r="LB155" s="1"/>
      <c r="LC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N155" s="1"/>
      <c r="LO155" s="1"/>
      <c r="LP155" s="1"/>
      <c r="LQ155" s="1"/>
      <c r="LR155" s="1"/>
      <c r="LS155" s="1"/>
      <c r="LT155" s="1"/>
      <c r="LU155" s="1"/>
      <c r="LV155" s="1"/>
      <c r="LW155" s="1"/>
      <c r="LX155" s="1"/>
      <c r="LY155" s="1"/>
      <c r="LZ155" s="1"/>
      <c r="MA155" s="1"/>
      <c r="MB155" s="1"/>
      <c r="MC155" s="1"/>
      <c r="MD155" s="1"/>
      <c r="ME155" s="1"/>
      <c r="MF155" s="1"/>
      <c r="MG155" s="1"/>
      <c r="MH155" s="1"/>
      <c r="MI155" s="1"/>
      <c r="MJ155" s="1"/>
      <c r="MK155" s="1"/>
      <c r="ML155" s="1"/>
      <c r="MM155" s="1"/>
      <c r="MN155" s="1"/>
      <c r="MO155" s="1"/>
      <c r="MP155" s="1"/>
      <c r="MQ155" s="1"/>
      <c r="MR155" s="1"/>
      <c r="MS155" s="1"/>
      <c r="MT155" s="1"/>
      <c r="MU155" s="1"/>
      <c r="MV155" s="1"/>
      <c r="MW155" s="1"/>
      <c r="MX155" s="1"/>
      <c r="MY155" s="1"/>
      <c r="MZ155" s="1"/>
      <c r="NA155" s="1"/>
      <c r="NB155" s="1"/>
      <c r="NC155" s="1"/>
      <c r="ND155" s="1"/>
      <c r="NE155" s="1"/>
      <c r="NF155" s="1"/>
      <c r="NG155" s="1"/>
      <c r="NH155" s="1"/>
      <c r="NI155" s="1"/>
      <c r="NJ155" s="1"/>
      <c r="NK155" s="1"/>
      <c r="NL155" s="1"/>
      <c r="NM155" s="1"/>
      <c r="NN155" s="1"/>
      <c r="NO155" s="1"/>
      <c r="NP155" s="1"/>
      <c r="NQ155" s="1"/>
      <c r="NR155" s="1"/>
      <c r="NS155" s="1"/>
      <c r="NT155" s="1"/>
      <c r="NU155" s="1"/>
      <c r="NV155" s="1"/>
      <c r="NW155" s="1"/>
      <c r="NX155" s="1"/>
      <c r="NY155" s="1"/>
      <c r="NZ155" s="1"/>
      <c r="OA155" s="1"/>
      <c r="OB155" s="1"/>
      <c r="OC155" s="1"/>
      <c r="OD155" s="1"/>
      <c r="OE155" s="1"/>
      <c r="OF155" s="1"/>
      <c r="OG155" s="1"/>
      <c r="OH155" s="1"/>
      <c r="OI155" s="1"/>
      <c r="OJ155" s="1"/>
      <c r="OK155" s="1"/>
      <c r="OL155" s="1"/>
      <c r="OM155" s="1"/>
      <c r="ON155" s="1"/>
      <c r="OO155" s="1"/>
      <c r="OP155" s="1"/>
      <c r="OQ155" s="1"/>
      <c r="OR155" s="1"/>
      <c r="OS155" s="1"/>
      <c r="OT155" s="1"/>
      <c r="OU155" s="1"/>
      <c r="OV155" s="1"/>
      <c r="OW155" s="1"/>
      <c r="OX155" s="1"/>
      <c r="OY155" s="1"/>
      <c r="OZ155" s="1"/>
      <c r="PA155" s="1"/>
      <c r="PB155" s="1"/>
      <c r="PC155" s="1"/>
      <c r="PD155" s="1"/>
      <c r="PE155" s="1"/>
      <c r="PF155" s="1"/>
      <c r="PG155" s="1"/>
      <c r="PH155" s="1"/>
      <c r="PI155" s="1"/>
      <c r="PJ155" s="1"/>
      <c r="PK155" s="1"/>
      <c r="PL155" s="1"/>
      <c r="PM155" s="1"/>
      <c r="PN155" s="1"/>
      <c r="PO155" s="1"/>
      <c r="PP155" s="1"/>
      <c r="PQ155" s="1"/>
      <c r="PR155" s="1"/>
      <c r="PS155" s="1"/>
      <c r="PT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E155" s="1"/>
      <c r="QF155" s="1"/>
      <c r="QG155" s="1"/>
      <c r="QH155" s="1"/>
      <c r="QI155" s="1"/>
      <c r="QJ155" s="1"/>
      <c r="QK155" s="1"/>
      <c r="QL155" s="1"/>
      <c r="QM155" s="1"/>
      <c r="QN155" s="1"/>
      <c r="QO155" s="1"/>
      <c r="QP155" s="1"/>
      <c r="QQ155" s="1"/>
      <c r="QR155" s="1"/>
      <c r="QS155" s="1"/>
      <c r="QT155" s="1"/>
      <c r="QU155" s="1"/>
      <c r="QV155" s="1"/>
      <c r="QW155" s="1"/>
      <c r="QX155" s="1"/>
      <c r="QY155" s="1"/>
      <c r="QZ155" s="1"/>
      <c r="RA155" s="1"/>
      <c r="RB155" s="1"/>
      <c r="RC155" s="1"/>
      <c r="RD155" s="1"/>
      <c r="RE155" s="1"/>
      <c r="RF155" s="1"/>
      <c r="RG155" s="1"/>
      <c r="RH155" s="1"/>
      <c r="RI155" s="1"/>
      <c r="RJ155" s="1"/>
      <c r="RK155" s="1"/>
      <c r="RL155" s="1"/>
      <c r="RM155" s="1"/>
      <c r="RN155" s="1"/>
      <c r="RO155" s="1"/>
      <c r="RP155" s="1"/>
      <c r="RQ155" s="1"/>
      <c r="RR155" s="1"/>
      <c r="RS155" s="1"/>
      <c r="RT155" s="1"/>
      <c r="RU155" s="1"/>
      <c r="RV155" s="1"/>
      <c r="RW155" s="1"/>
      <c r="RX155" s="1"/>
      <c r="RY155" s="1"/>
      <c r="RZ155" s="1"/>
      <c r="SA155" s="1"/>
      <c r="SB155" s="1"/>
      <c r="SC155" s="1"/>
      <c r="SD155" s="1"/>
      <c r="SE155" s="1"/>
      <c r="SF155" s="1"/>
      <c r="SG155" s="1"/>
      <c r="SH155" s="1"/>
      <c r="SI155" s="1"/>
      <c r="SJ155" s="1"/>
      <c r="SK155" s="1"/>
      <c r="SL155" s="1"/>
      <c r="SM155" s="1"/>
      <c r="SN155" s="1"/>
      <c r="SO155" s="1"/>
      <c r="SP155" s="1"/>
      <c r="SQ155" s="1"/>
      <c r="SR155" s="1"/>
      <c r="SS155" s="1"/>
      <c r="ST155" s="1"/>
      <c r="SU155" s="1"/>
      <c r="SV155" s="1"/>
      <c r="SW155" s="1"/>
      <c r="SX155" s="1"/>
      <c r="SY155" s="1"/>
      <c r="SZ155" s="1"/>
      <c r="TA155" s="1"/>
      <c r="TB155" s="1"/>
      <c r="TC155" s="1"/>
      <c r="TD155" s="1"/>
      <c r="TE155" s="1"/>
      <c r="TF155" s="1"/>
      <c r="TG155" s="1"/>
      <c r="TH155" s="1"/>
      <c r="TI155" s="1"/>
      <c r="TJ155" s="1"/>
      <c r="TK155" s="1"/>
      <c r="TL155" s="1"/>
      <c r="TM155" s="1"/>
      <c r="TN155" s="1"/>
      <c r="TO155" s="1"/>
      <c r="TP155" s="1"/>
      <c r="TQ155" s="1"/>
      <c r="TR155" s="1"/>
      <c r="TS155" s="1"/>
      <c r="TT155" s="1"/>
      <c r="TU155" s="1"/>
      <c r="TV155" s="1"/>
      <c r="TW155" s="1"/>
      <c r="TX155" s="1"/>
      <c r="TY155" s="1"/>
      <c r="TZ155" s="1"/>
      <c r="UA155" s="1"/>
      <c r="UB155" s="1"/>
      <c r="UC155" s="1"/>
      <c r="UD155" s="1"/>
      <c r="UE155" s="1"/>
      <c r="UF155" s="1"/>
      <c r="UG155" s="1"/>
      <c r="UH155" s="1"/>
      <c r="UI155" s="1"/>
      <c r="UJ155" s="1"/>
      <c r="UK155" s="1"/>
      <c r="UL155" s="1"/>
      <c r="UM155" s="1"/>
      <c r="UN155" s="1"/>
      <c r="UO155" s="1"/>
      <c r="UP155" s="1"/>
      <c r="UQ155" s="1"/>
      <c r="UR155" s="1"/>
      <c r="US155" s="1"/>
      <c r="UT155" s="1"/>
      <c r="UU155" s="1"/>
      <c r="UV155" s="1"/>
      <c r="UW155" s="1"/>
      <c r="UX155" s="1"/>
      <c r="UY155" s="1"/>
      <c r="UZ155" s="1"/>
      <c r="VA155" s="1"/>
      <c r="VB155" s="1"/>
      <c r="VC155" s="1"/>
      <c r="VD155" s="1"/>
      <c r="VE155" s="1"/>
      <c r="VF155" s="1"/>
      <c r="VG155" s="1"/>
      <c r="VH155" s="1"/>
      <c r="VI155" s="1"/>
      <c r="VJ155" s="1"/>
      <c r="VK155" s="1"/>
      <c r="VL155" s="1"/>
      <c r="VM155" s="1"/>
      <c r="VN155" s="1"/>
      <c r="VO155" s="1"/>
      <c r="VP155" s="1"/>
      <c r="VQ155" s="1"/>
      <c r="VR155" s="1"/>
      <c r="VS155" s="1"/>
      <c r="VT155" s="1"/>
      <c r="VU155" s="1"/>
      <c r="VV155" s="1"/>
      <c r="VW155" s="1"/>
      <c r="VX155" s="1"/>
      <c r="VY155" s="1"/>
      <c r="VZ155" s="1"/>
      <c r="WA155" s="1"/>
      <c r="WB155" s="1"/>
      <c r="WC155" s="1"/>
      <c r="WD155" s="1"/>
      <c r="WE155" s="1"/>
      <c r="WF155" s="1"/>
      <c r="WG155" s="1"/>
      <c r="WH155" s="1"/>
      <c r="WI155" s="1"/>
      <c r="WJ155" s="1"/>
      <c r="WK155" s="1"/>
      <c r="WL155" s="1"/>
      <c r="WM155" s="1"/>
      <c r="WN155" s="1"/>
      <c r="WO155" s="1"/>
      <c r="WP155" s="1"/>
      <c r="WQ155" s="1"/>
      <c r="WR155" s="1"/>
      <c r="WS155" s="1"/>
      <c r="WT155" s="1"/>
      <c r="WU155" s="1"/>
      <c r="WV155" s="1"/>
      <c r="WW155" s="1"/>
      <c r="WX155" s="1"/>
      <c r="WY155" s="1"/>
      <c r="WZ155" s="1"/>
      <c r="XA155" s="1"/>
      <c r="XB155" s="1"/>
      <c r="XC155" s="1"/>
      <c r="XD155" s="1"/>
      <c r="XE155" s="1"/>
      <c r="XF155" s="1"/>
      <c r="XG155" s="1"/>
      <c r="XH155" s="1"/>
      <c r="XI155" s="1"/>
      <c r="XJ155" s="1"/>
      <c r="XK155" s="1"/>
      <c r="XL155" s="1"/>
      <c r="XM155" s="1"/>
      <c r="XN155" s="1"/>
      <c r="XO155" s="1"/>
      <c r="XP155" s="1"/>
      <c r="XQ155" s="1"/>
      <c r="XR155" s="1"/>
      <c r="XS155" s="1"/>
      <c r="XT155" s="1"/>
      <c r="XU155" s="1"/>
      <c r="XV155" s="1"/>
      <c r="XW155" s="1"/>
      <c r="XX155" s="1"/>
      <c r="XY155" s="1"/>
      <c r="XZ155" s="1"/>
      <c r="YA155" s="1"/>
      <c r="YB155" s="1"/>
      <c r="YC155" s="1"/>
      <c r="YD155" s="1"/>
      <c r="YE155" s="1"/>
      <c r="YF155" s="1"/>
      <c r="YG155" s="1"/>
      <c r="YH155" s="1"/>
      <c r="YI155" s="1"/>
      <c r="YJ155" s="1"/>
      <c r="YK155" s="1"/>
      <c r="YL155" s="1"/>
      <c r="YM155" s="1"/>
      <c r="YN155" s="1"/>
      <c r="YO155" s="1"/>
      <c r="YP155" s="1"/>
      <c r="YQ155" s="1"/>
      <c r="YR155" s="1"/>
      <c r="YS155" s="1"/>
      <c r="YT155" s="1"/>
      <c r="YU155" s="1"/>
      <c r="YV155" s="1"/>
      <c r="YW155" s="1"/>
      <c r="YX155" s="1"/>
      <c r="YY155" s="1"/>
      <c r="YZ155" s="1"/>
      <c r="ZA155" s="1"/>
      <c r="ZB155" s="1"/>
      <c r="ZC155" s="1"/>
      <c r="ZD155" s="1"/>
      <c r="ZE155" s="1"/>
      <c r="ZF155" s="1"/>
      <c r="ZG155" s="1"/>
      <c r="ZH155" s="1"/>
      <c r="ZI155" s="1"/>
      <c r="ZJ155" s="1"/>
      <c r="ZK155" s="1"/>
      <c r="ZL155" s="1"/>
      <c r="ZM155" s="1"/>
      <c r="ZN155" s="1"/>
      <c r="ZO155" s="1"/>
      <c r="ZP155" s="1"/>
      <c r="ZQ155" s="1"/>
      <c r="ZR155" s="1"/>
      <c r="ZS155" s="1"/>
      <c r="ZT155" s="1"/>
      <c r="ZU155" s="1"/>
      <c r="ZV155" s="1"/>
      <c r="ZW155" s="1"/>
      <c r="ZX155" s="1"/>
      <c r="ZY155" s="1"/>
      <c r="ZZ155" s="1"/>
      <c r="AAA155" s="1"/>
      <c r="AAB155" s="1"/>
      <c r="AAC155" s="1"/>
      <c r="AAD155" s="1"/>
      <c r="AAE155" s="1"/>
      <c r="AAF155" s="1"/>
      <c r="AAG155" s="1"/>
      <c r="AAH155" s="1"/>
      <c r="AAI155" s="1"/>
      <c r="AAJ155" s="1"/>
      <c r="AAK155" s="1"/>
      <c r="AAL155" s="1"/>
      <c r="AAM155" s="1"/>
      <c r="AAN155" s="1"/>
      <c r="AAO155" s="1"/>
      <c r="AAP155" s="1"/>
      <c r="AAQ155" s="1"/>
      <c r="AAR155" s="1"/>
      <c r="AAS155" s="1"/>
      <c r="AAT155" s="1"/>
      <c r="AAU155" s="1"/>
      <c r="AAV155" s="1"/>
      <c r="AAW155" s="1"/>
      <c r="AAX155" s="1"/>
      <c r="AAY155" s="1"/>
      <c r="AAZ155" s="1"/>
      <c r="ABA155" s="1"/>
      <c r="ABB155" s="1"/>
      <c r="ABC155" s="1"/>
      <c r="ABD155" s="1"/>
      <c r="ABE155" s="1"/>
      <c r="ABF155" s="1"/>
      <c r="ABG155" s="1"/>
      <c r="ABH155" s="1"/>
      <c r="ABI155" s="1"/>
      <c r="ABJ155" s="1"/>
      <c r="ABK155" s="1"/>
      <c r="ABL155" s="1"/>
      <c r="ABM155" s="1"/>
      <c r="ABN155" s="1"/>
      <c r="ABO155" s="1"/>
      <c r="ABP155" s="1"/>
      <c r="ABQ155" s="1"/>
      <c r="ABR155" s="1"/>
      <c r="ABS155" s="1"/>
      <c r="ABT155" s="1"/>
      <c r="ABU155" s="1"/>
      <c r="ABV155" s="1"/>
      <c r="ABW155" s="1"/>
      <c r="ABX155" s="1"/>
      <c r="ABY155" s="1"/>
      <c r="ABZ155" s="1"/>
      <c r="ACA155" s="1"/>
      <c r="ACB155" s="1"/>
      <c r="ACC155" s="1"/>
      <c r="ACD155" s="1"/>
      <c r="ACE155" s="1"/>
      <c r="ACF155" s="1"/>
      <c r="ACG155" s="1"/>
      <c r="ACH155" s="1"/>
      <c r="ACI155" s="1"/>
      <c r="ACJ155" s="1"/>
      <c r="ACK155" s="1"/>
      <c r="ACL155" s="1"/>
      <c r="ACM155" s="1"/>
      <c r="ACN155" s="1"/>
      <c r="ACO155" s="1"/>
      <c r="ACP155" s="1"/>
      <c r="ACQ155" s="1"/>
      <c r="ACR155" s="1"/>
      <c r="ACS155" s="1"/>
      <c r="ACT155" s="1"/>
      <c r="ACU155" s="1"/>
      <c r="ACV155" s="1"/>
      <c r="ACW155" s="1"/>
      <c r="ACX155" s="1"/>
      <c r="ACY155" s="1"/>
      <c r="ACZ155" s="1"/>
      <c r="ADA155" s="1"/>
      <c r="ADB155" s="1"/>
      <c r="ADC155" s="1"/>
      <c r="ADD155" s="1"/>
      <c r="ADE155" s="1"/>
      <c r="ADF155" s="1"/>
      <c r="ADG155" s="1"/>
      <c r="ADH155" s="1"/>
      <c r="ADI155" s="1"/>
      <c r="ADJ155" s="1"/>
      <c r="ADK155" s="1"/>
      <c r="ADL155" s="1"/>
      <c r="ADM155" s="1"/>
      <c r="ADN155" s="1"/>
      <c r="ADO155" s="1"/>
      <c r="ADP155" s="1"/>
      <c r="ADQ155" s="1"/>
      <c r="ADR155" s="1"/>
      <c r="ADS155" s="1"/>
      <c r="ADT155" s="1"/>
      <c r="ADU155" s="1"/>
      <c r="ADV155" s="1"/>
      <c r="ADW155" s="1"/>
      <c r="ADX155" s="1"/>
      <c r="ADY155" s="1"/>
      <c r="ADZ155" s="1"/>
      <c r="AEA155" s="1"/>
      <c r="AEB155" s="1"/>
      <c r="AEC155" s="1"/>
      <c r="AED155" s="1"/>
      <c r="AEE155" s="1"/>
      <c r="AEF155" s="1"/>
      <c r="AEG155" s="1"/>
      <c r="AEH155" s="1"/>
      <c r="AEI155" s="1"/>
      <c r="AEJ155" s="1"/>
      <c r="AEK155" s="1"/>
      <c r="AEL155" s="1"/>
      <c r="AEM155" s="1"/>
      <c r="AEN155" s="1"/>
      <c r="AEO155" s="1"/>
      <c r="AEP155" s="1"/>
      <c r="AEQ155" s="1"/>
      <c r="AER155" s="1"/>
      <c r="AES155" s="1"/>
      <c r="AET155" s="1"/>
      <c r="AEU155" s="1"/>
      <c r="AEV155" s="1"/>
      <c r="AEW155" s="1"/>
      <c r="AEX155" s="1"/>
      <c r="AEY155" s="1"/>
      <c r="AEZ155" s="1"/>
      <c r="AFA155" s="1"/>
      <c r="AFB155" s="1"/>
      <c r="AFC155" s="1"/>
      <c r="AFD155" s="1"/>
      <c r="AFE155" s="1"/>
      <c r="AFF155" s="1"/>
      <c r="AFG155" s="1"/>
      <c r="AFH155" s="1"/>
      <c r="AFI155" s="1"/>
      <c r="AFJ155" s="1"/>
      <c r="AFK155" s="1"/>
      <c r="AFL155" s="1"/>
      <c r="AFM155" s="1"/>
      <c r="AFN155" s="1"/>
      <c r="AFO155" s="1"/>
      <c r="AFP155" s="1"/>
      <c r="AFQ155" s="1"/>
      <c r="AFR155" s="1"/>
      <c r="AFS155" s="1"/>
      <c r="AFT155" s="1"/>
      <c r="AFU155" s="1"/>
      <c r="AFV155" s="1"/>
      <c r="AFW155" s="1"/>
      <c r="AFX155" s="1"/>
      <c r="AFY155" s="1"/>
      <c r="AFZ155" s="1"/>
      <c r="AGA155" s="1"/>
      <c r="AGB155" s="1"/>
      <c r="AGC155" s="1"/>
      <c r="AGD155" s="1"/>
      <c r="AGE155" s="1"/>
      <c r="AGF155" s="1"/>
      <c r="AGG155" s="1"/>
      <c r="AGH155" s="1"/>
      <c r="AGI155" s="1"/>
      <c r="AGJ155" s="1"/>
      <c r="AGK155" s="1"/>
      <c r="AGL155" s="1"/>
      <c r="AGM155" s="1"/>
      <c r="AGN155" s="1"/>
      <c r="AGO155" s="1"/>
      <c r="AGP155" s="1"/>
      <c r="AGQ155" s="1"/>
      <c r="AGR155" s="1"/>
      <c r="AGS155" s="1"/>
      <c r="AGT155" s="1"/>
      <c r="AGU155" s="1"/>
      <c r="AGV155" s="1"/>
      <c r="AGW155" s="1"/>
      <c r="AGX155" s="1"/>
      <c r="AGY155" s="1"/>
      <c r="AGZ155" s="1"/>
      <c r="AHA155" s="1"/>
      <c r="AHB155" s="1"/>
      <c r="AHC155" s="1"/>
      <c r="AHD155" s="1"/>
      <c r="AHE155" s="1"/>
      <c r="AHF155" s="1"/>
      <c r="AHG155" s="1"/>
      <c r="AHH155" s="1"/>
      <c r="AHI155" s="1"/>
      <c r="AHJ155" s="1"/>
    </row>
    <row r="156" spans="1:894" ht="15" customHeight="1" x14ac:dyDescent="0.2">
      <c r="A156" s="46">
        <v>30</v>
      </c>
      <c r="B156" s="46" t="s">
        <v>224</v>
      </c>
      <c r="C156" s="46" t="s">
        <v>133</v>
      </c>
      <c r="D156" s="59" t="s">
        <v>171</v>
      </c>
      <c r="E156" s="59" t="s">
        <v>704</v>
      </c>
      <c r="F156" s="48" t="s">
        <v>596</v>
      </c>
      <c r="G156" s="49">
        <v>31850</v>
      </c>
      <c r="H156" s="49">
        <v>3538.8888888888905</v>
      </c>
      <c r="I156" s="46" t="s">
        <v>157</v>
      </c>
      <c r="J156" s="50" t="s">
        <v>340</v>
      </c>
      <c r="K156" s="50" t="s">
        <v>481</v>
      </c>
      <c r="L156" s="50">
        <v>2006</v>
      </c>
      <c r="M156" s="50" t="s">
        <v>510</v>
      </c>
      <c r="N156" s="51">
        <v>39514</v>
      </c>
      <c r="O156" s="51">
        <v>41339</v>
      </c>
      <c r="P156" s="52">
        <f>7962.5+11005+11594.25</f>
        <v>30561.75</v>
      </c>
      <c r="Q156" s="52">
        <f t="shared" si="11"/>
        <v>1288.25</v>
      </c>
      <c r="R156" s="1"/>
    </row>
    <row r="157" spans="1:894" ht="15" customHeight="1" x14ac:dyDescent="0.2">
      <c r="A157" s="46">
        <v>30</v>
      </c>
      <c r="B157" s="46" t="s">
        <v>416</v>
      </c>
      <c r="C157" s="53" t="s">
        <v>417</v>
      </c>
      <c r="D157" s="54" t="s">
        <v>418</v>
      </c>
      <c r="E157" s="59" t="s">
        <v>704</v>
      </c>
      <c r="F157" s="55"/>
      <c r="G157" s="56">
        <v>239886</v>
      </c>
      <c r="H157" s="56">
        <v>26654</v>
      </c>
      <c r="I157" s="54" t="s">
        <v>157</v>
      </c>
      <c r="J157" s="47" t="s">
        <v>341</v>
      </c>
      <c r="K157" s="47" t="s">
        <v>481</v>
      </c>
      <c r="L157" s="47">
        <v>2010</v>
      </c>
      <c r="M157" s="47" t="s">
        <v>510</v>
      </c>
      <c r="N157" s="57">
        <v>40653</v>
      </c>
      <c r="O157" s="57">
        <v>42113</v>
      </c>
      <c r="P157" s="56">
        <f>59971.5+26494.82+46462.74+50587.3</f>
        <v>183516.36</v>
      </c>
      <c r="Q157" s="56">
        <f t="shared" si="11"/>
        <v>56369.640000000014</v>
      </c>
      <c r="R157" s="1"/>
    </row>
    <row r="158" spans="1:894" s="46" customFormat="1" ht="15" customHeight="1" x14ac:dyDescent="0.2">
      <c r="A158" s="1">
        <v>31</v>
      </c>
      <c r="B158" s="1" t="s">
        <v>227</v>
      </c>
      <c r="C158" s="1" t="s">
        <v>135</v>
      </c>
      <c r="D158" s="1" t="s">
        <v>352</v>
      </c>
      <c r="E158" s="1" t="s">
        <v>705</v>
      </c>
      <c r="F158" s="3" t="s">
        <v>596</v>
      </c>
      <c r="G158" s="15">
        <v>40000</v>
      </c>
      <c r="H158" s="15">
        <v>4444.4444444444453</v>
      </c>
      <c r="I158" s="1" t="s">
        <v>343</v>
      </c>
      <c r="J158" s="9" t="s">
        <v>340</v>
      </c>
      <c r="K158" s="9" t="s">
        <v>481</v>
      </c>
      <c r="L158" s="9">
        <v>2006</v>
      </c>
      <c r="M158" s="9" t="s">
        <v>510</v>
      </c>
      <c r="N158" s="16">
        <v>39514</v>
      </c>
      <c r="O158" s="16">
        <v>41339</v>
      </c>
      <c r="P158" s="17">
        <v>39325.07</v>
      </c>
      <c r="Q158" s="17">
        <f t="shared" si="11"/>
        <v>674.93000000000029</v>
      </c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  <c r="KT158" s="1"/>
      <c r="KU158" s="1"/>
      <c r="KV158" s="1"/>
      <c r="KW158" s="1"/>
      <c r="KX158" s="1"/>
      <c r="KY158" s="1"/>
      <c r="KZ158" s="1"/>
      <c r="LA158" s="1"/>
      <c r="LB158" s="1"/>
      <c r="LC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N158" s="1"/>
      <c r="LO158" s="1"/>
      <c r="LP158" s="1"/>
      <c r="LQ158" s="1"/>
      <c r="LR158" s="1"/>
      <c r="LS158" s="1"/>
      <c r="LT158" s="1"/>
      <c r="LU158" s="1"/>
      <c r="LV158" s="1"/>
      <c r="LW158" s="1"/>
      <c r="LX158" s="1"/>
      <c r="LY158" s="1"/>
      <c r="LZ158" s="1"/>
      <c r="MA158" s="1"/>
      <c r="MB158" s="1"/>
      <c r="MC158" s="1"/>
      <c r="MD158" s="1"/>
      <c r="ME158" s="1"/>
      <c r="MF158" s="1"/>
      <c r="MG158" s="1"/>
      <c r="MH158" s="1"/>
      <c r="MI158" s="1"/>
      <c r="MJ158" s="1"/>
      <c r="MK158" s="1"/>
      <c r="ML158" s="1"/>
      <c r="MM158" s="1"/>
      <c r="MN158" s="1"/>
      <c r="MO158" s="1"/>
      <c r="MP158" s="1"/>
      <c r="MQ158" s="1"/>
      <c r="MR158" s="1"/>
      <c r="MS158" s="1"/>
      <c r="MT158" s="1"/>
      <c r="MU158" s="1"/>
      <c r="MV158" s="1"/>
      <c r="MW158" s="1"/>
      <c r="MX158" s="1"/>
      <c r="MY158" s="1"/>
      <c r="MZ158" s="1"/>
      <c r="NA158" s="1"/>
      <c r="NB158" s="1"/>
      <c r="NC158" s="1"/>
      <c r="ND158" s="1"/>
      <c r="NE158" s="1"/>
      <c r="NF158" s="1"/>
      <c r="NG158" s="1"/>
      <c r="NH158" s="1"/>
      <c r="NI158" s="1"/>
      <c r="NJ158" s="1"/>
      <c r="NK158" s="1"/>
      <c r="NL158" s="1"/>
      <c r="NM158" s="1"/>
      <c r="NN158" s="1"/>
      <c r="NO158" s="1"/>
      <c r="NP158" s="1"/>
      <c r="NQ158" s="1"/>
      <c r="NR158" s="1"/>
      <c r="NS158" s="1"/>
      <c r="NT158" s="1"/>
      <c r="NU158" s="1"/>
      <c r="NV158" s="1"/>
      <c r="NW158" s="1"/>
      <c r="NX158" s="1"/>
      <c r="NY158" s="1"/>
      <c r="NZ158" s="1"/>
      <c r="OA158" s="1"/>
      <c r="OB158" s="1"/>
      <c r="OC158" s="1"/>
      <c r="OD158" s="1"/>
      <c r="OE158" s="1"/>
      <c r="OF158" s="1"/>
      <c r="OG158" s="1"/>
      <c r="OH158" s="1"/>
      <c r="OI158" s="1"/>
      <c r="OJ158" s="1"/>
      <c r="OK158" s="1"/>
      <c r="OL158" s="1"/>
      <c r="OM158" s="1"/>
      <c r="ON158" s="1"/>
      <c r="OO158" s="1"/>
      <c r="OP158" s="1"/>
      <c r="OQ158" s="1"/>
      <c r="OR158" s="1"/>
      <c r="OS158" s="1"/>
      <c r="OT158" s="1"/>
      <c r="OU158" s="1"/>
      <c r="OV158" s="1"/>
      <c r="OW158" s="1"/>
      <c r="OX158" s="1"/>
      <c r="OY158" s="1"/>
      <c r="OZ158" s="1"/>
      <c r="PA158" s="1"/>
      <c r="PB158" s="1"/>
      <c r="PC158" s="1"/>
      <c r="PD158" s="1"/>
      <c r="PE158" s="1"/>
      <c r="PF158" s="1"/>
      <c r="PG158" s="1"/>
      <c r="PH158" s="1"/>
      <c r="PI158" s="1"/>
      <c r="PJ158" s="1"/>
      <c r="PK158" s="1"/>
      <c r="PL158" s="1"/>
      <c r="PM158" s="1"/>
      <c r="PN158" s="1"/>
      <c r="PO158" s="1"/>
      <c r="PP158" s="1"/>
      <c r="PQ158" s="1"/>
      <c r="PR158" s="1"/>
      <c r="PS158" s="1"/>
      <c r="PT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E158" s="1"/>
      <c r="QF158" s="1"/>
      <c r="QG158" s="1"/>
      <c r="QH158" s="1"/>
      <c r="QI158" s="1"/>
      <c r="QJ158" s="1"/>
      <c r="QK158" s="1"/>
      <c r="QL158" s="1"/>
      <c r="QM158" s="1"/>
      <c r="QN158" s="1"/>
      <c r="QO158" s="1"/>
      <c r="QP158" s="1"/>
      <c r="QQ158" s="1"/>
      <c r="QR158" s="1"/>
      <c r="QS158" s="1"/>
      <c r="QT158" s="1"/>
      <c r="QU158" s="1"/>
      <c r="QV158" s="1"/>
      <c r="QW158" s="1"/>
      <c r="QX158" s="1"/>
      <c r="QY158" s="1"/>
      <c r="QZ158" s="1"/>
      <c r="RA158" s="1"/>
      <c r="RB158" s="1"/>
      <c r="RC158" s="1"/>
      <c r="RD158" s="1"/>
      <c r="RE158" s="1"/>
      <c r="RF158" s="1"/>
      <c r="RG158" s="1"/>
      <c r="RH158" s="1"/>
      <c r="RI158" s="1"/>
      <c r="RJ158" s="1"/>
      <c r="RK158" s="1"/>
      <c r="RL158" s="1"/>
      <c r="RM158" s="1"/>
      <c r="RN158" s="1"/>
      <c r="RO158" s="1"/>
      <c r="RP158" s="1"/>
      <c r="RQ158" s="1"/>
      <c r="RR158" s="1"/>
      <c r="RS158" s="1"/>
      <c r="RT158" s="1"/>
      <c r="RU158" s="1"/>
      <c r="RV158" s="1"/>
      <c r="RW158" s="1"/>
      <c r="RX158" s="1"/>
      <c r="RY158" s="1"/>
      <c r="RZ158" s="1"/>
      <c r="SA158" s="1"/>
      <c r="SB158" s="1"/>
      <c r="SC158" s="1"/>
      <c r="SD158" s="1"/>
      <c r="SE158" s="1"/>
      <c r="SF158" s="1"/>
      <c r="SG158" s="1"/>
      <c r="SH158" s="1"/>
      <c r="SI158" s="1"/>
      <c r="SJ158" s="1"/>
      <c r="SK158" s="1"/>
      <c r="SL158" s="1"/>
      <c r="SM158" s="1"/>
      <c r="SN158" s="1"/>
      <c r="SO158" s="1"/>
      <c r="SP158" s="1"/>
      <c r="SQ158" s="1"/>
      <c r="SR158" s="1"/>
      <c r="SS158" s="1"/>
      <c r="ST158" s="1"/>
      <c r="SU158" s="1"/>
      <c r="SV158" s="1"/>
      <c r="SW158" s="1"/>
      <c r="SX158" s="1"/>
      <c r="SY158" s="1"/>
      <c r="SZ158" s="1"/>
      <c r="TA158" s="1"/>
      <c r="TB158" s="1"/>
      <c r="TC158" s="1"/>
      <c r="TD158" s="1"/>
      <c r="TE158" s="1"/>
      <c r="TF158" s="1"/>
      <c r="TG158" s="1"/>
      <c r="TH158" s="1"/>
      <c r="TI158" s="1"/>
      <c r="TJ158" s="1"/>
      <c r="TK158" s="1"/>
      <c r="TL158" s="1"/>
      <c r="TM158" s="1"/>
      <c r="TN158" s="1"/>
      <c r="TO158" s="1"/>
      <c r="TP158" s="1"/>
      <c r="TQ158" s="1"/>
      <c r="TR158" s="1"/>
      <c r="TS158" s="1"/>
      <c r="TT158" s="1"/>
      <c r="TU158" s="1"/>
      <c r="TV158" s="1"/>
      <c r="TW158" s="1"/>
      <c r="TX158" s="1"/>
      <c r="TY158" s="1"/>
      <c r="TZ158" s="1"/>
      <c r="UA158" s="1"/>
      <c r="UB158" s="1"/>
      <c r="UC158" s="1"/>
      <c r="UD158" s="1"/>
      <c r="UE158" s="1"/>
      <c r="UF158" s="1"/>
      <c r="UG158" s="1"/>
      <c r="UH158" s="1"/>
      <c r="UI158" s="1"/>
      <c r="UJ158" s="1"/>
      <c r="UK158" s="1"/>
      <c r="UL158" s="1"/>
      <c r="UM158" s="1"/>
      <c r="UN158" s="1"/>
      <c r="UO158" s="1"/>
      <c r="UP158" s="1"/>
      <c r="UQ158" s="1"/>
      <c r="UR158" s="1"/>
      <c r="US158" s="1"/>
      <c r="UT158" s="1"/>
      <c r="UU158" s="1"/>
      <c r="UV158" s="1"/>
      <c r="UW158" s="1"/>
      <c r="UX158" s="1"/>
      <c r="UY158" s="1"/>
      <c r="UZ158" s="1"/>
      <c r="VA158" s="1"/>
      <c r="VB158" s="1"/>
      <c r="VC158" s="1"/>
      <c r="VD158" s="1"/>
      <c r="VE158" s="1"/>
      <c r="VF158" s="1"/>
      <c r="VG158" s="1"/>
      <c r="VH158" s="1"/>
      <c r="VI158" s="1"/>
      <c r="VJ158" s="1"/>
      <c r="VK158" s="1"/>
      <c r="VL158" s="1"/>
      <c r="VM158" s="1"/>
      <c r="VN158" s="1"/>
      <c r="VO158" s="1"/>
      <c r="VP158" s="1"/>
      <c r="VQ158" s="1"/>
      <c r="VR158" s="1"/>
      <c r="VS158" s="1"/>
      <c r="VT158" s="1"/>
      <c r="VU158" s="1"/>
      <c r="VV158" s="1"/>
      <c r="VW158" s="1"/>
      <c r="VX158" s="1"/>
      <c r="VY158" s="1"/>
      <c r="VZ158" s="1"/>
      <c r="WA158" s="1"/>
      <c r="WB158" s="1"/>
      <c r="WC158" s="1"/>
      <c r="WD158" s="1"/>
      <c r="WE158" s="1"/>
      <c r="WF158" s="1"/>
      <c r="WG158" s="1"/>
      <c r="WH158" s="1"/>
      <c r="WI158" s="1"/>
      <c r="WJ158" s="1"/>
      <c r="WK158" s="1"/>
      <c r="WL158" s="1"/>
      <c r="WM158" s="1"/>
      <c r="WN158" s="1"/>
      <c r="WO158" s="1"/>
      <c r="WP158" s="1"/>
      <c r="WQ158" s="1"/>
      <c r="WR158" s="1"/>
      <c r="WS158" s="1"/>
      <c r="WT158" s="1"/>
      <c r="WU158" s="1"/>
      <c r="WV158" s="1"/>
      <c r="WW158" s="1"/>
      <c r="WX158" s="1"/>
      <c r="WY158" s="1"/>
      <c r="WZ158" s="1"/>
      <c r="XA158" s="1"/>
      <c r="XB158" s="1"/>
      <c r="XC158" s="1"/>
      <c r="XD158" s="1"/>
      <c r="XE158" s="1"/>
      <c r="XF158" s="1"/>
      <c r="XG158" s="1"/>
      <c r="XH158" s="1"/>
      <c r="XI158" s="1"/>
      <c r="XJ158" s="1"/>
      <c r="XK158" s="1"/>
      <c r="XL158" s="1"/>
      <c r="XM158" s="1"/>
      <c r="XN158" s="1"/>
      <c r="XO158" s="1"/>
      <c r="XP158" s="1"/>
      <c r="XQ158" s="1"/>
      <c r="XR158" s="1"/>
      <c r="XS158" s="1"/>
      <c r="XT158" s="1"/>
      <c r="XU158" s="1"/>
      <c r="XV158" s="1"/>
      <c r="XW158" s="1"/>
      <c r="XX158" s="1"/>
      <c r="XY158" s="1"/>
      <c r="XZ158" s="1"/>
      <c r="YA158" s="1"/>
      <c r="YB158" s="1"/>
      <c r="YC158" s="1"/>
      <c r="YD158" s="1"/>
      <c r="YE158" s="1"/>
      <c r="YF158" s="1"/>
      <c r="YG158" s="1"/>
      <c r="YH158" s="1"/>
      <c r="YI158" s="1"/>
      <c r="YJ158" s="1"/>
      <c r="YK158" s="1"/>
      <c r="YL158" s="1"/>
      <c r="YM158" s="1"/>
      <c r="YN158" s="1"/>
      <c r="YO158" s="1"/>
      <c r="YP158" s="1"/>
      <c r="YQ158" s="1"/>
      <c r="YR158" s="1"/>
      <c r="YS158" s="1"/>
      <c r="YT158" s="1"/>
      <c r="YU158" s="1"/>
      <c r="YV158" s="1"/>
      <c r="YW158" s="1"/>
      <c r="YX158" s="1"/>
      <c r="YY158" s="1"/>
      <c r="YZ158" s="1"/>
      <c r="ZA158" s="1"/>
      <c r="ZB158" s="1"/>
      <c r="ZC158" s="1"/>
      <c r="ZD158" s="1"/>
      <c r="ZE158" s="1"/>
      <c r="ZF158" s="1"/>
      <c r="ZG158" s="1"/>
      <c r="ZH158" s="1"/>
      <c r="ZI158" s="1"/>
      <c r="ZJ158" s="1"/>
      <c r="ZK158" s="1"/>
      <c r="ZL158" s="1"/>
      <c r="ZM158" s="1"/>
      <c r="ZN158" s="1"/>
      <c r="ZO158" s="1"/>
      <c r="ZP158" s="1"/>
      <c r="ZQ158" s="1"/>
      <c r="ZR158" s="1"/>
      <c r="ZS158" s="1"/>
      <c r="ZT158" s="1"/>
      <c r="ZU158" s="1"/>
      <c r="ZV158" s="1"/>
      <c r="ZW158" s="1"/>
      <c r="ZX158" s="1"/>
      <c r="ZY158" s="1"/>
      <c r="ZZ158" s="1"/>
      <c r="AAA158" s="1"/>
      <c r="AAB158" s="1"/>
      <c r="AAC158" s="1"/>
      <c r="AAD158" s="1"/>
      <c r="AAE158" s="1"/>
      <c r="AAF158" s="1"/>
      <c r="AAG158" s="1"/>
      <c r="AAH158" s="1"/>
      <c r="AAI158" s="1"/>
      <c r="AAJ158" s="1"/>
      <c r="AAK158" s="1"/>
      <c r="AAL158" s="1"/>
      <c r="AAM158" s="1"/>
      <c r="AAN158" s="1"/>
      <c r="AAO158" s="1"/>
      <c r="AAP158" s="1"/>
      <c r="AAQ158" s="1"/>
      <c r="AAR158" s="1"/>
      <c r="AAS158" s="1"/>
      <c r="AAT158" s="1"/>
      <c r="AAU158" s="1"/>
      <c r="AAV158" s="1"/>
      <c r="AAW158" s="1"/>
      <c r="AAX158" s="1"/>
      <c r="AAY158" s="1"/>
      <c r="AAZ158" s="1"/>
      <c r="ABA158" s="1"/>
      <c r="ABB158" s="1"/>
      <c r="ABC158" s="1"/>
      <c r="ABD158" s="1"/>
      <c r="ABE158" s="1"/>
      <c r="ABF158" s="1"/>
      <c r="ABG158" s="1"/>
      <c r="ABH158" s="1"/>
      <c r="ABI158" s="1"/>
      <c r="ABJ158" s="1"/>
      <c r="ABK158" s="1"/>
      <c r="ABL158" s="1"/>
      <c r="ABM158" s="1"/>
      <c r="ABN158" s="1"/>
      <c r="ABO158" s="1"/>
      <c r="ABP158" s="1"/>
      <c r="ABQ158" s="1"/>
      <c r="ABR158" s="1"/>
      <c r="ABS158" s="1"/>
      <c r="ABT158" s="1"/>
      <c r="ABU158" s="1"/>
      <c r="ABV158" s="1"/>
      <c r="ABW158" s="1"/>
      <c r="ABX158" s="1"/>
      <c r="ABY158" s="1"/>
      <c r="ABZ158" s="1"/>
      <c r="ACA158" s="1"/>
      <c r="ACB158" s="1"/>
      <c r="ACC158" s="1"/>
      <c r="ACD158" s="1"/>
      <c r="ACE158" s="1"/>
      <c r="ACF158" s="1"/>
      <c r="ACG158" s="1"/>
      <c r="ACH158" s="1"/>
      <c r="ACI158" s="1"/>
      <c r="ACJ158" s="1"/>
      <c r="ACK158" s="1"/>
      <c r="ACL158" s="1"/>
      <c r="ACM158" s="1"/>
      <c r="ACN158" s="1"/>
      <c r="ACO158" s="1"/>
      <c r="ACP158" s="1"/>
      <c r="ACQ158" s="1"/>
      <c r="ACR158" s="1"/>
      <c r="ACS158" s="1"/>
      <c r="ACT158" s="1"/>
      <c r="ACU158" s="1"/>
      <c r="ACV158" s="1"/>
      <c r="ACW158" s="1"/>
      <c r="ACX158" s="1"/>
      <c r="ACY158" s="1"/>
      <c r="ACZ158" s="1"/>
      <c r="ADA158" s="1"/>
      <c r="ADB158" s="1"/>
      <c r="ADC158" s="1"/>
      <c r="ADD158" s="1"/>
      <c r="ADE158" s="1"/>
      <c r="ADF158" s="1"/>
      <c r="ADG158" s="1"/>
      <c r="ADH158" s="1"/>
      <c r="ADI158" s="1"/>
      <c r="ADJ158" s="1"/>
      <c r="ADK158" s="1"/>
      <c r="ADL158" s="1"/>
      <c r="ADM158" s="1"/>
      <c r="ADN158" s="1"/>
      <c r="ADO158" s="1"/>
      <c r="ADP158" s="1"/>
      <c r="ADQ158" s="1"/>
      <c r="ADR158" s="1"/>
      <c r="ADS158" s="1"/>
      <c r="ADT158" s="1"/>
      <c r="ADU158" s="1"/>
      <c r="ADV158" s="1"/>
      <c r="ADW158" s="1"/>
      <c r="ADX158" s="1"/>
      <c r="ADY158" s="1"/>
      <c r="ADZ158" s="1"/>
      <c r="AEA158" s="1"/>
      <c r="AEB158" s="1"/>
      <c r="AEC158" s="1"/>
      <c r="AED158" s="1"/>
      <c r="AEE158" s="1"/>
      <c r="AEF158" s="1"/>
      <c r="AEG158" s="1"/>
      <c r="AEH158" s="1"/>
      <c r="AEI158" s="1"/>
      <c r="AEJ158" s="1"/>
      <c r="AEK158" s="1"/>
      <c r="AEL158" s="1"/>
      <c r="AEM158" s="1"/>
      <c r="AEN158" s="1"/>
      <c r="AEO158" s="1"/>
      <c r="AEP158" s="1"/>
      <c r="AEQ158" s="1"/>
      <c r="AER158" s="1"/>
      <c r="AES158" s="1"/>
      <c r="AET158" s="1"/>
      <c r="AEU158" s="1"/>
      <c r="AEV158" s="1"/>
      <c r="AEW158" s="1"/>
      <c r="AEX158" s="1"/>
      <c r="AEY158" s="1"/>
      <c r="AEZ158" s="1"/>
      <c r="AFA158" s="1"/>
      <c r="AFB158" s="1"/>
      <c r="AFC158" s="1"/>
      <c r="AFD158" s="1"/>
      <c r="AFE158" s="1"/>
      <c r="AFF158" s="1"/>
      <c r="AFG158" s="1"/>
      <c r="AFH158" s="1"/>
      <c r="AFI158" s="1"/>
      <c r="AFJ158" s="1"/>
      <c r="AFK158" s="1"/>
      <c r="AFL158" s="1"/>
      <c r="AFM158" s="1"/>
      <c r="AFN158" s="1"/>
      <c r="AFO158" s="1"/>
      <c r="AFP158" s="1"/>
      <c r="AFQ158" s="1"/>
      <c r="AFR158" s="1"/>
      <c r="AFS158" s="1"/>
      <c r="AFT158" s="1"/>
      <c r="AFU158" s="1"/>
      <c r="AFV158" s="1"/>
      <c r="AFW158" s="1"/>
      <c r="AFX158" s="1"/>
      <c r="AFY158" s="1"/>
      <c r="AFZ158" s="1"/>
      <c r="AGA158" s="1"/>
      <c r="AGB158" s="1"/>
      <c r="AGC158" s="1"/>
      <c r="AGD158" s="1"/>
      <c r="AGE158" s="1"/>
      <c r="AGF158" s="1"/>
      <c r="AGG158" s="1"/>
      <c r="AGH158" s="1"/>
      <c r="AGI158" s="1"/>
      <c r="AGJ158" s="1"/>
      <c r="AGK158" s="1"/>
      <c r="AGL158" s="1"/>
      <c r="AGM158" s="1"/>
      <c r="AGN158" s="1"/>
      <c r="AGO158" s="1"/>
      <c r="AGP158" s="1"/>
      <c r="AGQ158" s="1"/>
      <c r="AGR158" s="1"/>
      <c r="AGS158" s="1"/>
      <c r="AGT158" s="1"/>
      <c r="AGU158" s="1"/>
      <c r="AGV158" s="1"/>
      <c r="AGW158" s="1"/>
      <c r="AGX158" s="1"/>
      <c r="AGY158" s="1"/>
      <c r="AGZ158" s="1"/>
      <c r="AHA158" s="1"/>
      <c r="AHB158" s="1"/>
      <c r="AHC158" s="1"/>
      <c r="AHD158" s="1"/>
      <c r="AHE158" s="1"/>
      <c r="AHF158" s="1"/>
      <c r="AHG158" s="1"/>
      <c r="AHH158" s="1"/>
      <c r="AHI158" s="1"/>
      <c r="AHJ158" s="1"/>
    </row>
    <row r="159" spans="1:894" ht="15" customHeight="1" x14ac:dyDescent="0.2">
      <c r="A159" s="1">
        <v>31</v>
      </c>
      <c r="B159" s="1" t="s">
        <v>227</v>
      </c>
      <c r="C159" s="2" t="s">
        <v>50</v>
      </c>
      <c r="D159" s="6" t="s">
        <v>228</v>
      </c>
      <c r="E159" s="1" t="s">
        <v>705</v>
      </c>
      <c r="F159" s="3" t="s">
        <v>596</v>
      </c>
      <c r="G159" s="8">
        <v>135000</v>
      </c>
      <c r="H159" s="8">
        <v>15000</v>
      </c>
      <c r="I159" s="6" t="s">
        <v>343</v>
      </c>
      <c r="J159" s="4" t="s">
        <v>341</v>
      </c>
      <c r="K159" s="4" t="s">
        <v>481</v>
      </c>
      <c r="L159" s="4">
        <v>2009</v>
      </c>
      <c r="M159" s="4" t="s">
        <v>510</v>
      </c>
      <c r="N159" s="5">
        <v>40093</v>
      </c>
      <c r="O159" s="5">
        <v>41918</v>
      </c>
      <c r="P159" s="8">
        <f>33750+30387.24+39439.42+17923.34+13500</f>
        <v>135000</v>
      </c>
      <c r="Q159" s="8">
        <f t="shared" si="11"/>
        <v>0</v>
      </c>
      <c r="R159" s="1"/>
    </row>
    <row r="160" spans="1:894" s="46" customFormat="1" ht="15" customHeight="1" x14ac:dyDescent="0.2">
      <c r="A160" s="1">
        <v>41</v>
      </c>
      <c r="B160" s="1" t="s">
        <v>429</v>
      </c>
      <c r="C160" s="2" t="s">
        <v>430</v>
      </c>
      <c r="D160" s="6" t="s">
        <v>431</v>
      </c>
      <c r="E160" s="6" t="s">
        <v>716</v>
      </c>
      <c r="F160" s="7" t="s">
        <v>596</v>
      </c>
      <c r="G160" s="8">
        <v>67500</v>
      </c>
      <c r="H160" s="8">
        <v>7500</v>
      </c>
      <c r="I160" s="6" t="s">
        <v>296</v>
      </c>
      <c r="J160" s="4" t="s">
        <v>340</v>
      </c>
      <c r="K160" s="4" t="s">
        <v>484</v>
      </c>
      <c r="L160" s="4">
        <v>2010</v>
      </c>
      <c r="M160" s="4" t="s">
        <v>510</v>
      </c>
      <c r="N160" s="5">
        <v>40653</v>
      </c>
      <c r="O160" s="5">
        <v>42113</v>
      </c>
      <c r="P160" s="8">
        <f>16875+2163.02+12672+29039.98</f>
        <v>60750</v>
      </c>
      <c r="Q160" s="8">
        <f t="shared" si="11"/>
        <v>6750</v>
      </c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  <c r="KT160" s="1"/>
      <c r="KU160" s="1"/>
      <c r="KV160" s="1"/>
      <c r="KW160" s="1"/>
      <c r="KX160" s="1"/>
      <c r="KY160" s="1"/>
      <c r="KZ160" s="1"/>
      <c r="LA160" s="1"/>
      <c r="LB160" s="1"/>
      <c r="LC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N160" s="1"/>
      <c r="LO160" s="1"/>
      <c r="LP160" s="1"/>
      <c r="LQ160" s="1"/>
      <c r="LR160" s="1"/>
      <c r="LS160" s="1"/>
      <c r="LT160" s="1"/>
      <c r="LU160" s="1"/>
      <c r="LV160" s="1"/>
      <c r="LW160" s="1"/>
      <c r="LX160" s="1"/>
      <c r="LY160" s="1"/>
      <c r="LZ160" s="1"/>
      <c r="MA160" s="1"/>
      <c r="MB160" s="1"/>
      <c r="MC160" s="1"/>
      <c r="MD160" s="1"/>
      <c r="ME160" s="1"/>
      <c r="MF160" s="1"/>
      <c r="MG160" s="1"/>
      <c r="MH160" s="1"/>
      <c r="MI160" s="1"/>
      <c r="MJ160" s="1"/>
      <c r="MK160" s="1"/>
      <c r="ML160" s="1"/>
      <c r="MM160" s="1"/>
      <c r="MN160" s="1"/>
      <c r="MO160" s="1"/>
      <c r="MP160" s="1"/>
      <c r="MQ160" s="1"/>
      <c r="MR160" s="1"/>
      <c r="MS160" s="1"/>
      <c r="MT160" s="1"/>
      <c r="MU160" s="1"/>
      <c r="MV160" s="1"/>
      <c r="MW160" s="1"/>
      <c r="MX160" s="1"/>
      <c r="MY160" s="1"/>
      <c r="MZ160" s="1"/>
      <c r="NA160" s="1"/>
      <c r="NB160" s="1"/>
      <c r="NC160" s="1"/>
      <c r="ND160" s="1"/>
      <c r="NE160" s="1"/>
      <c r="NF160" s="1"/>
      <c r="NG160" s="1"/>
      <c r="NH160" s="1"/>
      <c r="NI160" s="1"/>
      <c r="NJ160" s="1"/>
      <c r="NK160" s="1"/>
      <c r="NL160" s="1"/>
      <c r="NM160" s="1"/>
      <c r="NN160" s="1"/>
      <c r="NO160" s="1"/>
      <c r="NP160" s="1"/>
      <c r="NQ160" s="1"/>
      <c r="NR160" s="1"/>
      <c r="NS160" s="1"/>
      <c r="NT160" s="1"/>
      <c r="NU160" s="1"/>
      <c r="NV160" s="1"/>
      <c r="NW160" s="1"/>
      <c r="NX160" s="1"/>
      <c r="NY160" s="1"/>
      <c r="NZ160" s="1"/>
      <c r="OA160" s="1"/>
      <c r="OB160" s="1"/>
      <c r="OC160" s="1"/>
      <c r="OD160" s="1"/>
      <c r="OE160" s="1"/>
      <c r="OF160" s="1"/>
      <c r="OG160" s="1"/>
      <c r="OH160" s="1"/>
      <c r="OI160" s="1"/>
      <c r="OJ160" s="1"/>
      <c r="OK160" s="1"/>
      <c r="OL160" s="1"/>
      <c r="OM160" s="1"/>
      <c r="ON160" s="1"/>
      <c r="OO160" s="1"/>
      <c r="OP160" s="1"/>
      <c r="OQ160" s="1"/>
      <c r="OR160" s="1"/>
      <c r="OS160" s="1"/>
      <c r="OT160" s="1"/>
      <c r="OU160" s="1"/>
      <c r="OV160" s="1"/>
      <c r="OW160" s="1"/>
      <c r="OX160" s="1"/>
      <c r="OY160" s="1"/>
      <c r="OZ160" s="1"/>
      <c r="PA160" s="1"/>
      <c r="PB160" s="1"/>
      <c r="PC160" s="1"/>
      <c r="PD160" s="1"/>
      <c r="PE160" s="1"/>
      <c r="PF160" s="1"/>
      <c r="PG160" s="1"/>
      <c r="PH160" s="1"/>
      <c r="PI160" s="1"/>
      <c r="PJ160" s="1"/>
      <c r="PK160" s="1"/>
      <c r="PL160" s="1"/>
      <c r="PM160" s="1"/>
      <c r="PN160" s="1"/>
      <c r="PO160" s="1"/>
      <c r="PP160" s="1"/>
      <c r="PQ160" s="1"/>
      <c r="PR160" s="1"/>
      <c r="PS160" s="1"/>
      <c r="PT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E160" s="1"/>
      <c r="QF160" s="1"/>
      <c r="QG160" s="1"/>
      <c r="QH160" s="1"/>
      <c r="QI160" s="1"/>
      <c r="QJ160" s="1"/>
      <c r="QK160" s="1"/>
      <c r="QL160" s="1"/>
      <c r="QM160" s="1"/>
      <c r="QN160" s="1"/>
      <c r="QO160" s="1"/>
      <c r="QP160" s="1"/>
      <c r="QQ160" s="1"/>
      <c r="QR160" s="1"/>
      <c r="QS160" s="1"/>
      <c r="QT160" s="1"/>
      <c r="QU160" s="1"/>
      <c r="QV160" s="1"/>
      <c r="QW160" s="1"/>
      <c r="QX160" s="1"/>
      <c r="QY160" s="1"/>
      <c r="QZ160" s="1"/>
      <c r="RA160" s="1"/>
      <c r="RB160" s="1"/>
      <c r="RC160" s="1"/>
      <c r="RD160" s="1"/>
      <c r="RE160" s="1"/>
      <c r="RF160" s="1"/>
      <c r="RG160" s="1"/>
      <c r="RH160" s="1"/>
      <c r="RI160" s="1"/>
      <c r="RJ160" s="1"/>
      <c r="RK160" s="1"/>
      <c r="RL160" s="1"/>
      <c r="RM160" s="1"/>
      <c r="RN160" s="1"/>
      <c r="RO160" s="1"/>
      <c r="RP160" s="1"/>
      <c r="RQ160" s="1"/>
      <c r="RR160" s="1"/>
      <c r="RS160" s="1"/>
      <c r="RT160" s="1"/>
      <c r="RU160" s="1"/>
      <c r="RV160" s="1"/>
      <c r="RW160" s="1"/>
      <c r="RX160" s="1"/>
      <c r="RY160" s="1"/>
      <c r="RZ160" s="1"/>
      <c r="SA160" s="1"/>
      <c r="SB160" s="1"/>
      <c r="SC160" s="1"/>
      <c r="SD160" s="1"/>
      <c r="SE160" s="1"/>
      <c r="SF160" s="1"/>
      <c r="SG160" s="1"/>
      <c r="SH160" s="1"/>
      <c r="SI160" s="1"/>
      <c r="SJ160" s="1"/>
      <c r="SK160" s="1"/>
      <c r="SL160" s="1"/>
      <c r="SM160" s="1"/>
      <c r="SN160" s="1"/>
      <c r="SO160" s="1"/>
      <c r="SP160" s="1"/>
      <c r="SQ160" s="1"/>
      <c r="SR160" s="1"/>
      <c r="SS160" s="1"/>
      <c r="ST160" s="1"/>
      <c r="SU160" s="1"/>
      <c r="SV160" s="1"/>
      <c r="SW160" s="1"/>
      <c r="SX160" s="1"/>
      <c r="SY160" s="1"/>
      <c r="SZ160" s="1"/>
      <c r="TA160" s="1"/>
      <c r="TB160" s="1"/>
      <c r="TC160" s="1"/>
      <c r="TD160" s="1"/>
      <c r="TE160" s="1"/>
      <c r="TF160" s="1"/>
      <c r="TG160" s="1"/>
      <c r="TH160" s="1"/>
      <c r="TI160" s="1"/>
      <c r="TJ160" s="1"/>
      <c r="TK160" s="1"/>
      <c r="TL160" s="1"/>
      <c r="TM160" s="1"/>
      <c r="TN160" s="1"/>
      <c r="TO160" s="1"/>
      <c r="TP160" s="1"/>
      <c r="TQ160" s="1"/>
      <c r="TR160" s="1"/>
      <c r="TS160" s="1"/>
      <c r="TT160" s="1"/>
      <c r="TU160" s="1"/>
      <c r="TV160" s="1"/>
      <c r="TW160" s="1"/>
      <c r="TX160" s="1"/>
      <c r="TY160" s="1"/>
      <c r="TZ160" s="1"/>
      <c r="UA160" s="1"/>
      <c r="UB160" s="1"/>
      <c r="UC160" s="1"/>
      <c r="UD160" s="1"/>
      <c r="UE160" s="1"/>
      <c r="UF160" s="1"/>
      <c r="UG160" s="1"/>
      <c r="UH160" s="1"/>
      <c r="UI160" s="1"/>
      <c r="UJ160" s="1"/>
      <c r="UK160" s="1"/>
      <c r="UL160" s="1"/>
      <c r="UM160" s="1"/>
      <c r="UN160" s="1"/>
      <c r="UO160" s="1"/>
      <c r="UP160" s="1"/>
      <c r="UQ160" s="1"/>
      <c r="UR160" s="1"/>
      <c r="US160" s="1"/>
      <c r="UT160" s="1"/>
      <c r="UU160" s="1"/>
      <c r="UV160" s="1"/>
      <c r="UW160" s="1"/>
      <c r="UX160" s="1"/>
      <c r="UY160" s="1"/>
      <c r="UZ160" s="1"/>
      <c r="VA160" s="1"/>
      <c r="VB160" s="1"/>
      <c r="VC160" s="1"/>
      <c r="VD160" s="1"/>
      <c r="VE160" s="1"/>
      <c r="VF160" s="1"/>
      <c r="VG160" s="1"/>
      <c r="VH160" s="1"/>
      <c r="VI160" s="1"/>
      <c r="VJ160" s="1"/>
      <c r="VK160" s="1"/>
      <c r="VL160" s="1"/>
      <c r="VM160" s="1"/>
      <c r="VN160" s="1"/>
      <c r="VO160" s="1"/>
      <c r="VP160" s="1"/>
      <c r="VQ160" s="1"/>
      <c r="VR160" s="1"/>
      <c r="VS160" s="1"/>
      <c r="VT160" s="1"/>
      <c r="VU160" s="1"/>
      <c r="VV160" s="1"/>
      <c r="VW160" s="1"/>
      <c r="VX160" s="1"/>
      <c r="VY160" s="1"/>
      <c r="VZ160" s="1"/>
      <c r="WA160" s="1"/>
      <c r="WB160" s="1"/>
      <c r="WC160" s="1"/>
      <c r="WD160" s="1"/>
      <c r="WE160" s="1"/>
      <c r="WF160" s="1"/>
      <c r="WG160" s="1"/>
      <c r="WH160" s="1"/>
      <c r="WI160" s="1"/>
      <c r="WJ160" s="1"/>
      <c r="WK160" s="1"/>
      <c r="WL160" s="1"/>
      <c r="WM160" s="1"/>
      <c r="WN160" s="1"/>
      <c r="WO160" s="1"/>
      <c r="WP160" s="1"/>
      <c r="WQ160" s="1"/>
      <c r="WR160" s="1"/>
      <c r="WS160" s="1"/>
      <c r="WT160" s="1"/>
      <c r="WU160" s="1"/>
      <c r="WV160" s="1"/>
      <c r="WW160" s="1"/>
      <c r="WX160" s="1"/>
      <c r="WY160" s="1"/>
      <c r="WZ160" s="1"/>
      <c r="XA160" s="1"/>
      <c r="XB160" s="1"/>
      <c r="XC160" s="1"/>
      <c r="XD160" s="1"/>
      <c r="XE160" s="1"/>
      <c r="XF160" s="1"/>
      <c r="XG160" s="1"/>
      <c r="XH160" s="1"/>
      <c r="XI160" s="1"/>
      <c r="XJ160" s="1"/>
      <c r="XK160" s="1"/>
      <c r="XL160" s="1"/>
      <c r="XM160" s="1"/>
      <c r="XN160" s="1"/>
      <c r="XO160" s="1"/>
      <c r="XP160" s="1"/>
      <c r="XQ160" s="1"/>
      <c r="XR160" s="1"/>
      <c r="XS160" s="1"/>
      <c r="XT160" s="1"/>
      <c r="XU160" s="1"/>
      <c r="XV160" s="1"/>
      <c r="XW160" s="1"/>
      <c r="XX160" s="1"/>
      <c r="XY160" s="1"/>
      <c r="XZ160" s="1"/>
      <c r="YA160" s="1"/>
      <c r="YB160" s="1"/>
      <c r="YC160" s="1"/>
      <c r="YD160" s="1"/>
      <c r="YE160" s="1"/>
      <c r="YF160" s="1"/>
      <c r="YG160" s="1"/>
      <c r="YH160" s="1"/>
      <c r="YI160" s="1"/>
      <c r="YJ160" s="1"/>
      <c r="YK160" s="1"/>
      <c r="YL160" s="1"/>
      <c r="YM160" s="1"/>
      <c r="YN160" s="1"/>
      <c r="YO160" s="1"/>
      <c r="YP160" s="1"/>
      <c r="YQ160" s="1"/>
      <c r="YR160" s="1"/>
      <c r="YS160" s="1"/>
      <c r="YT160" s="1"/>
      <c r="YU160" s="1"/>
      <c r="YV160" s="1"/>
      <c r="YW160" s="1"/>
      <c r="YX160" s="1"/>
      <c r="YY160" s="1"/>
      <c r="YZ160" s="1"/>
      <c r="ZA160" s="1"/>
      <c r="ZB160" s="1"/>
      <c r="ZC160" s="1"/>
      <c r="ZD160" s="1"/>
      <c r="ZE160" s="1"/>
      <c r="ZF160" s="1"/>
      <c r="ZG160" s="1"/>
      <c r="ZH160" s="1"/>
      <c r="ZI160" s="1"/>
      <c r="ZJ160" s="1"/>
      <c r="ZK160" s="1"/>
      <c r="ZL160" s="1"/>
      <c r="ZM160" s="1"/>
      <c r="ZN160" s="1"/>
      <c r="ZO160" s="1"/>
      <c r="ZP160" s="1"/>
      <c r="ZQ160" s="1"/>
      <c r="ZR160" s="1"/>
      <c r="ZS160" s="1"/>
      <c r="ZT160" s="1"/>
      <c r="ZU160" s="1"/>
      <c r="ZV160" s="1"/>
      <c r="ZW160" s="1"/>
      <c r="ZX160" s="1"/>
      <c r="ZY160" s="1"/>
      <c r="ZZ160" s="1"/>
      <c r="AAA160" s="1"/>
      <c r="AAB160" s="1"/>
      <c r="AAC160" s="1"/>
      <c r="AAD160" s="1"/>
      <c r="AAE160" s="1"/>
      <c r="AAF160" s="1"/>
      <c r="AAG160" s="1"/>
      <c r="AAH160" s="1"/>
      <c r="AAI160" s="1"/>
      <c r="AAJ160" s="1"/>
      <c r="AAK160" s="1"/>
      <c r="AAL160" s="1"/>
      <c r="AAM160" s="1"/>
      <c r="AAN160" s="1"/>
      <c r="AAO160" s="1"/>
      <c r="AAP160" s="1"/>
      <c r="AAQ160" s="1"/>
      <c r="AAR160" s="1"/>
      <c r="AAS160" s="1"/>
      <c r="AAT160" s="1"/>
      <c r="AAU160" s="1"/>
      <c r="AAV160" s="1"/>
      <c r="AAW160" s="1"/>
      <c r="AAX160" s="1"/>
      <c r="AAY160" s="1"/>
      <c r="AAZ160" s="1"/>
      <c r="ABA160" s="1"/>
      <c r="ABB160" s="1"/>
      <c r="ABC160" s="1"/>
      <c r="ABD160" s="1"/>
      <c r="ABE160" s="1"/>
      <c r="ABF160" s="1"/>
      <c r="ABG160" s="1"/>
      <c r="ABH160" s="1"/>
      <c r="ABI160" s="1"/>
      <c r="ABJ160" s="1"/>
      <c r="ABK160" s="1"/>
      <c r="ABL160" s="1"/>
      <c r="ABM160" s="1"/>
      <c r="ABN160" s="1"/>
      <c r="ABO160" s="1"/>
      <c r="ABP160" s="1"/>
      <c r="ABQ160" s="1"/>
      <c r="ABR160" s="1"/>
      <c r="ABS160" s="1"/>
      <c r="ABT160" s="1"/>
      <c r="ABU160" s="1"/>
      <c r="ABV160" s="1"/>
      <c r="ABW160" s="1"/>
      <c r="ABX160" s="1"/>
      <c r="ABY160" s="1"/>
      <c r="ABZ160" s="1"/>
      <c r="ACA160" s="1"/>
      <c r="ACB160" s="1"/>
      <c r="ACC160" s="1"/>
      <c r="ACD160" s="1"/>
      <c r="ACE160" s="1"/>
      <c r="ACF160" s="1"/>
      <c r="ACG160" s="1"/>
      <c r="ACH160" s="1"/>
      <c r="ACI160" s="1"/>
      <c r="ACJ160" s="1"/>
      <c r="ACK160" s="1"/>
      <c r="ACL160" s="1"/>
      <c r="ACM160" s="1"/>
      <c r="ACN160" s="1"/>
      <c r="ACO160" s="1"/>
      <c r="ACP160" s="1"/>
      <c r="ACQ160" s="1"/>
      <c r="ACR160" s="1"/>
      <c r="ACS160" s="1"/>
      <c r="ACT160" s="1"/>
      <c r="ACU160" s="1"/>
      <c r="ACV160" s="1"/>
      <c r="ACW160" s="1"/>
      <c r="ACX160" s="1"/>
      <c r="ACY160" s="1"/>
      <c r="ACZ160" s="1"/>
      <c r="ADA160" s="1"/>
      <c r="ADB160" s="1"/>
      <c r="ADC160" s="1"/>
      <c r="ADD160" s="1"/>
      <c r="ADE160" s="1"/>
      <c r="ADF160" s="1"/>
      <c r="ADG160" s="1"/>
      <c r="ADH160" s="1"/>
      <c r="ADI160" s="1"/>
      <c r="ADJ160" s="1"/>
      <c r="ADK160" s="1"/>
      <c r="ADL160" s="1"/>
      <c r="ADM160" s="1"/>
      <c r="ADN160" s="1"/>
      <c r="ADO160" s="1"/>
      <c r="ADP160" s="1"/>
      <c r="ADQ160" s="1"/>
      <c r="ADR160" s="1"/>
      <c r="ADS160" s="1"/>
      <c r="ADT160" s="1"/>
      <c r="ADU160" s="1"/>
      <c r="ADV160" s="1"/>
      <c r="ADW160" s="1"/>
      <c r="ADX160" s="1"/>
      <c r="ADY160" s="1"/>
      <c r="ADZ160" s="1"/>
      <c r="AEA160" s="1"/>
      <c r="AEB160" s="1"/>
      <c r="AEC160" s="1"/>
      <c r="AED160" s="1"/>
      <c r="AEE160" s="1"/>
      <c r="AEF160" s="1"/>
      <c r="AEG160" s="1"/>
      <c r="AEH160" s="1"/>
      <c r="AEI160" s="1"/>
      <c r="AEJ160" s="1"/>
      <c r="AEK160" s="1"/>
      <c r="AEL160" s="1"/>
      <c r="AEM160" s="1"/>
      <c r="AEN160" s="1"/>
      <c r="AEO160" s="1"/>
      <c r="AEP160" s="1"/>
      <c r="AEQ160" s="1"/>
      <c r="AER160" s="1"/>
      <c r="AES160" s="1"/>
      <c r="AET160" s="1"/>
      <c r="AEU160" s="1"/>
      <c r="AEV160" s="1"/>
      <c r="AEW160" s="1"/>
      <c r="AEX160" s="1"/>
      <c r="AEY160" s="1"/>
      <c r="AEZ160" s="1"/>
      <c r="AFA160" s="1"/>
      <c r="AFB160" s="1"/>
      <c r="AFC160" s="1"/>
      <c r="AFD160" s="1"/>
      <c r="AFE160" s="1"/>
      <c r="AFF160" s="1"/>
      <c r="AFG160" s="1"/>
      <c r="AFH160" s="1"/>
      <c r="AFI160" s="1"/>
      <c r="AFJ160" s="1"/>
      <c r="AFK160" s="1"/>
      <c r="AFL160" s="1"/>
      <c r="AFM160" s="1"/>
      <c r="AFN160" s="1"/>
      <c r="AFO160" s="1"/>
      <c r="AFP160" s="1"/>
      <c r="AFQ160" s="1"/>
      <c r="AFR160" s="1"/>
      <c r="AFS160" s="1"/>
      <c r="AFT160" s="1"/>
      <c r="AFU160" s="1"/>
      <c r="AFV160" s="1"/>
      <c r="AFW160" s="1"/>
      <c r="AFX160" s="1"/>
      <c r="AFY160" s="1"/>
      <c r="AFZ160" s="1"/>
      <c r="AGA160" s="1"/>
      <c r="AGB160" s="1"/>
      <c r="AGC160" s="1"/>
      <c r="AGD160" s="1"/>
      <c r="AGE160" s="1"/>
      <c r="AGF160" s="1"/>
      <c r="AGG160" s="1"/>
      <c r="AGH160" s="1"/>
      <c r="AGI160" s="1"/>
      <c r="AGJ160" s="1"/>
      <c r="AGK160" s="1"/>
      <c r="AGL160" s="1"/>
      <c r="AGM160" s="1"/>
      <c r="AGN160" s="1"/>
      <c r="AGO160" s="1"/>
      <c r="AGP160" s="1"/>
      <c r="AGQ160" s="1"/>
      <c r="AGR160" s="1"/>
      <c r="AGS160" s="1"/>
      <c r="AGT160" s="1"/>
      <c r="AGU160" s="1"/>
      <c r="AGV160" s="1"/>
      <c r="AGW160" s="1"/>
      <c r="AGX160" s="1"/>
      <c r="AGY160" s="1"/>
      <c r="AGZ160" s="1"/>
      <c r="AHA160" s="1"/>
      <c r="AHB160" s="1"/>
      <c r="AHC160" s="1"/>
      <c r="AHD160" s="1"/>
      <c r="AHE160" s="1"/>
      <c r="AHF160" s="1"/>
      <c r="AHG160" s="1"/>
      <c r="AHH160" s="1"/>
      <c r="AHI160" s="1"/>
      <c r="AHJ160" s="1"/>
    </row>
    <row r="161" spans="1:894" ht="15" customHeight="1" x14ac:dyDescent="0.2">
      <c r="A161" s="46">
        <v>66</v>
      </c>
      <c r="B161" s="46" t="s">
        <v>580</v>
      </c>
      <c r="C161" s="53" t="s">
        <v>88</v>
      </c>
      <c r="D161" s="54" t="s">
        <v>271</v>
      </c>
      <c r="E161" s="54" t="s">
        <v>693</v>
      </c>
      <c r="F161" s="55" t="s">
        <v>596</v>
      </c>
      <c r="G161" s="56">
        <v>150000</v>
      </c>
      <c r="H161" s="56">
        <v>16666.666666666657</v>
      </c>
      <c r="I161" s="54" t="s">
        <v>270</v>
      </c>
      <c r="J161" s="47" t="s">
        <v>340</v>
      </c>
      <c r="K161" s="47" t="s">
        <v>484</v>
      </c>
      <c r="L161" s="47">
        <v>2004</v>
      </c>
      <c r="M161" s="47" t="s">
        <v>510</v>
      </c>
      <c r="N161" s="57">
        <v>38434</v>
      </c>
      <c r="O161" s="57">
        <v>40259</v>
      </c>
      <c r="P161" s="56">
        <v>149999.95000000001</v>
      </c>
      <c r="Q161" s="56">
        <f t="shared" si="11"/>
        <v>4.9999999988358468E-2</v>
      </c>
      <c r="R161" s="1"/>
    </row>
    <row r="162" spans="1:894" ht="15" customHeight="1" x14ac:dyDescent="0.2">
      <c r="A162" s="46">
        <v>78</v>
      </c>
      <c r="B162" s="46" t="s">
        <v>287</v>
      </c>
      <c r="C162" s="46" t="s">
        <v>70</v>
      </c>
      <c r="D162" s="46" t="s">
        <v>187</v>
      </c>
      <c r="E162" s="46" t="s">
        <v>702</v>
      </c>
      <c r="F162" s="48" t="s">
        <v>596</v>
      </c>
      <c r="G162" s="49">
        <v>37000</v>
      </c>
      <c r="H162" s="49">
        <v>4111.1111111111095</v>
      </c>
      <c r="I162" s="46" t="s">
        <v>158</v>
      </c>
      <c r="J162" s="50" t="s">
        <v>340</v>
      </c>
      <c r="K162" s="50" t="s">
        <v>481</v>
      </c>
      <c r="L162" s="50">
        <v>2004</v>
      </c>
      <c r="M162" s="50" t="s">
        <v>510</v>
      </c>
      <c r="N162" s="51">
        <v>38434</v>
      </c>
      <c r="O162" s="51">
        <v>40259</v>
      </c>
      <c r="P162" s="52">
        <f>9250+25097</f>
        <v>34347</v>
      </c>
      <c r="Q162" s="52">
        <f t="shared" si="11"/>
        <v>2653</v>
      </c>
      <c r="R162" s="80"/>
    </row>
    <row r="163" spans="1:894" s="46" customFormat="1" ht="15" customHeight="1" x14ac:dyDescent="0.2">
      <c r="A163" s="46">
        <v>78</v>
      </c>
      <c r="B163" s="46" t="s">
        <v>287</v>
      </c>
      <c r="C163" s="53" t="s">
        <v>554</v>
      </c>
      <c r="D163" s="54" t="s">
        <v>555</v>
      </c>
      <c r="E163" s="46" t="s">
        <v>702</v>
      </c>
      <c r="F163" s="55"/>
      <c r="G163" s="56">
        <v>90000</v>
      </c>
      <c r="H163" s="56">
        <v>10000</v>
      </c>
      <c r="I163" s="54" t="s">
        <v>158</v>
      </c>
      <c r="J163" s="47" t="s">
        <v>341</v>
      </c>
      <c r="K163" s="47" t="s">
        <v>481</v>
      </c>
      <c r="L163" s="47">
        <v>2013</v>
      </c>
      <c r="M163" s="47" t="s">
        <v>510</v>
      </c>
      <c r="N163" s="57">
        <v>41730</v>
      </c>
      <c r="O163" s="57">
        <v>42825</v>
      </c>
      <c r="P163" s="56">
        <v>22500</v>
      </c>
      <c r="Q163" s="56">
        <f>+G163-P163</f>
        <v>67500</v>
      </c>
      <c r="R163" s="82">
        <v>25</v>
      </c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  <c r="KT163" s="1"/>
      <c r="KU163" s="1"/>
      <c r="KV163" s="1"/>
      <c r="KW163" s="1"/>
      <c r="KX163" s="1"/>
      <c r="KY163" s="1"/>
      <c r="KZ163" s="1"/>
      <c r="LA163" s="1"/>
      <c r="LB163" s="1"/>
      <c r="LC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N163" s="1"/>
      <c r="LO163" s="1"/>
      <c r="LP163" s="1"/>
      <c r="LQ163" s="1"/>
      <c r="LR163" s="1"/>
      <c r="LS163" s="1"/>
      <c r="LT163" s="1"/>
      <c r="LU163" s="1"/>
      <c r="LV163" s="1"/>
      <c r="LW163" s="1"/>
      <c r="LX163" s="1"/>
      <c r="LY163" s="1"/>
      <c r="LZ163" s="1"/>
      <c r="MA163" s="1"/>
      <c r="MB163" s="1"/>
      <c r="MC163" s="1"/>
      <c r="MD163" s="1"/>
      <c r="ME163" s="1"/>
      <c r="MF163" s="1"/>
      <c r="MG163" s="1"/>
      <c r="MH163" s="1"/>
      <c r="MI163" s="1"/>
      <c r="MJ163" s="1"/>
      <c r="MK163" s="1"/>
      <c r="ML163" s="1"/>
      <c r="MM163" s="1"/>
      <c r="MN163" s="1"/>
      <c r="MO163" s="1"/>
      <c r="MP163" s="1"/>
      <c r="MQ163" s="1"/>
      <c r="MR163" s="1"/>
      <c r="MS163" s="1"/>
      <c r="MT163" s="1"/>
      <c r="MU163" s="1"/>
      <c r="MV163" s="1"/>
      <c r="MW163" s="1"/>
      <c r="MX163" s="1"/>
      <c r="MY163" s="1"/>
      <c r="MZ163" s="1"/>
      <c r="NA163" s="1"/>
      <c r="NB163" s="1"/>
      <c r="NC163" s="1"/>
      <c r="ND163" s="1"/>
      <c r="NE163" s="1"/>
      <c r="NF163" s="1"/>
      <c r="NG163" s="1"/>
      <c r="NH163" s="1"/>
      <c r="NI163" s="1"/>
      <c r="NJ163" s="1"/>
      <c r="NK163" s="1"/>
      <c r="NL163" s="1"/>
      <c r="NM163" s="1"/>
      <c r="NN163" s="1"/>
      <c r="NO163" s="1"/>
      <c r="NP163" s="1"/>
      <c r="NQ163" s="1"/>
      <c r="NR163" s="1"/>
      <c r="NS163" s="1"/>
      <c r="NT163" s="1"/>
      <c r="NU163" s="1"/>
      <c r="NV163" s="1"/>
      <c r="NW163" s="1"/>
      <c r="NX163" s="1"/>
      <c r="NY163" s="1"/>
      <c r="NZ163" s="1"/>
      <c r="OA163" s="1"/>
      <c r="OB163" s="1"/>
      <c r="OC163" s="1"/>
      <c r="OD163" s="1"/>
      <c r="OE163" s="1"/>
      <c r="OF163" s="1"/>
      <c r="OG163" s="1"/>
      <c r="OH163" s="1"/>
      <c r="OI163" s="1"/>
      <c r="OJ163" s="1"/>
      <c r="OK163" s="1"/>
      <c r="OL163" s="1"/>
      <c r="OM163" s="1"/>
      <c r="ON163" s="1"/>
      <c r="OO163" s="1"/>
      <c r="OP163" s="1"/>
      <c r="OQ163" s="1"/>
      <c r="OR163" s="1"/>
      <c r="OS163" s="1"/>
      <c r="OT163" s="1"/>
      <c r="OU163" s="1"/>
      <c r="OV163" s="1"/>
      <c r="OW163" s="1"/>
      <c r="OX163" s="1"/>
      <c r="OY163" s="1"/>
      <c r="OZ163" s="1"/>
      <c r="PA163" s="1"/>
      <c r="PB163" s="1"/>
      <c r="PC163" s="1"/>
      <c r="PD163" s="1"/>
      <c r="PE163" s="1"/>
      <c r="PF163" s="1"/>
      <c r="PG163" s="1"/>
      <c r="PH163" s="1"/>
      <c r="PI163" s="1"/>
      <c r="PJ163" s="1"/>
      <c r="PK163" s="1"/>
      <c r="PL163" s="1"/>
      <c r="PM163" s="1"/>
      <c r="PN163" s="1"/>
      <c r="PO163" s="1"/>
      <c r="PP163" s="1"/>
      <c r="PQ163" s="1"/>
      <c r="PR163" s="1"/>
      <c r="PS163" s="1"/>
      <c r="PT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E163" s="1"/>
      <c r="QF163" s="1"/>
      <c r="QG163" s="1"/>
      <c r="QH163" s="1"/>
      <c r="QI163" s="1"/>
      <c r="QJ163" s="1"/>
      <c r="QK163" s="1"/>
      <c r="QL163" s="1"/>
      <c r="QM163" s="1"/>
      <c r="QN163" s="1"/>
      <c r="QO163" s="1"/>
      <c r="QP163" s="1"/>
      <c r="QQ163" s="1"/>
      <c r="QR163" s="1"/>
      <c r="QS163" s="1"/>
      <c r="QT163" s="1"/>
      <c r="QU163" s="1"/>
      <c r="QV163" s="1"/>
      <c r="QW163" s="1"/>
      <c r="QX163" s="1"/>
      <c r="QY163" s="1"/>
      <c r="QZ163" s="1"/>
      <c r="RA163" s="1"/>
      <c r="RB163" s="1"/>
      <c r="RC163" s="1"/>
      <c r="RD163" s="1"/>
      <c r="RE163" s="1"/>
      <c r="RF163" s="1"/>
      <c r="RG163" s="1"/>
      <c r="RH163" s="1"/>
      <c r="RI163" s="1"/>
      <c r="RJ163" s="1"/>
      <c r="RK163" s="1"/>
      <c r="RL163" s="1"/>
      <c r="RM163" s="1"/>
      <c r="RN163" s="1"/>
      <c r="RO163" s="1"/>
      <c r="RP163" s="1"/>
      <c r="RQ163" s="1"/>
      <c r="RR163" s="1"/>
      <c r="RS163" s="1"/>
      <c r="RT163" s="1"/>
      <c r="RU163" s="1"/>
      <c r="RV163" s="1"/>
      <c r="RW163" s="1"/>
      <c r="RX163" s="1"/>
      <c r="RY163" s="1"/>
      <c r="RZ163" s="1"/>
      <c r="SA163" s="1"/>
      <c r="SB163" s="1"/>
      <c r="SC163" s="1"/>
      <c r="SD163" s="1"/>
      <c r="SE163" s="1"/>
      <c r="SF163" s="1"/>
      <c r="SG163" s="1"/>
      <c r="SH163" s="1"/>
      <c r="SI163" s="1"/>
      <c r="SJ163" s="1"/>
      <c r="SK163" s="1"/>
      <c r="SL163" s="1"/>
      <c r="SM163" s="1"/>
      <c r="SN163" s="1"/>
      <c r="SO163" s="1"/>
      <c r="SP163" s="1"/>
      <c r="SQ163" s="1"/>
      <c r="SR163" s="1"/>
      <c r="SS163" s="1"/>
      <c r="ST163" s="1"/>
      <c r="SU163" s="1"/>
      <c r="SV163" s="1"/>
      <c r="SW163" s="1"/>
      <c r="SX163" s="1"/>
      <c r="SY163" s="1"/>
      <c r="SZ163" s="1"/>
      <c r="TA163" s="1"/>
      <c r="TB163" s="1"/>
      <c r="TC163" s="1"/>
      <c r="TD163" s="1"/>
      <c r="TE163" s="1"/>
      <c r="TF163" s="1"/>
      <c r="TG163" s="1"/>
      <c r="TH163" s="1"/>
      <c r="TI163" s="1"/>
      <c r="TJ163" s="1"/>
      <c r="TK163" s="1"/>
      <c r="TL163" s="1"/>
      <c r="TM163" s="1"/>
      <c r="TN163" s="1"/>
      <c r="TO163" s="1"/>
      <c r="TP163" s="1"/>
      <c r="TQ163" s="1"/>
      <c r="TR163" s="1"/>
      <c r="TS163" s="1"/>
      <c r="TT163" s="1"/>
      <c r="TU163" s="1"/>
      <c r="TV163" s="1"/>
      <c r="TW163" s="1"/>
      <c r="TX163" s="1"/>
      <c r="TY163" s="1"/>
      <c r="TZ163" s="1"/>
      <c r="UA163" s="1"/>
      <c r="UB163" s="1"/>
      <c r="UC163" s="1"/>
      <c r="UD163" s="1"/>
      <c r="UE163" s="1"/>
      <c r="UF163" s="1"/>
      <c r="UG163" s="1"/>
      <c r="UH163" s="1"/>
      <c r="UI163" s="1"/>
      <c r="UJ163" s="1"/>
      <c r="UK163" s="1"/>
      <c r="UL163" s="1"/>
      <c r="UM163" s="1"/>
      <c r="UN163" s="1"/>
      <c r="UO163" s="1"/>
      <c r="UP163" s="1"/>
      <c r="UQ163" s="1"/>
      <c r="UR163" s="1"/>
      <c r="US163" s="1"/>
      <c r="UT163" s="1"/>
      <c r="UU163" s="1"/>
      <c r="UV163" s="1"/>
      <c r="UW163" s="1"/>
      <c r="UX163" s="1"/>
      <c r="UY163" s="1"/>
      <c r="UZ163" s="1"/>
      <c r="VA163" s="1"/>
      <c r="VB163" s="1"/>
      <c r="VC163" s="1"/>
      <c r="VD163" s="1"/>
      <c r="VE163" s="1"/>
      <c r="VF163" s="1"/>
      <c r="VG163" s="1"/>
      <c r="VH163" s="1"/>
      <c r="VI163" s="1"/>
      <c r="VJ163" s="1"/>
      <c r="VK163" s="1"/>
      <c r="VL163" s="1"/>
      <c r="VM163" s="1"/>
      <c r="VN163" s="1"/>
      <c r="VO163" s="1"/>
      <c r="VP163" s="1"/>
      <c r="VQ163" s="1"/>
      <c r="VR163" s="1"/>
      <c r="VS163" s="1"/>
      <c r="VT163" s="1"/>
      <c r="VU163" s="1"/>
      <c r="VV163" s="1"/>
      <c r="VW163" s="1"/>
      <c r="VX163" s="1"/>
      <c r="VY163" s="1"/>
      <c r="VZ163" s="1"/>
      <c r="WA163" s="1"/>
      <c r="WB163" s="1"/>
      <c r="WC163" s="1"/>
      <c r="WD163" s="1"/>
      <c r="WE163" s="1"/>
      <c r="WF163" s="1"/>
      <c r="WG163" s="1"/>
      <c r="WH163" s="1"/>
      <c r="WI163" s="1"/>
      <c r="WJ163" s="1"/>
      <c r="WK163" s="1"/>
      <c r="WL163" s="1"/>
      <c r="WM163" s="1"/>
      <c r="WN163" s="1"/>
      <c r="WO163" s="1"/>
      <c r="WP163" s="1"/>
      <c r="WQ163" s="1"/>
      <c r="WR163" s="1"/>
      <c r="WS163" s="1"/>
      <c r="WT163" s="1"/>
      <c r="WU163" s="1"/>
      <c r="WV163" s="1"/>
      <c r="WW163" s="1"/>
      <c r="WX163" s="1"/>
      <c r="WY163" s="1"/>
      <c r="WZ163" s="1"/>
      <c r="XA163" s="1"/>
      <c r="XB163" s="1"/>
      <c r="XC163" s="1"/>
      <c r="XD163" s="1"/>
      <c r="XE163" s="1"/>
      <c r="XF163" s="1"/>
      <c r="XG163" s="1"/>
      <c r="XH163" s="1"/>
      <c r="XI163" s="1"/>
      <c r="XJ163" s="1"/>
      <c r="XK163" s="1"/>
      <c r="XL163" s="1"/>
      <c r="XM163" s="1"/>
      <c r="XN163" s="1"/>
      <c r="XO163" s="1"/>
      <c r="XP163" s="1"/>
      <c r="XQ163" s="1"/>
      <c r="XR163" s="1"/>
      <c r="XS163" s="1"/>
      <c r="XT163" s="1"/>
      <c r="XU163" s="1"/>
      <c r="XV163" s="1"/>
      <c r="XW163" s="1"/>
      <c r="XX163" s="1"/>
      <c r="XY163" s="1"/>
      <c r="XZ163" s="1"/>
      <c r="YA163" s="1"/>
      <c r="YB163" s="1"/>
      <c r="YC163" s="1"/>
      <c r="YD163" s="1"/>
      <c r="YE163" s="1"/>
      <c r="YF163" s="1"/>
      <c r="YG163" s="1"/>
      <c r="YH163" s="1"/>
      <c r="YI163" s="1"/>
      <c r="YJ163" s="1"/>
      <c r="YK163" s="1"/>
      <c r="YL163" s="1"/>
      <c r="YM163" s="1"/>
      <c r="YN163" s="1"/>
      <c r="YO163" s="1"/>
      <c r="YP163" s="1"/>
      <c r="YQ163" s="1"/>
      <c r="YR163" s="1"/>
      <c r="YS163" s="1"/>
      <c r="YT163" s="1"/>
      <c r="YU163" s="1"/>
      <c r="YV163" s="1"/>
      <c r="YW163" s="1"/>
      <c r="YX163" s="1"/>
      <c r="YY163" s="1"/>
      <c r="YZ163" s="1"/>
      <c r="ZA163" s="1"/>
      <c r="ZB163" s="1"/>
      <c r="ZC163" s="1"/>
      <c r="ZD163" s="1"/>
      <c r="ZE163" s="1"/>
      <c r="ZF163" s="1"/>
      <c r="ZG163" s="1"/>
      <c r="ZH163" s="1"/>
      <c r="ZI163" s="1"/>
      <c r="ZJ163" s="1"/>
      <c r="ZK163" s="1"/>
      <c r="ZL163" s="1"/>
      <c r="ZM163" s="1"/>
      <c r="ZN163" s="1"/>
      <c r="ZO163" s="1"/>
      <c r="ZP163" s="1"/>
      <c r="ZQ163" s="1"/>
      <c r="ZR163" s="1"/>
      <c r="ZS163" s="1"/>
      <c r="ZT163" s="1"/>
      <c r="ZU163" s="1"/>
      <c r="ZV163" s="1"/>
      <c r="ZW163" s="1"/>
      <c r="ZX163" s="1"/>
      <c r="ZY163" s="1"/>
      <c r="ZZ163" s="1"/>
      <c r="AAA163" s="1"/>
      <c r="AAB163" s="1"/>
      <c r="AAC163" s="1"/>
      <c r="AAD163" s="1"/>
      <c r="AAE163" s="1"/>
      <c r="AAF163" s="1"/>
      <c r="AAG163" s="1"/>
      <c r="AAH163" s="1"/>
      <c r="AAI163" s="1"/>
      <c r="AAJ163" s="1"/>
      <c r="AAK163" s="1"/>
      <c r="AAL163" s="1"/>
      <c r="AAM163" s="1"/>
      <c r="AAN163" s="1"/>
      <c r="AAO163" s="1"/>
      <c r="AAP163" s="1"/>
      <c r="AAQ163" s="1"/>
      <c r="AAR163" s="1"/>
      <c r="AAS163" s="1"/>
      <c r="AAT163" s="1"/>
      <c r="AAU163" s="1"/>
      <c r="AAV163" s="1"/>
      <c r="AAW163" s="1"/>
      <c r="AAX163" s="1"/>
      <c r="AAY163" s="1"/>
      <c r="AAZ163" s="1"/>
      <c r="ABA163" s="1"/>
      <c r="ABB163" s="1"/>
      <c r="ABC163" s="1"/>
      <c r="ABD163" s="1"/>
      <c r="ABE163" s="1"/>
      <c r="ABF163" s="1"/>
      <c r="ABG163" s="1"/>
      <c r="ABH163" s="1"/>
      <c r="ABI163" s="1"/>
      <c r="ABJ163" s="1"/>
      <c r="ABK163" s="1"/>
      <c r="ABL163" s="1"/>
      <c r="ABM163" s="1"/>
      <c r="ABN163" s="1"/>
      <c r="ABO163" s="1"/>
      <c r="ABP163" s="1"/>
      <c r="ABQ163" s="1"/>
      <c r="ABR163" s="1"/>
      <c r="ABS163" s="1"/>
      <c r="ABT163" s="1"/>
      <c r="ABU163" s="1"/>
      <c r="ABV163" s="1"/>
      <c r="ABW163" s="1"/>
      <c r="ABX163" s="1"/>
      <c r="ABY163" s="1"/>
      <c r="ABZ163" s="1"/>
      <c r="ACA163" s="1"/>
      <c r="ACB163" s="1"/>
      <c r="ACC163" s="1"/>
      <c r="ACD163" s="1"/>
      <c r="ACE163" s="1"/>
      <c r="ACF163" s="1"/>
      <c r="ACG163" s="1"/>
      <c r="ACH163" s="1"/>
      <c r="ACI163" s="1"/>
      <c r="ACJ163" s="1"/>
      <c r="ACK163" s="1"/>
      <c r="ACL163" s="1"/>
      <c r="ACM163" s="1"/>
      <c r="ACN163" s="1"/>
      <c r="ACO163" s="1"/>
      <c r="ACP163" s="1"/>
      <c r="ACQ163" s="1"/>
      <c r="ACR163" s="1"/>
      <c r="ACS163" s="1"/>
      <c r="ACT163" s="1"/>
      <c r="ACU163" s="1"/>
      <c r="ACV163" s="1"/>
      <c r="ACW163" s="1"/>
      <c r="ACX163" s="1"/>
      <c r="ACY163" s="1"/>
      <c r="ACZ163" s="1"/>
      <c r="ADA163" s="1"/>
      <c r="ADB163" s="1"/>
      <c r="ADC163" s="1"/>
      <c r="ADD163" s="1"/>
      <c r="ADE163" s="1"/>
      <c r="ADF163" s="1"/>
      <c r="ADG163" s="1"/>
      <c r="ADH163" s="1"/>
      <c r="ADI163" s="1"/>
      <c r="ADJ163" s="1"/>
      <c r="ADK163" s="1"/>
      <c r="ADL163" s="1"/>
      <c r="ADM163" s="1"/>
      <c r="ADN163" s="1"/>
      <c r="ADO163" s="1"/>
      <c r="ADP163" s="1"/>
      <c r="ADQ163" s="1"/>
      <c r="ADR163" s="1"/>
      <c r="ADS163" s="1"/>
      <c r="ADT163" s="1"/>
      <c r="ADU163" s="1"/>
      <c r="ADV163" s="1"/>
      <c r="ADW163" s="1"/>
      <c r="ADX163" s="1"/>
      <c r="ADY163" s="1"/>
      <c r="ADZ163" s="1"/>
      <c r="AEA163" s="1"/>
      <c r="AEB163" s="1"/>
      <c r="AEC163" s="1"/>
      <c r="AED163" s="1"/>
      <c r="AEE163" s="1"/>
      <c r="AEF163" s="1"/>
      <c r="AEG163" s="1"/>
      <c r="AEH163" s="1"/>
      <c r="AEI163" s="1"/>
      <c r="AEJ163" s="1"/>
      <c r="AEK163" s="1"/>
      <c r="AEL163" s="1"/>
      <c r="AEM163" s="1"/>
      <c r="AEN163" s="1"/>
      <c r="AEO163" s="1"/>
      <c r="AEP163" s="1"/>
      <c r="AEQ163" s="1"/>
      <c r="AER163" s="1"/>
      <c r="AES163" s="1"/>
      <c r="AET163" s="1"/>
      <c r="AEU163" s="1"/>
      <c r="AEV163" s="1"/>
      <c r="AEW163" s="1"/>
      <c r="AEX163" s="1"/>
      <c r="AEY163" s="1"/>
      <c r="AEZ163" s="1"/>
      <c r="AFA163" s="1"/>
      <c r="AFB163" s="1"/>
      <c r="AFC163" s="1"/>
      <c r="AFD163" s="1"/>
      <c r="AFE163" s="1"/>
      <c r="AFF163" s="1"/>
      <c r="AFG163" s="1"/>
      <c r="AFH163" s="1"/>
      <c r="AFI163" s="1"/>
      <c r="AFJ163" s="1"/>
      <c r="AFK163" s="1"/>
      <c r="AFL163" s="1"/>
      <c r="AFM163" s="1"/>
      <c r="AFN163" s="1"/>
      <c r="AFO163" s="1"/>
      <c r="AFP163" s="1"/>
      <c r="AFQ163" s="1"/>
      <c r="AFR163" s="1"/>
      <c r="AFS163" s="1"/>
      <c r="AFT163" s="1"/>
      <c r="AFU163" s="1"/>
      <c r="AFV163" s="1"/>
      <c r="AFW163" s="1"/>
      <c r="AFX163" s="1"/>
      <c r="AFY163" s="1"/>
      <c r="AFZ163" s="1"/>
      <c r="AGA163" s="1"/>
      <c r="AGB163" s="1"/>
      <c r="AGC163" s="1"/>
      <c r="AGD163" s="1"/>
      <c r="AGE163" s="1"/>
      <c r="AGF163" s="1"/>
      <c r="AGG163" s="1"/>
      <c r="AGH163" s="1"/>
      <c r="AGI163" s="1"/>
      <c r="AGJ163" s="1"/>
      <c r="AGK163" s="1"/>
      <c r="AGL163" s="1"/>
      <c r="AGM163" s="1"/>
      <c r="AGN163" s="1"/>
      <c r="AGO163" s="1"/>
      <c r="AGP163" s="1"/>
      <c r="AGQ163" s="1"/>
      <c r="AGR163" s="1"/>
      <c r="AGS163" s="1"/>
      <c r="AGT163" s="1"/>
      <c r="AGU163" s="1"/>
      <c r="AGV163" s="1"/>
      <c r="AGW163" s="1"/>
      <c r="AGX163" s="1"/>
      <c r="AGY163" s="1"/>
      <c r="AGZ163" s="1"/>
      <c r="AHA163" s="1"/>
      <c r="AHB163" s="1"/>
      <c r="AHC163" s="1"/>
      <c r="AHD163" s="1"/>
      <c r="AHE163" s="1"/>
      <c r="AHF163" s="1"/>
      <c r="AHG163" s="1"/>
      <c r="AHH163" s="1"/>
      <c r="AHI163" s="1"/>
      <c r="AHJ163" s="1"/>
    </row>
    <row r="164" spans="1:894" ht="15" customHeight="1" x14ac:dyDescent="0.2">
      <c r="A164" s="46">
        <v>80</v>
      </c>
      <c r="B164" s="46" t="s">
        <v>292</v>
      </c>
      <c r="C164" s="46" t="s">
        <v>72</v>
      </c>
      <c r="D164" s="46" t="s">
        <v>190</v>
      </c>
      <c r="E164" s="46" t="s">
        <v>697</v>
      </c>
      <c r="F164" s="48" t="s">
        <v>596</v>
      </c>
      <c r="G164" s="49">
        <v>72960</v>
      </c>
      <c r="H164" s="49">
        <v>8106.6666666666715</v>
      </c>
      <c r="I164" s="46" t="s">
        <v>154</v>
      </c>
      <c r="J164" s="50" t="s">
        <v>340</v>
      </c>
      <c r="K164" s="50" t="s">
        <v>486</v>
      </c>
      <c r="L164" s="50">
        <v>2004</v>
      </c>
      <c r="M164" s="50" t="s">
        <v>510</v>
      </c>
      <c r="N164" s="51">
        <v>38434</v>
      </c>
      <c r="O164" s="51">
        <v>40259</v>
      </c>
      <c r="P164" s="52">
        <f>18240+28431.35+24121.31+2167.35</f>
        <v>72960.010000000009</v>
      </c>
      <c r="Q164" s="52">
        <f>G164-P164</f>
        <v>-1.0000000009313226E-2</v>
      </c>
      <c r="R164" s="1"/>
    </row>
    <row r="165" spans="1:894" s="46" customFormat="1" ht="15" customHeight="1" x14ac:dyDescent="0.2">
      <c r="A165" s="1">
        <v>81</v>
      </c>
      <c r="B165" s="1" t="s">
        <v>556</v>
      </c>
      <c r="C165" s="2" t="s">
        <v>557</v>
      </c>
      <c r="D165" s="6" t="s">
        <v>558</v>
      </c>
      <c r="E165" s="6" t="s">
        <v>604</v>
      </c>
      <c r="F165" s="7"/>
      <c r="G165" s="8">
        <v>597540</v>
      </c>
      <c r="H165" s="8">
        <v>66393.33</v>
      </c>
      <c r="I165" s="6" t="s">
        <v>299</v>
      </c>
      <c r="J165" s="4" t="s">
        <v>342</v>
      </c>
      <c r="K165" s="4" t="s">
        <v>482</v>
      </c>
      <c r="L165" s="4">
        <v>2013</v>
      </c>
      <c r="M165" s="4" t="s">
        <v>510</v>
      </c>
      <c r="N165" s="5">
        <v>41974</v>
      </c>
      <c r="O165" s="5">
        <v>43069</v>
      </c>
      <c r="P165" s="8">
        <v>0</v>
      </c>
      <c r="Q165" s="8">
        <f>+G165-P165</f>
        <v>597540</v>
      </c>
      <c r="R165" s="82">
        <v>25</v>
      </c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P165" s="1"/>
      <c r="KQ165" s="1"/>
      <c r="KR165" s="1"/>
      <c r="KS165" s="1"/>
      <c r="KT165" s="1"/>
      <c r="KU165" s="1"/>
      <c r="KV165" s="1"/>
      <c r="KW165" s="1"/>
      <c r="KX165" s="1"/>
      <c r="KY165" s="1"/>
      <c r="KZ165" s="1"/>
      <c r="LA165" s="1"/>
      <c r="LB165" s="1"/>
      <c r="LC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N165" s="1"/>
      <c r="LO165" s="1"/>
      <c r="LP165" s="1"/>
      <c r="LQ165" s="1"/>
      <c r="LR165" s="1"/>
      <c r="LS165" s="1"/>
      <c r="LT165" s="1"/>
      <c r="LU165" s="1"/>
      <c r="LV165" s="1"/>
      <c r="LW165" s="1"/>
      <c r="LX165" s="1"/>
      <c r="LY165" s="1"/>
      <c r="LZ165" s="1"/>
      <c r="MA165" s="1"/>
      <c r="MB165" s="1"/>
      <c r="MC165" s="1"/>
      <c r="MD165" s="1"/>
      <c r="ME165" s="1"/>
      <c r="MF165" s="1"/>
      <c r="MG165" s="1"/>
      <c r="MH165" s="1"/>
      <c r="MI165" s="1"/>
      <c r="MJ165" s="1"/>
      <c r="MK165" s="1"/>
      <c r="ML165" s="1"/>
      <c r="MM165" s="1"/>
      <c r="MN165" s="1"/>
      <c r="MO165" s="1"/>
      <c r="MP165" s="1"/>
      <c r="MQ165" s="1"/>
      <c r="MR165" s="1"/>
      <c r="MS165" s="1"/>
      <c r="MT165" s="1"/>
      <c r="MU165" s="1"/>
      <c r="MV165" s="1"/>
      <c r="MW165" s="1"/>
      <c r="MX165" s="1"/>
      <c r="MY165" s="1"/>
      <c r="MZ165" s="1"/>
      <c r="NA165" s="1"/>
      <c r="NB165" s="1"/>
      <c r="NC165" s="1"/>
      <c r="ND165" s="1"/>
      <c r="NE165" s="1"/>
      <c r="NF165" s="1"/>
      <c r="NG165" s="1"/>
      <c r="NH165" s="1"/>
      <c r="NI165" s="1"/>
      <c r="NJ165" s="1"/>
      <c r="NK165" s="1"/>
      <c r="NL165" s="1"/>
      <c r="NM165" s="1"/>
      <c r="NN165" s="1"/>
      <c r="NO165" s="1"/>
      <c r="NP165" s="1"/>
      <c r="NQ165" s="1"/>
      <c r="NR165" s="1"/>
      <c r="NS165" s="1"/>
      <c r="NT165" s="1"/>
      <c r="NU165" s="1"/>
      <c r="NV165" s="1"/>
      <c r="NW165" s="1"/>
      <c r="NX165" s="1"/>
      <c r="NY165" s="1"/>
      <c r="NZ165" s="1"/>
      <c r="OA165" s="1"/>
      <c r="OB165" s="1"/>
      <c r="OC165" s="1"/>
      <c r="OD165" s="1"/>
      <c r="OE165" s="1"/>
      <c r="OF165" s="1"/>
      <c r="OG165" s="1"/>
      <c r="OH165" s="1"/>
      <c r="OI165" s="1"/>
      <c r="OJ165" s="1"/>
      <c r="OK165" s="1"/>
      <c r="OL165" s="1"/>
      <c r="OM165" s="1"/>
      <c r="ON165" s="1"/>
      <c r="OO165" s="1"/>
      <c r="OP165" s="1"/>
      <c r="OQ165" s="1"/>
      <c r="OR165" s="1"/>
      <c r="OS165" s="1"/>
      <c r="OT165" s="1"/>
      <c r="OU165" s="1"/>
      <c r="OV165" s="1"/>
      <c r="OW165" s="1"/>
      <c r="OX165" s="1"/>
      <c r="OY165" s="1"/>
      <c r="OZ165" s="1"/>
      <c r="PA165" s="1"/>
      <c r="PB165" s="1"/>
      <c r="PC165" s="1"/>
      <c r="PD165" s="1"/>
      <c r="PE165" s="1"/>
      <c r="PF165" s="1"/>
      <c r="PG165" s="1"/>
      <c r="PH165" s="1"/>
      <c r="PI165" s="1"/>
      <c r="PJ165" s="1"/>
      <c r="PK165" s="1"/>
      <c r="PL165" s="1"/>
      <c r="PM165" s="1"/>
      <c r="PN165" s="1"/>
      <c r="PO165" s="1"/>
      <c r="PP165" s="1"/>
      <c r="PQ165" s="1"/>
      <c r="PR165" s="1"/>
      <c r="PS165" s="1"/>
      <c r="PT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E165" s="1"/>
      <c r="QF165" s="1"/>
      <c r="QG165" s="1"/>
      <c r="QH165" s="1"/>
      <c r="QI165" s="1"/>
      <c r="QJ165" s="1"/>
      <c r="QK165" s="1"/>
      <c r="QL165" s="1"/>
      <c r="QM165" s="1"/>
      <c r="QN165" s="1"/>
      <c r="QO165" s="1"/>
      <c r="QP165" s="1"/>
      <c r="QQ165" s="1"/>
      <c r="QR165" s="1"/>
      <c r="QS165" s="1"/>
      <c r="QT165" s="1"/>
      <c r="QU165" s="1"/>
      <c r="QV165" s="1"/>
      <c r="QW165" s="1"/>
      <c r="QX165" s="1"/>
      <c r="QY165" s="1"/>
      <c r="QZ165" s="1"/>
      <c r="RA165" s="1"/>
      <c r="RB165" s="1"/>
      <c r="RC165" s="1"/>
      <c r="RD165" s="1"/>
      <c r="RE165" s="1"/>
      <c r="RF165" s="1"/>
      <c r="RG165" s="1"/>
      <c r="RH165" s="1"/>
      <c r="RI165" s="1"/>
      <c r="RJ165" s="1"/>
      <c r="RK165" s="1"/>
      <c r="RL165" s="1"/>
      <c r="RM165" s="1"/>
      <c r="RN165" s="1"/>
      <c r="RO165" s="1"/>
      <c r="RP165" s="1"/>
      <c r="RQ165" s="1"/>
      <c r="RR165" s="1"/>
      <c r="RS165" s="1"/>
      <c r="RT165" s="1"/>
      <c r="RU165" s="1"/>
      <c r="RV165" s="1"/>
      <c r="RW165" s="1"/>
      <c r="RX165" s="1"/>
      <c r="RY165" s="1"/>
      <c r="RZ165" s="1"/>
      <c r="SA165" s="1"/>
      <c r="SB165" s="1"/>
      <c r="SC165" s="1"/>
      <c r="SD165" s="1"/>
      <c r="SE165" s="1"/>
      <c r="SF165" s="1"/>
      <c r="SG165" s="1"/>
      <c r="SH165" s="1"/>
      <c r="SI165" s="1"/>
      <c r="SJ165" s="1"/>
      <c r="SK165" s="1"/>
      <c r="SL165" s="1"/>
      <c r="SM165" s="1"/>
      <c r="SN165" s="1"/>
      <c r="SO165" s="1"/>
      <c r="SP165" s="1"/>
      <c r="SQ165" s="1"/>
      <c r="SR165" s="1"/>
      <c r="SS165" s="1"/>
      <c r="ST165" s="1"/>
      <c r="SU165" s="1"/>
      <c r="SV165" s="1"/>
      <c r="SW165" s="1"/>
      <c r="SX165" s="1"/>
      <c r="SY165" s="1"/>
      <c r="SZ165" s="1"/>
      <c r="TA165" s="1"/>
      <c r="TB165" s="1"/>
      <c r="TC165" s="1"/>
      <c r="TD165" s="1"/>
      <c r="TE165" s="1"/>
      <c r="TF165" s="1"/>
      <c r="TG165" s="1"/>
      <c r="TH165" s="1"/>
      <c r="TI165" s="1"/>
      <c r="TJ165" s="1"/>
      <c r="TK165" s="1"/>
      <c r="TL165" s="1"/>
      <c r="TM165" s="1"/>
      <c r="TN165" s="1"/>
      <c r="TO165" s="1"/>
      <c r="TP165" s="1"/>
      <c r="TQ165" s="1"/>
      <c r="TR165" s="1"/>
      <c r="TS165" s="1"/>
      <c r="TT165" s="1"/>
      <c r="TU165" s="1"/>
      <c r="TV165" s="1"/>
      <c r="TW165" s="1"/>
      <c r="TX165" s="1"/>
      <c r="TY165" s="1"/>
      <c r="TZ165" s="1"/>
      <c r="UA165" s="1"/>
      <c r="UB165" s="1"/>
      <c r="UC165" s="1"/>
      <c r="UD165" s="1"/>
      <c r="UE165" s="1"/>
      <c r="UF165" s="1"/>
      <c r="UG165" s="1"/>
      <c r="UH165" s="1"/>
      <c r="UI165" s="1"/>
      <c r="UJ165" s="1"/>
      <c r="UK165" s="1"/>
      <c r="UL165" s="1"/>
      <c r="UM165" s="1"/>
      <c r="UN165" s="1"/>
      <c r="UO165" s="1"/>
      <c r="UP165" s="1"/>
      <c r="UQ165" s="1"/>
      <c r="UR165" s="1"/>
      <c r="US165" s="1"/>
      <c r="UT165" s="1"/>
      <c r="UU165" s="1"/>
      <c r="UV165" s="1"/>
      <c r="UW165" s="1"/>
      <c r="UX165" s="1"/>
      <c r="UY165" s="1"/>
      <c r="UZ165" s="1"/>
      <c r="VA165" s="1"/>
      <c r="VB165" s="1"/>
      <c r="VC165" s="1"/>
      <c r="VD165" s="1"/>
      <c r="VE165" s="1"/>
      <c r="VF165" s="1"/>
      <c r="VG165" s="1"/>
      <c r="VH165" s="1"/>
      <c r="VI165" s="1"/>
      <c r="VJ165" s="1"/>
      <c r="VK165" s="1"/>
      <c r="VL165" s="1"/>
      <c r="VM165" s="1"/>
      <c r="VN165" s="1"/>
      <c r="VO165" s="1"/>
      <c r="VP165" s="1"/>
      <c r="VQ165" s="1"/>
      <c r="VR165" s="1"/>
      <c r="VS165" s="1"/>
      <c r="VT165" s="1"/>
      <c r="VU165" s="1"/>
      <c r="VV165" s="1"/>
      <c r="VW165" s="1"/>
      <c r="VX165" s="1"/>
      <c r="VY165" s="1"/>
      <c r="VZ165" s="1"/>
      <c r="WA165" s="1"/>
      <c r="WB165" s="1"/>
      <c r="WC165" s="1"/>
      <c r="WD165" s="1"/>
      <c r="WE165" s="1"/>
      <c r="WF165" s="1"/>
      <c r="WG165" s="1"/>
      <c r="WH165" s="1"/>
      <c r="WI165" s="1"/>
      <c r="WJ165" s="1"/>
      <c r="WK165" s="1"/>
      <c r="WL165" s="1"/>
      <c r="WM165" s="1"/>
      <c r="WN165" s="1"/>
      <c r="WO165" s="1"/>
      <c r="WP165" s="1"/>
      <c r="WQ165" s="1"/>
      <c r="WR165" s="1"/>
      <c r="WS165" s="1"/>
      <c r="WT165" s="1"/>
      <c r="WU165" s="1"/>
      <c r="WV165" s="1"/>
      <c r="WW165" s="1"/>
      <c r="WX165" s="1"/>
      <c r="WY165" s="1"/>
      <c r="WZ165" s="1"/>
      <c r="XA165" s="1"/>
      <c r="XB165" s="1"/>
      <c r="XC165" s="1"/>
      <c r="XD165" s="1"/>
      <c r="XE165" s="1"/>
      <c r="XF165" s="1"/>
      <c r="XG165" s="1"/>
      <c r="XH165" s="1"/>
      <c r="XI165" s="1"/>
      <c r="XJ165" s="1"/>
      <c r="XK165" s="1"/>
      <c r="XL165" s="1"/>
      <c r="XM165" s="1"/>
      <c r="XN165" s="1"/>
      <c r="XO165" s="1"/>
      <c r="XP165" s="1"/>
      <c r="XQ165" s="1"/>
      <c r="XR165" s="1"/>
      <c r="XS165" s="1"/>
      <c r="XT165" s="1"/>
      <c r="XU165" s="1"/>
      <c r="XV165" s="1"/>
      <c r="XW165" s="1"/>
      <c r="XX165" s="1"/>
      <c r="XY165" s="1"/>
      <c r="XZ165" s="1"/>
      <c r="YA165" s="1"/>
      <c r="YB165" s="1"/>
      <c r="YC165" s="1"/>
      <c r="YD165" s="1"/>
      <c r="YE165" s="1"/>
      <c r="YF165" s="1"/>
      <c r="YG165" s="1"/>
      <c r="YH165" s="1"/>
      <c r="YI165" s="1"/>
      <c r="YJ165" s="1"/>
      <c r="YK165" s="1"/>
      <c r="YL165" s="1"/>
      <c r="YM165" s="1"/>
      <c r="YN165" s="1"/>
      <c r="YO165" s="1"/>
      <c r="YP165" s="1"/>
      <c r="YQ165" s="1"/>
      <c r="YR165" s="1"/>
      <c r="YS165" s="1"/>
      <c r="YT165" s="1"/>
      <c r="YU165" s="1"/>
      <c r="YV165" s="1"/>
      <c r="YW165" s="1"/>
      <c r="YX165" s="1"/>
      <c r="YY165" s="1"/>
      <c r="YZ165" s="1"/>
      <c r="ZA165" s="1"/>
      <c r="ZB165" s="1"/>
      <c r="ZC165" s="1"/>
      <c r="ZD165" s="1"/>
      <c r="ZE165" s="1"/>
      <c r="ZF165" s="1"/>
      <c r="ZG165" s="1"/>
      <c r="ZH165" s="1"/>
      <c r="ZI165" s="1"/>
      <c r="ZJ165" s="1"/>
      <c r="ZK165" s="1"/>
      <c r="ZL165" s="1"/>
      <c r="ZM165" s="1"/>
      <c r="ZN165" s="1"/>
      <c r="ZO165" s="1"/>
      <c r="ZP165" s="1"/>
      <c r="ZQ165" s="1"/>
      <c r="ZR165" s="1"/>
      <c r="ZS165" s="1"/>
      <c r="ZT165" s="1"/>
      <c r="ZU165" s="1"/>
      <c r="ZV165" s="1"/>
      <c r="ZW165" s="1"/>
      <c r="ZX165" s="1"/>
      <c r="ZY165" s="1"/>
      <c r="ZZ165" s="1"/>
      <c r="AAA165" s="1"/>
      <c r="AAB165" s="1"/>
      <c r="AAC165" s="1"/>
      <c r="AAD165" s="1"/>
      <c r="AAE165" s="1"/>
      <c r="AAF165" s="1"/>
      <c r="AAG165" s="1"/>
      <c r="AAH165" s="1"/>
      <c r="AAI165" s="1"/>
      <c r="AAJ165" s="1"/>
      <c r="AAK165" s="1"/>
      <c r="AAL165" s="1"/>
      <c r="AAM165" s="1"/>
      <c r="AAN165" s="1"/>
      <c r="AAO165" s="1"/>
      <c r="AAP165" s="1"/>
      <c r="AAQ165" s="1"/>
      <c r="AAR165" s="1"/>
      <c r="AAS165" s="1"/>
      <c r="AAT165" s="1"/>
      <c r="AAU165" s="1"/>
      <c r="AAV165" s="1"/>
      <c r="AAW165" s="1"/>
      <c r="AAX165" s="1"/>
      <c r="AAY165" s="1"/>
      <c r="AAZ165" s="1"/>
      <c r="ABA165" s="1"/>
      <c r="ABB165" s="1"/>
      <c r="ABC165" s="1"/>
      <c r="ABD165" s="1"/>
      <c r="ABE165" s="1"/>
      <c r="ABF165" s="1"/>
      <c r="ABG165" s="1"/>
      <c r="ABH165" s="1"/>
      <c r="ABI165" s="1"/>
      <c r="ABJ165" s="1"/>
      <c r="ABK165" s="1"/>
      <c r="ABL165" s="1"/>
      <c r="ABM165" s="1"/>
      <c r="ABN165" s="1"/>
      <c r="ABO165" s="1"/>
      <c r="ABP165" s="1"/>
      <c r="ABQ165" s="1"/>
      <c r="ABR165" s="1"/>
      <c r="ABS165" s="1"/>
      <c r="ABT165" s="1"/>
      <c r="ABU165" s="1"/>
      <c r="ABV165" s="1"/>
      <c r="ABW165" s="1"/>
      <c r="ABX165" s="1"/>
      <c r="ABY165" s="1"/>
      <c r="ABZ165" s="1"/>
      <c r="ACA165" s="1"/>
      <c r="ACB165" s="1"/>
      <c r="ACC165" s="1"/>
      <c r="ACD165" s="1"/>
      <c r="ACE165" s="1"/>
      <c r="ACF165" s="1"/>
      <c r="ACG165" s="1"/>
      <c r="ACH165" s="1"/>
      <c r="ACI165" s="1"/>
      <c r="ACJ165" s="1"/>
      <c r="ACK165" s="1"/>
      <c r="ACL165" s="1"/>
      <c r="ACM165" s="1"/>
      <c r="ACN165" s="1"/>
      <c r="ACO165" s="1"/>
      <c r="ACP165" s="1"/>
      <c r="ACQ165" s="1"/>
      <c r="ACR165" s="1"/>
      <c r="ACS165" s="1"/>
      <c r="ACT165" s="1"/>
      <c r="ACU165" s="1"/>
      <c r="ACV165" s="1"/>
      <c r="ACW165" s="1"/>
      <c r="ACX165" s="1"/>
      <c r="ACY165" s="1"/>
      <c r="ACZ165" s="1"/>
      <c r="ADA165" s="1"/>
      <c r="ADB165" s="1"/>
      <c r="ADC165" s="1"/>
      <c r="ADD165" s="1"/>
      <c r="ADE165" s="1"/>
      <c r="ADF165" s="1"/>
      <c r="ADG165" s="1"/>
      <c r="ADH165" s="1"/>
      <c r="ADI165" s="1"/>
      <c r="ADJ165" s="1"/>
      <c r="ADK165" s="1"/>
      <c r="ADL165" s="1"/>
      <c r="ADM165" s="1"/>
      <c r="ADN165" s="1"/>
      <c r="ADO165" s="1"/>
      <c r="ADP165" s="1"/>
      <c r="ADQ165" s="1"/>
      <c r="ADR165" s="1"/>
      <c r="ADS165" s="1"/>
      <c r="ADT165" s="1"/>
      <c r="ADU165" s="1"/>
      <c r="ADV165" s="1"/>
      <c r="ADW165" s="1"/>
      <c r="ADX165" s="1"/>
      <c r="ADY165" s="1"/>
      <c r="ADZ165" s="1"/>
      <c r="AEA165" s="1"/>
      <c r="AEB165" s="1"/>
      <c r="AEC165" s="1"/>
      <c r="AED165" s="1"/>
      <c r="AEE165" s="1"/>
      <c r="AEF165" s="1"/>
      <c r="AEG165" s="1"/>
      <c r="AEH165" s="1"/>
      <c r="AEI165" s="1"/>
      <c r="AEJ165" s="1"/>
      <c r="AEK165" s="1"/>
      <c r="AEL165" s="1"/>
      <c r="AEM165" s="1"/>
      <c r="AEN165" s="1"/>
      <c r="AEO165" s="1"/>
      <c r="AEP165" s="1"/>
      <c r="AEQ165" s="1"/>
      <c r="AER165" s="1"/>
      <c r="AES165" s="1"/>
      <c r="AET165" s="1"/>
      <c r="AEU165" s="1"/>
      <c r="AEV165" s="1"/>
      <c r="AEW165" s="1"/>
      <c r="AEX165" s="1"/>
      <c r="AEY165" s="1"/>
      <c r="AEZ165" s="1"/>
      <c r="AFA165" s="1"/>
      <c r="AFB165" s="1"/>
      <c r="AFC165" s="1"/>
      <c r="AFD165" s="1"/>
      <c r="AFE165" s="1"/>
      <c r="AFF165" s="1"/>
      <c r="AFG165" s="1"/>
      <c r="AFH165" s="1"/>
      <c r="AFI165" s="1"/>
      <c r="AFJ165" s="1"/>
      <c r="AFK165" s="1"/>
      <c r="AFL165" s="1"/>
      <c r="AFM165" s="1"/>
      <c r="AFN165" s="1"/>
      <c r="AFO165" s="1"/>
      <c r="AFP165" s="1"/>
      <c r="AFQ165" s="1"/>
      <c r="AFR165" s="1"/>
      <c r="AFS165" s="1"/>
      <c r="AFT165" s="1"/>
      <c r="AFU165" s="1"/>
      <c r="AFV165" s="1"/>
      <c r="AFW165" s="1"/>
      <c r="AFX165" s="1"/>
      <c r="AFY165" s="1"/>
      <c r="AFZ165" s="1"/>
      <c r="AGA165" s="1"/>
      <c r="AGB165" s="1"/>
      <c r="AGC165" s="1"/>
      <c r="AGD165" s="1"/>
      <c r="AGE165" s="1"/>
      <c r="AGF165" s="1"/>
      <c r="AGG165" s="1"/>
      <c r="AGH165" s="1"/>
      <c r="AGI165" s="1"/>
      <c r="AGJ165" s="1"/>
      <c r="AGK165" s="1"/>
      <c r="AGL165" s="1"/>
      <c r="AGM165" s="1"/>
      <c r="AGN165" s="1"/>
      <c r="AGO165" s="1"/>
      <c r="AGP165" s="1"/>
      <c r="AGQ165" s="1"/>
      <c r="AGR165" s="1"/>
      <c r="AGS165" s="1"/>
      <c r="AGT165" s="1"/>
      <c r="AGU165" s="1"/>
      <c r="AGV165" s="1"/>
      <c r="AGW165" s="1"/>
      <c r="AGX165" s="1"/>
      <c r="AGY165" s="1"/>
      <c r="AGZ165" s="1"/>
      <c r="AHA165" s="1"/>
      <c r="AHB165" s="1"/>
      <c r="AHC165" s="1"/>
      <c r="AHD165" s="1"/>
      <c r="AHE165" s="1"/>
      <c r="AHF165" s="1"/>
      <c r="AHG165" s="1"/>
      <c r="AHH165" s="1"/>
      <c r="AHI165" s="1"/>
      <c r="AHJ165" s="1"/>
    </row>
    <row r="166" spans="1:894" ht="15" customHeight="1" x14ac:dyDescent="0.2">
      <c r="A166" s="1">
        <v>81</v>
      </c>
      <c r="B166" s="1" t="s">
        <v>556</v>
      </c>
      <c r="C166" s="2" t="s">
        <v>112</v>
      </c>
      <c r="D166" s="6" t="s">
        <v>301</v>
      </c>
      <c r="E166" s="6" t="s">
        <v>604</v>
      </c>
      <c r="F166" s="7" t="s">
        <v>596</v>
      </c>
      <c r="G166" s="8">
        <v>247500</v>
      </c>
      <c r="H166" s="8">
        <v>27500</v>
      </c>
      <c r="I166" s="6" t="s">
        <v>299</v>
      </c>
      <c r="J166" s="4" t="s">
        <v>341</v>
      </c>
      <c r="K166" s="4" t="s">
        <v>482</v>
      </c>
      <c r="L166" s="4">
        <v>2005</v>
      </c>
      <c r="M166" s="4" t="s">
        <v>510</v>
      </c>
      <c r="N166" s="5">
        <v>39514</v>
      </c>
      <c r="O166" s="5">
        <v>41339</v>
      </c>
      <c r="P166" s="8">
        <f>61875+12920.85+105561+32490.97</f>
        <v>212847.82</v>
      </c>
      <c r="Q166" s="8">
        <f>G166-P166</f>
        <v>34652.179999999993</v>
      </c>
      <c r="R166" s="1"/>
    </row>
    <row r="167" spans="1:894" ht="15" customHeight="1" x14ac:dyDescent="0.2">
      <c r="A167" s="46">
        <v>82</v>
      </c>
      <c r="B167" s="46" t="s">
        <v>556</v>
      </c>
      <c r="C167" s="53" t="s">
        <v>151</v>
      </c>
      <c r="D167" s="54" t="s">
        <v>172</v>
      </c>
      <c r="E167" s="54" t="s">
        <v>605</v>
      </c>
      <c r="F167" s="55" t="s">
        <v>596</v>
      </c>
      <c r="G167" s="56">
        <v>193500</v>
      </c>
      <c r="H167" s="56">
        <v>21500</v>
      </c>
      <c r="I167" s="54" t="s">
        <v>299</v>
      </c>
      <c r="J167" s="47" t="s">
        <v>341</v>
      </c>
      <c r="K167" s="47" t="s">
        <v>482</v>
      </c>
      <c r="L167" s="47">
        <v>2005</v>
      </c>
      <c r="M167" s="47" t="s">
        <v>510</v>
      </c>
      <c r="N167" s="57">
        <v>39514</v>
      </c>
      <c r="O167" s="57">
        <v>41704</v>
      </c>
      <c r="P167" s="56">
        <f>48375+43795.87+45078.75+36900.38</f>
        <v>174150</v>
      </c>
      <c r="Q167" s="56">
        <f>G167-P167</f>
        <v>19350</v>
      </c>
      <c r="R167" s="1"/>
    </row>
    <row r="168" spans="1:894" s="46" customFormat="1" ht="15" customHeight="1" x14ac:dyDescent="0.2">
      <c r="A168" s="46">
        <v>84</v>
      </c>
      <c r="B168" s="46" t="s">
        <v>304</v>
      </c>
      <c r="C168" s="46" t="s">
        <v>136</v>
      </c>
      <c r="D168" s="46" t="s">
        <v>377</v>
      </c>
      <c r="E168" s="46" t="s">
        <v>718</v>
      </c>
      <c r="F168" s="48" t="s">
        <v>596</v>
      </c>
      <c r="G168" s="49">
        <v>39600</v>
      </c>
      <c r="H168" s="49">
        <v>4400</v>
      </c>
      <c r="I168" s="46" t="s">
        <v>347</v>
      </c>
      <c r="J168" s="50" t="s">
        <v>340</v>
      </c>
      <c r="K168" s="50" t="s">
        <v>481</v>
      </c>
      <c r="L168" s="50">
        <v>2006</v>
      </c>
      <c r="M168" s="50" t="s">
        <v>510</v>
      </c>
      <c r="N168" s="51">
        <v>39514</v>
      </c>
      <c r="O168" s="51">
        <v>41339</v>
      </c>
      <c r="P168" s="52">
        <f>9900+24300</f>
        <v>34200</v>
      </c>
      <c r="Q168" s="52">
        <f>G168-P168</f>
        <v>5400</v>
      </c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  <c r="KT168" s="1"/>
      <c r="KU168" s="1"/>
      <c r="KV168" s="1"/>
      <c r="KW168" s="1"/>
      <c r="KX168" s="1"/>
      <c r="KY168" s="1"/>
      <c r="KZ168" s="1"/>
      <c r="LA168" s="1"/>
      <c r="LB168" s="1"/>
      <c r="LC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N168" s="1"/>
      <c r="LO168" s="1"/>
      <c r="LP168" s="1"/>
      <c r="LQ168" s="1"/>
      <c r="LR168" s="1"/>
      <c r="LS168" s="1"/>
      <c r="LT168" s="1"/>
      <c r="LU168" s="1"/>
      <c r="LV168" s="1"/>
      <c r="LW168" s="1"/>
      <c r="LX168" s="1"/>
      <c r="LY168" s="1"/>
      <c r="LZ168" s="1"/>
      <c r="MA168" s="1"/>
      <c r="MB168" s="1"/>
      <c r="MC168" s="1"/>
      <c r="MD168" s="1"/>
      <c r="ME168" s="1"/>
      <c r="MF168" s="1"/>
      <c r="MG168" s="1"/>
      <c r="MH168" s="1"/>
      <c r="MI168" s="1"/>
      <c r="MJ168" s="1"/>
      <c r="MK168" s="1"/>
      <c r="ML168" s="1"/>
      <c r="MM168" s="1"/>
      <c r="MN168" s="1"/>
      <c r="MO168" s="1"/>
      <c r="MP168" s="1"/>
      <c r="MQ168" s="1"/>
      <c r="MR168" s="1"/>
      <c r="MS168" s="1"/>
      <c r="MT168" s="1"/>
      <c r="MU168" s="1"/>
      <c r="MV168" s="1"/>
      <c r="MW168" s="1"/>
      <c r="MX168" s="1"/>
      <c r="MY168" s="1"/>
      <c r="MZ168" s="1"/>
      <c r="NA168" s="1"/>
      <c r="NB168" s="1"/>
      <c r="NC168" s="1"/>
      <c r="ND168" s="1"/>
      <c r="NE168" s="1"/>
      <c r="NF168" s="1"/>
      <c r="NG168" s="1"/>
      <c r="NH168" s="1"/>
      <c r="NI168" s="1"/>
      <c r="NJ168" s="1"/>
      <c r="NK168" s="1"/>
      <c r="NL168" s="1"/>
      <c r="NM168" s="1"/>
      <c r="NN168" s="1"/>
      <c r="NO168" s="1"/>
      <c r="NP168" s="1"/>
      <c r="NQ168" s="1"/>
      <c r="NR168" s="1"/>
      <c r="NS168" s="1"/>
      <c r="NT168" s="1"/>
      <c r="NU168" s="1"/>
      <c r="NV168" s="1"/>
      <c r="NW168" s="1"/>
      <c r="NX168" s="1"/>
      <c r="NY168" s="1"/>
      <c r="NZ168" s="1"/>
      <c r="OA168" s="1"/>
      <c r="OB168" s="1"/>
      <c r="OC168" s="1"/>
      <c r="OD168" s="1"/>
      <c r="OE168" s="1"/>
      <c r="OF168" s="1"/>
      <c r="OG168" s="1"/>
      <c r="OH168" s="1"/>
      <c r="OI168" s="1"/>
      <c r="OJ168" s="1"/>
      <c r="OK168" s="1"/>
      <c r="OL168" s="1"/>
      <c r="OM168" s="1"/>
      <c r="ON168" s="1"/>
      <c r="OO168" s="1"/>
      <c r="OP168" s="1"/>
      <c r="OQ168" s="1"/>
      <c r="OR168" s="1"/>
      <c r="OS168" s="1"/>
      <c r="OT168" s="1"/>
      <c r="OU168" s="1"/>
      <c r="OV168" s="1"/>
      <c r="OW168" s="1"/>
      <c r="OX168" s="1"/>
      <c r="OY168" s="1"/>
      <c r="OZ168" s="1"/>
      <c r="PA168" s="1"/>
      <c r="PB168" s="1"/>
      <c r="PC168" s="1"/>
      <c r="PD168" s="1"/>
      <c r="PE168" s="1"/>
      <c r="PF168" s="1"/>
      <c r="PG168" s="1"/>
      <c r="PH168" s="1"/>
      <c r="PI168" s="1"/>
      <c r="PJ168" s="1"/>
      <c r="PK168" s="1"/>
      <c r="PL168" s="1"/>
      <c r="PM168" s="1"/>
      <c r="PN168" s="1"/>
      <c r="PO168" s="1"/>
      <c r="PP168" s="1"/>
      <c r="PQ168" s="1"/>
      <c r="PR168" s="1"/>
      <c r="PS168" s="1"/>
      <c r="PT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E168" s="1"/>
      <c r="QF168" s="1"/>
      <c r="QG168" s="1"/>
      <c r="QH168" s="1"/>
      <c r="QI168" s="1"/>
      <c r="QJ168" s="1"/>
      <c r="QK168" s="1"/>
      <c r="QL168" s="1"/>
      <c r="QM168" s="1"/>
      <c r="QN168" s="1"/>
      <c r="QO168" s="1"/>
      <c r="QP168" s="1"/>
      <c r="QQ168" s="1"/>
      <c r="QR168" s="1"/>
      <c r="QS168" s="1"/>
      <c r="QT168" s="1"/>
      <c r="QU168" s="1"/>
      <c r="QV168" s="1"/>
      <c r="QW168" s="1"/>
      <c r="QX168" s="1"/>
      <c r="QY168" s="1"/>
      <c r="QZ168" s="1"/>
      <c r="RA168" s="1"/>
      <c r="RB168" s="1"/>
      <c r="RC168" s="1"/>
      <c r="RD168" s="1"/>
      <c r="RE168" s="1"/>
      <c r="RF168" s="1"/>
      <c r="RG168" s="1"/>
      <c r="RH168" s="1"/>
      <c r="RI168" s="1"/>
      <c r="RJ168" s="1"/>
      <c r="RK168" s="1"/>
      <c r="RL168" s="1"/>
      <c r="RM168" s="1"/>
      <c r="RN168" s="1"/>
      <c r="RO168" s="1"/>
      <c r="RP168" s="1"/>
      <c r="RQ168" s="1"/>
      <c r="RR168" s="1"/>
      <c r="RS168" s="1"/>
      <c r="RT168" s="1"/>
      <c r="RU168" s="1"/>
      <c r="RV168" s="1"/>
      <c r="RW168" s="1"/>
      <c r="RX168" s="1"/>
      <c r="RY168" s="1"/>
      <c r="RZ168" s="1"/>
      <c r="SA168" s="1"/>
      <c r="SB168" s="1"/>
      <c r="SC168" s="1"/>
      <c r="SD168" s="1"/>
      <c r="SE168" s="1"/>
      <c r="SF168" s="1"/>
      <c r="SG168" s="1"/>
      <c r="SH168" s="1"/>
      <c r="SI168" s="1"/>
      <c r="SJ168" s="1"/>
      <c r="SK168" s="1"/>
      <c r="SL168" s="1"/>
      <c r="SM168" s="1"/>
      <c r="SN168" s="1"/>
      <c r="SO168" s="1"/>
      <c r="SP168" s="1"/>
      <c r="SQ168" s="1"/>
      <c r="SR168" s="1"/>
      <c r="SS168" s="1"/>
      <c r="ST168" s="1"/>
      <c r="SU168" s="1"/>
      <c r="SV168" s="1"/>
      <c r="SW168" s="1"/>
      <c r="SX168" s="1"/>
      <c r="SY168" s="1"/>
      <c r="SZ168" s="1"/>
      <c r="TA168" s="1"/>
      <c r="TB168" s="1"/>
      <c r="TC168" s="1"/>
      <c r="TD168" s="1"/>
      <c r="TE168" s="1"/>
      <c r="TF168" s="1"/>
      <c r="TG168" s="1"/>
      <c r="TH168" s="1"/>
      <c r="TI168" s="1"/>
      <c r="TJ168" s="1"/>
      <c r="TK168" s="1"/>
      <c r="TL168" s="1"/>
      <c r="TM168" s="1"/>
      <c r="TN168" s="1"/>
      <c r="TO168" s="1"/>
      <c r="TP168" s="1"/>
      <c r="TQ168" s="1"/>
      <c r="TR168" s="1"/>
      <c r="TS168" s="1"/>
      <c r="TT168" s="1"/>
      <c r="TU168" s="1"/>
      <c r="TV168" s="1"/>
      <c r="TW168" s="1"/>
      <c r="TX168" s="1"/>
      <c r="TY168" s="1"/>
      <c r="TZ168" s="1"/>
      <c r="UA168" s="1"/>
      <c r="UB168" s="1"/>
      <c r="UC168" s="1"/>
      <c r="UD168" s="1"/>
      <c r="UE168" s="1"/>
      <c r="UF168" s="1"/>
      <c r="UG168" s="1"/>
      <c r="UH168" s="1"/>
      <c r="UI168" s="1"/>
      <c r="UJ168" s="1"/>
      <c r="UK168" s="1"/>
      <c r="UL168" s="1"/>
      <c r="UM168" s="1"/>
      <c r="UN168" s="1"/>
      <c r="UO168" s="1"/>
      <c r="UP168" s="1"/>
      <c r="UQ168" s="1"/>
      <c r="UR168" s="1"/>
      <c r="US168" s="1"/>
      <c r="UT168" s="1"/>
      <c r="UU168" s="1"/>
      <c r="UV168" s="1"/>
      <c r="UW168" s="1"/>
      <c r="UX168" s="1"/>
      <c r="UY168" s="1"/>
      <c r="UZ168" s="1"/>
      <c r="VA168" s="1"/>
      <c r="VB168" s="1"/>
      <c r="VC168" s="1"/>
      <c r="VD168" s="1"/>
      <c r="VE168" s="1"/>
      <c r="VF168" s="1"/>
      <c r="VG168" s="1"/>
      <c r="VH168" s="1"/>
      <c r="VI168" s="1"/>
      <c r="VJ168" s="1"/>
      <c r="VK168" s="1"/>
      <c r="VL168" s="1"/>
      <c r="VM168" s="1"/>
      <c r="VN168" s="1"/>
      <c r="VO168" s="1"/>
      <c r="VP168" s="1"/>
      <c r="VQ168" s="1"/>
      <c r="VR168" s="1"/>
      <c r="VS168" s="1"/>
      <c r="VT168" s="1"/>
      <c r="VU168" s="1"/>
      <c r="VV168" s="1"/>
      <c r="VW168" s="1"/>
      <c r="VX168" s="1"/>
      <c r="VY168" s="1"/>
      <c r="VZ168" s="1"/>
      <c r="WA168" s="1"/>
      <c r="WB168" s="1"/>
      <c r="WC168" s="1"/>
      <c r="WD168" s="1"/>
      <c r="WE168" s="1"/>
      <c r="WF168" s="1"/>
      <c r="WG168" s="1"/>
      <c r="WH168" s="1"/>
      <c r="WI168" s="1"/>
      <c r="WJ168" s="1"/>
      <c r="WK168" s="1"/>
      <c r="WL168" s="1"/>
      <c r="WM168" s="1"/>
      <c r="WN168" s="1"/>
      <c r="WO168" s="1"/>
      <c r="WP168" s="1"/>
      <c r="WQ168" s="1"/>
      <c r="WR168" s="1"/>
      <c r="WS168" s="1"/>
      <c r="WT168" s="1"/>
      <c r="WU168" s="1"/>
      <c r="WV168" s="1"/>
      <c r="WW168" s="1"/>
      <c r="WX168" s="1"/>
      <c r="WY168" s="1"/>
      <c r="WZ168" s="1"/>
      <c r="XA168" s="1"/>
      <c r="XB168" s="1"/>
      <c r="XC168" s="1"/>
      <c r="XD168" s="1"/>
      <c r="XE168" s="1"/>
      <c r="XF168" s="1"/>
      <c r="XG168" s="1"/>
      <c r="XH168" s="1"/>
      <c r="XI168" s="1"/>
      <c r="XJ168" s="1"/>
      <c r="XK168" s="1"/>
      <c r="XL168" s="1"/>
      <c r="XM168" s="1"/>
      <c r="XN168" s="1"/>
      <c r="XO168" s="1"/>
      <c r="XP168" s="1"/>
      <c r="XQ168" s="1"/>
      <c r="XR168" s="1"/>
      <c r="XS168" s="1"/>
      <c r="XT168" s="1"/>
      <c r="XU168" s="1"/>
      <c r="XV168" s="1"/>
      <c r="XW168" s="1"/>
      <c r="XX168" s="1"/>
      <c r="XY168" s="1"/>
      <c r="XZ168" s="1"/>
      <c r="YA168" s="1"/>
      <c r="YB168" s="1"/>
      <c r="YC168" s="1"/>
      <c r="YD168" s="1"/>
      <c r="YE168" s="1"/>
      <c r="YF168" s="1"/>
      <c r="YG168" s="1"/>
      <c r="YH168" s="1"/>
      <c r="YI168" s="1"/>
      <c r="YJ168" s="1"/>
      <c r="YK168" s="1"/>
      <c r="YL168" s="1"/>
      <c r="YM168" s="1"/>
      <c r="YN168" s="1"/>
      <c r="YO168" s="1"/>
      <c r="YP168" s="1"/>
      <c r="YQ168" s="1"/>
      <c r="YR168" s="1"/>
      <c r="YS168" s="1"/>
      <c r="YT168" s="1"/>
      <c r="YU168" s="1"/>
      <c r="YV168" s="1"/>
      <c r="YW168" s="1"/>
      <c r="YX168" s="1"/>
      <c r="YY168" s="1"/>
      <c r="YZ168" s="1"/>
      <c r="ZA168" s="1"/>
      <c r="ZB168" s="1"/>
      <c r="ZC168" s="1"/>
      <c r="ZD168" s="1"/>
      <c r="ZE168" s="1"/>
      <c r="ZF168" s="1"/>
      <c r="ZG168" s="1"/>
      <c r="ZH168" s="1"/>
      <c r="ZI168" s="1"/>
      <c r="ZJ168" s="1"/>
      <c r="ZK168" s="1"/>
      <c r="ZL168" s="1"/>
      <c r="ZM168" s="1"/>
      <c r="ZN168" s="1"/>
      <c r="ZO168" s="1"/>
      <c r="ZP168" s="1"/>
      <c r="ZQ168" s="1"/>
      <c r="ZR168" s="1"/>
      <c r="ZS168" s="1"/>
      <c r="ZT168" s="1"/>
      <c r="ZU168" s="1"/>
      <c r="ZV168" s="1"/>
      <c r="ZW168" s="1"/>
      <c r="ZX168" s="1"/>
      <c r="ZY168" s="1"/>
      <c r="ZZ168" s="1"/>
      <c r="AAA168" s="1"/>
      <c r="AAB168" s="1"/>
      <c r="AAC168" s="1"/>
      <c r="AAD168" s="1"/>
      <c r="AAE168" s="1"/>
      <c r="AAF168" s="1"/>
      <c r="AAG168" s="1"/>
      <c r="AAH168" s="1"/>
      <c r="AAI168" s="1"/>
      <c r="AAJ168" s="1"/>
      <c r="AAK168" s="1"/>
      <c r="AAL168" s="1"/>
      <c r="AAM168" s="1"/>
      <c r="AAN168" s="1"/>
      <c r="AAO168" s="1"/>
      <c r="AAP168" s="1"/>
      <c r="AAQ168" s="1"/>
      <c r="AAR168" s="1"/>
      <c r="AAS168" s="1"/>
      <c r="AAT168" s="1"/>
      <c r="AAU168" s="1"/>
      <c r="AAV168" s="1"/>
      <c r="AAW168" s="1"/>
      <c r="AAX168" s="1"/>
      <c r="AAY168" s="1"/>
      <c r="AAZ168" s="1"/>
      <c r="ABA168" s="1"/>
      <c r="ABB168" s="1"/>
      <c r="ABC168" s="1"/>
      <c r="ABD168" s="1"/>
      <c r="ABE168" s="1"/>
      <c r="ABF168" s="1"/>
      <c r="ABG168" s="1"/>
      <c r="ABH168" s="1"/>
      <c r="ABI168" s="1"/>
      <c r="ABJ168" s="1"/>
      <c r="ABK168" s="1"/>
      <c r="ABL168" s="1"/>
      <c r="ABM168" s="1"/>
      <c r="ABN168" s="1"/>
      <c r="ABO168" s="1"/>
      <c r="ABP168" s="1"/>
      <c r="ABQ168" s="1"/>
      <c r="ABR168" s="1"/>
      <c r="ABS168" s="1"/>
      <c r="ABT168" s="1"/>
      <c r="ABU168" s="1"/>
      <c r="ABV168" s="1"/>
      <c r="ABW168" s="1"/>
      <c r="ABX168" s="1"/>
      <c r="ABY168" s="1"/>
      <c r="ABZ168" s="1"/>
      <c r="ACA168" s="1"/>
      <c r="ACB168" s="1"/>
      <c r="ACC168" s="1"/>
      <c r="ACD168" s="1"/>
      <c r="ACE168" s="1"/>
      <c r="ACF168" s="1"/>
      <c r="ACG168" s="1"/>
      <c r="ACH168" s="1"/>
      <c r="ACI168" s="1"/>
      <c r="ACJ168" s="1"/>
      <c r="ACK168" s="1"/>
      <c r="ACL168" s="1"/>
      <c r="ACM168" s="1"/>
      <c r="ACN168" s="1"/>
      <c r="ACO168" s="1"/>
      <c r="ACP168" s="1"/>
      <c r="ACQ168" s="1"/>
      <c r="ACR168" s="1"/>
      <c r="ACS168" s="1"/>
      <c r="ACT168" s="1"/>
      <c r="ACU168" s="1"/>
      <c r="ACV168" s="1"/>
      <c r="ACW168" s="1"/>
      <c r="ACX168" s="1"/>
      <c r="ACY168" s="1"/>
      <c r="ACZ168" s="1"/>
      <c r="ADA168" s="1"/>
      <c r="ADB168" s="1"/>
      <c r="ADC168" s="1"/>
      <c r="ADD168" s="1"/>
      <c r="ADE168" s="1"/>
      <c r="ADF168" s="1"/>
      <c r="ADG168" s="1"/>
      <c r="ADH168" s="1"/>
      <c r="ADI168" s="1"/>
      <c r="ADJ168" s="1"/>
      <c r="ADK168" s="1"/>
      <c r="ADL168" s="1"/>
      <c r="ADM168" s="1"/>
      <c r="ADN168" s="1"/>
      <c r="ADO168" s="1"/>
      <c r="ADP168" s="1"/>
      <c r="ADQ168" s="1"/>
      <c r="ADR168" s="1"/>
      <c r="ADS168" s="1"/>
      <c r="ADT168" s="1"/>
      <c r="ADU168" s="1"/>
      <c r="ADV168" s="1"/>
      <c r="ADW168" s="1"/>
      <c r="ADX168" s="1"/>
      <c r="ADY168" s="1"/>
      <c r="ADZ168" s="1"/>
      <c r="AEA168" s="1"/>
      <c r="AEB168" s="1"/>
      <c r="AEC168" s="1"/>
      <c r="AED168" s="1"/>
      <c r="AEE168" s="1"/>
      <c r="AEF168" s="1"/>
      <c r="AEG168" s="1"/>
      <c r="AEH168" s="1"/>
      <c r="AEI168" s="1"/>
      <c r="AEJ168" s="1"/>
      <c r="AEK168" s="1"/>
      <c r="AEL168" s="1"/>
      <c r="AEM168" s="1"/>
      <c r="AEN168" s="1"/>
      <c r="AEO168" s="1"/>
      <c r="AEP168" s="1"/>
      <c r="AEQ168" s="1"/>
      <c r="AER168" s="1"/>
      <c r="AES168" s="1"/>
      <c r="AET168" s="1"/>
      <c r="AEU168" s="1"/>
      <c r="AEV168" s="1"/>
      <c r="AEW168" s="1"/>
      <c r="AEX168" s="1"/>
      <c r="AEY168" s="1"/>
      <c r="AEZ168" s="1"/>
      <c r="AFA168" s="1"/>
      <c r="AFB168" s="1"/>
      <c r="AFC168" s="1"/>
      <c r="AFD168" s="1"/>
      <c r="AFE168" s="1"/>
      <c r="AFF168" s="1"/>
      <c r="AFG168" s="1"/>
      <c r="AFH168" s="1"/>
      <c r="AFI168" s="1"/>
      <c r="AFJ168" s="1"/>
      <c r="AFK168" s="1"/>
      <c r="AFL168" s="1"/>
      <c r="AFM168" s="1"/>
      <c r="AFN168" s="1"/>
      <c r="AFO168" s="1"/>
      <c r="AFP168" s="1"/>
      <c r="AFQ168" s="1"/>
      <c r="AFR168" s="1"/>
      <c r="AFS168" s="1"/>
      <c r="AFT168" s="1"/>
      <c r="AFU168" s="1"/>
      <c r="AFV168" s="1"/>
      <c r="AFW168" s="1"/>
      <c r="AFX168" s="1"/>
      <c r="AFY168" s="1"/>
      <c r="AFZ168" s="1"/>
      <c r="AGA168" s="1"/>
      <c r="AGB168" s="1"/>
      <c r="AGC168" s="1"/>
      <c r="AGD168" s="1"/>
      <c r="AGE168" s="1"/>
      <c r="AGF168" s="1"/>
      <c r="AGG168" s="1"/>
      <c r="AGH168" s="1"/>
      <c r="AGI168" s="1"/>
      <c r="AGJ168" s="1"/>
      <c r="AGK168" s="1"/>
      <c r="AGL168" s="1"/>
      <c r="AGM168" s="1"/>
      <c r="AGN168" s="1"/>
      <c r="AGO168" s="1"/>
      <c r="AGP168" s="1"/>
      <c r="AGQ168" s="1"/>
      <c r="AGR168" s="1"/>
      <c r="AGS168" s="1"/>
      <c r="AGT168" s="1"/>
      <c r="AGU168" s="1"/>
      <c r="AGV168" s="1"/>
      <c r="AGW168" s="1"/>
      <c r="AGX168" s="1"/>
      <c r="AGY168" s="1"/>
      <c r="AGZ168" s="1"/>
      <c r="AHA168" s="1"/>
      <c r="AHB168" s="1"/>
      <c r="AHC168" s="1"/>
      <c r="AHD168" s="1"/>
      <c r="AHE168" s="1"/>
      <c r="AHF168" s="1"/>
      <c r="AHG168" s="1"/>
      <c r="AHH168" s="1"/>
      <c r="AHI168" s="1"/>
      <c r="AHJ168" s="1"/>
    </row>
    <row r="169" spans="1:894" ht="15" customHeight="1" x14ac:dyDescent="0.2">
      <c r="A169" s="46">
        <v>106</v>
      </c>
      <c r="B169" s="46" t="s">
        <v>346</v>
      </c>
      <c r="C169" s="53" t="s">
        <v>111</v>
      </c>
      <c r="D169" s="54" t="s">
        <v>204</v>
      </c>
      <c r="E169" s="54" t="s">
        <v>667</v>
      </c>
      <c r="F169" s="55" t="s">
        <v>596</v>
      </c>
      <c r="G169" s="56">
        <v>265866</v>
      </c>
      <c r="H169" s="56">
        <v>29540.666666666686</v>
      </c>
      <c r="I169" s="54" t="s">
        <v>295</v>
      </c>
      <c r="J169" s="47" t="s">
        <v>341</v>
      </c>
      <c r="K169" s="47" t="s">
        <v>482</v>
      </c>
      <c r="L169" s="47">
        <v>2005</v>
      </c>
      <c r="M169" s="47" t="s">
        <v>510</v>
      </c>
      <c r="N169" s="57">
        <v>39514</v>
      </c>
      <c r="O169" s="57">
        <v>41704</v>
      </c>
      <c r="P169" s="56">
        <f>66466+112605.03</f>
        <v>179071.03</v>
      </c>
      <c r="Q169" s="56">
        <f>G169-P169</f>
        <v>86794.97</v>
      </c>
      <c r="R169" s="1"/>
    </row>
    <row r="170" spans="1:894" s="46" customFormat="1" ht="15" customHeight="1" x14ac:dyDescent="0.2">
      <c r="A170" s="1">
        <v>107</v>
      </c>
      <c r="B170" s="1" t="s">
        <v>346</v>
      </c>
      <c r="C170" s="1" t="s">
        <v>76</v>
      </c>
      <c r="D170" s="1" t="s">
        <v>203</v>
      </c>
      <c r="E170" s="68" t="s">
        <v>668</v>
      </c>
      <c r="F170" s="3" t="s">
        <v>596</v>
      </c>
      <c r="G170" s="15">
        <v>500000</v>
      </c>
      <c r="H170" s="15">
        <v>55555.555555555504</v>
      </c>
      <c r="I170" s="1" t="s">
        <v>295</v>
      </c>
      <c r="J170" s="9" t="s">
        <v>341</v>
      </c>
      <c r="K170" s="9" t="s">
        <v>482</v>
      </c>
      <c r="L170" s="9">
        <v>2004</v>
      </c>
      <c r="M170" s="9" t="s">
        <v>510</v>
      </c>
      <c r="N170" s="16">
        <v>38434</v>
      </c>
      <c r="O170" s="16">
        <v>40999</v>
      </c>
      <c r="P170" s="17">
        <f>125000+152606.95+8241.43+8130.65+100968.44</f>
        <v>394947.47000000003</v>
      </c>
      <c r="Q170" s="17">
        <f>G170-P170</f>
        <v>105052.52999999997</v>
      </c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P170" s="1"/>
      <c r="KQ170" s="1"/>
      <c r="KR170" s="1"/>
      <c r="KS170" s="1"/>
      <c r="KT170" s="1"/>
      <c r="KU170" s="1"/>
      <c r="KV170" s="1"/>
      <c r="KW170" s="1"/>
      <c r="KX170" s="1"/>
      <c r="KY170" s="1"/>
      <c r="KZ170" s="1"/>
      <c r="LA170" s="1"/>
      <c r="LB170" s="1"/>
      <c r="LC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N170" s="1"/>
      <c r="LO170" s="1"/>
      <c r="LP170" s="1"/>
      <c r="LQ170" s="1"/>
      <c r="LR170" s="1"/>
      <c r="LS170" s="1"/>
      <c r="LT170" s="1"/>
      <c r="LU170" s="1"/>
      <c r="LV170" s="1"/>
      <c r="LW170" s="1"/>
      <c r="LX170" s="1"/>
      <c r="LY170" s="1"/>
      <c r="LZ170" s="1"/>
      <c r="MA170" s="1"/>
      <c r="MB170" s="1"/>
      <c r="MC170" s="1"/>
      <c r="MD170" s="1"/>
      <c r="ME170" s="1"/>
      <c r="MF170" s="1"/>
      <c r="MG170" s="1"/>
      <c r="MH170" s="1"/>
      <c r="MI170" s="1"/>
      <c r="MJ170" s="1"/>
      <c r="MK170" s="1"/>
      <c r="ML170" s="1"/>
      <c r="MM170" s="1"/>
      <c r="MN170" s="1"/>
      <c r="MO170" s="1"/>
      <c r="MP170" s="1"/>
      <c r="MQ170" s="1"/>
      <c r="MR170" s="1"/>
      <c r="MS170" s="1"/>
      <c r="MT170" s="1"/>
      <c r="MU170" s="1"/>
      <c r="MV170" s="1"/>
      <c r="MW170" s="1"/>
      <c r="MX170" s="1"/>
      <c r="MY170" s="1"/>
      <c r="MZ170" s="1"/>
      <c r="NA170" s="1"/>
      <c r="NB170" s="1"/>
      <c r="NC170" s="1"/>
      <c r="ND170" s="1"/>
      <c r="NE170" s="1"/>
      <c r="NF170" s="1"/>
      <c r="NG170" s="1"/>
      <c r="NH170" s="1"/>
      <c r="NI170" s="1"/>
      <c r="NJ170" s="1"/>
      <c r="NK170" s="1"/>
      <c r="NL170" s="1"/>
      <c r="NM170" s="1"/>
      <c r="NN170" s="1"/>
      <c r="NO170" s="1"/>
      <c r="NP170" s="1"/>
      <c r="NQ170" s="1"/>
      <c r="NR170" s="1"/>
      <c r="NS170" s="1"/>
      <c r="NT170" s="1"/>
      <c r="NU170" s="1"/>
      <c r="NV170" s="1"/>
      <c r="NW170" s="1"/>
      <c r="NX170" s="1"/>
      <c r="NY170" s="1"/>
      <c r="NZ170" s="1"/>
      <c r="OA170" s="1"/>
      <c r="OB170" s="1"/>
      <c r="OC170" s="1"/>
      <c r="OD170" s="1"/>
      <c r="OE170" s="1"/>
      <c r="OF170" s="1"/>
      <c r="OG170" s="1"/>
      <c r="OH170" s="1"/>
      <c r="OI170" s="1"/>
      <c r="OJ170" s="1"/>
      <c r="OK170" s="1"/>
      <c r="OL170" s="1"/>
      <c r="OM170" s="1"/>
      <c r="ON170" s="1"/>
      <c r="OO170" s="1"/>
      <c r="OP170" s="1"/>
      <c r="OQ170" s="1"/>
      <c r="OR170" s="1"/>
      <c r="OS170" s="1"/>
      <c r="OT170" s="1"/>
      <c r="OU170" s="1"/>
      <c r="OV170" s="1"/>
      <c r="OW170" s="1"/>
      <c r="OX170" s="1"/>
      <c r="OY170" s="1"/>
      <c r="OZ170" s="1"/>
      <c r="PA170" s="1"/>
      <c r="PB170" s="1"/>
      <c r="PC170" s="1"/>
      <c r="PD170" s="1"/>
      <c r="PE170" s="1"/>
      <c r="PF170" s="1"/>
      <c r="PG170" s="1"/>
      <c r="PH170" s="1"/>
      <c r="PI170" s="1"/>
      <c r="PJ170" s="1"/>
      <c r="PK170" s="1"/>
      <c r="PL170" s="1"/>
      <c r="PM170" s="1"/>
      <c r="PN170" s="1"/>
      <c r="PO170" s="1"/>
      <c r="PP170" s="1"/>
      <c r="PQ170" s="1"/>
      <c r="PR170" s="1"/>
      <c r="PS170" s="1"/>
      <c r="PT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E170" s="1"/>
      <c r="QF170" s="1"/>
      <c r="QG170" s="1"/>
      <c r="QH170" s="1"/>
      <c r="QI170" s="1"/>
      <c r="QJ170" s="1"/>
      <c r="QK170" s="1"/>
      <c r="QL170" s="1"/>
      <c r="QM170" s="1"/>
      <c r="QN170" s="1"/>
      <c r="QO170" s="1"/>
      <c r="QP170" s="1"/>
      <c r="QQ170" s="1"/>
      <c r="QR170" s="1"/>
      <c r="QS170" s="1"/>
      <c r="QT170" s="1"/>
      <c r="QU170" s="1"/>
      <c r="QV170" s="1"/>
      <c r="QW170" s="1"/>
      <c r="QX170" s="1"/>
      <c r="QY170" s="1"/>
      <c r="QZ170" s="1"/>
      <c r="RA170" s="1"/>
      <c r="RB170" s="1"/>
      <c r="RC170" s="1"/>
      <c r="RD170" s="1"/>
      <c r="RE170" s="1"/>
      <c r="RF170" s="1"/>
      <c r="RG170" s="1"/>
      <c r="RH170" s="1"/>
      <c r="RI170" s="1"/>
      <c r="RJ170" s="1"/>
      <c r="RK170" s="1"/>
      <c r="RL170" s="1"/>
      <c r="RM170" s="1"/>
      <c r="RN170" s="1"/>
      <c r="RO170" s="1"/>
      <c r="RP170" s="1"/>
      <c r="RQ170" s="1"/>
      <c r="RR170" s="1"/>
      <c r="RS170" s="1"/>
      <c r="RT170" s="1"/>
      <c r="RU170" s="1"/>
      <c r="RV170" s="1"/>
      <c r="RW170" s="1"/>
      <c r="RX170" s="1"/>
      <c r="RY170" s="1"/>
      <c r="RZ170" s="1"/>
      <c r="SA170" s="1"/>
      <c r="SB170" s="1"/>
      <c r="SC170" s="1"/>
      <c r="SD170" s="1"/>
      <c r="SE170" s="1"/>
      <c r="SF170" s="1"/>
      <c r="SG170" s="1"/>
      <c r="SH170" s="1"/>
      <c r="SI170" s="1"/>
      <c r="SJ170" s="1"/>
      <c r="SK170" s="1"/>
      <c r="SL170" s="1"/>
      <c r="SM170" s="1"/>
      <c r="SN170" s="1"/>
      <c r="SO170" s="1"/>
      <c r="SP170" s="1"/>
      <c r="SQ170" s="1"/>
      <c r="SR170" s="1"/>
      <c r="SS170" s="1"/>
      <c r="ST170" s="1"/>
      <c r="SU170" s="1"/>
      <c r="SV170" s="1"/>
      <c r="SW170" s="1"/>
      <c r="SX170" s="1"/>
      <c r="SY170" s="1"/>
      <c r="SZ170" s="1"/>
      <c r="TA170" s="1"/>
      <c r="TB170" s="1"/>
      <c r="TC170" s="1"/>
      <c r="TD170" s="1"/>
      <c r="TE170" s="1"/>
      <c r="TF170" s="1"/>
      <c r="TG170" s="1"/>
      <c r="TH170" s="1"/>
      <c r="TI170" s="1"/>
      <c r="TJ170" s="1"/>
      <c r="TK170" s="1"/>
      <c r="TL170" s="1"/>
      <c r="TM170" s="1"/>
      <c r="TN170" s="1"/>
      <c r="TO170" s="1"/>
      <c r="TP170" s="1"/>
      <c r="TQ170" s="1"/>
      <c r="TR170" s="1"/>
      <c r="TS170" s="1"/>
      <c r="TT170" s="1"/>
      <c r="TU170" s="1"/>
      <c r="TV170" s="1"/>
      <c r="TW170" s="1"/>
      <c r="TX170" s="1"/>
      <c r="TY170" s="1"/>
      <c r="TZ170" s="1"/>
      <c r="UA170" s="1"/>
      <c r="UB170" s="1"/>
      <c r="UC170" s="1"/>
      <c r="UD170" s="1"/>
      <c r="UE170" s="1"/>
      <c r="UF170" s="1"/>
      <c r="UG170" s="1"/>
      <c r="UH170" s="1"/>
      <c r="UI170" s="1"/>
      <c r="UJ170" s="1"/>
      <c r="UK170" s="1"/>
      <c r="UL170" s="1"/>
      <c r="UM170" s="1"/>
      <c r="UN170" s="1"/>
      <c r="UO170" s="1"/>
      <c r="UP170" s="1"/>
      <c r="UQ170" s="1"/>
      <c r="UR170" s="1"/>
      <c r="US170" s="1"/>
      <c r="UT170" s="1"/>
      <c r="UU170" s="1"/>
      <c r="UV170" s="1"/>
      <c r="UW170" s="1"/>
      <c r="UX170" s="1"/>
      <c r="UY170" s="1"/>
      <c r="UZ170" s="1"/>
      <c r="VA170" s="1"/>
      <c r="VB170" s="1"/>
      <c r="VC170" s="1"/>
      <c r="VD170" s="1"/>
      <c r="VE170" s="1"/>
      <c r="VF170" s="1"/>
      <c r="VG170" s="1"/>
      <c r="VH170" s="1"/>
      <c r="VI170" s="1"/>
      <c r="VJ170" s="1"/>
      <c r="VK170" s="1"/>
      <c r="VL170" s="1"/>
      <c r="VM170" s="1"/>
      <c r="VN170" s="1"/>
      <c r="VO170" s="1"/>
      <c r="VP170" s="1"/>
      <c r="VQ170" s="1"/>
      <c r="VR170" s="1"/>
      <c r="VS170" s="1"/>
      <c r="VT170" s="1"/>
      <c r="VU170" s="1"/>
      <c r="VV170" s="1"/>
      <c r="VW170" s="1"/>
      <c r="VX170" s="1"/>
      <c r="VY170" s="1"/>
      <c r="VZ170" s="1"/>
      <c r="WA170" s="1"/>
      <c r="WB170" s="1"/>
      <c r="WC170" s="1"/>
      <c r="WD170" s="1"/>
      <c r="WE170" s="1"/>
      <c r="WF170" s="1"/>
      <c r="WG170" s="1"/>
      <c r="WH170" s="1"/>
      <c r="WI170" s="1"/>
      <c r="WJ170" s="1"/>
      <c r="WK170" s="1"/>
      <c r="WL170" s="1"/>
      <c r="WM170" s="1"/>
      <c r="WN170" s="1"/>
      <c r="WO170" s="1"/>
      <c r="WP170" s="1"/>
      <c r="WQ170" s="1"/>
      <c r="WR170" s="1"/>
      <c r="WS170" s="1"/>
      <c r="WT170" s="1"/>
      <c r="WU170" s="1"/>
      <c r="WV170" s="1"/>
      <c r="WW170" s="1"/>
      <c r="WX170" s="1"/>
      <c r="WY170" s="1"/>
      <c r="WZ170" s="1"/>
      <c r="XA170" s="1"/>
      <c r="XB170" s="1"/>
      <c r="XC170" s="1"/>
      <c r="XD170" s="1"/>
      <c r="XE170" s="1"/>
      <c r="XF170" s="1"/>
      <c r="XG170" s="1"/>
      <c r="XH170" s="1"/>
      <c r="XI170" s="1"/>
      <c r="XJ170" s="1"/>
      <c r="XK170" s="1"/>
      <c r="XL170" s="1"/>
      <c r="XM170" s="1"/>
      <c r="XN170" s="1"/>
      <c r="XO170" s="1"/>
      <c r="XP170" s="1"/>
      <c r="XQ170" s="1"/>
      <c r="XR170" s="1"/>
      <c r="XS170" s="1"/>
      <c r="XT170" s="1"/>
      <c r="XU170" s="1"/>
      <c r="XV170" s="1"/>
      <c r="XW170" s="1"/>
      <c r="XX170" s="1"/>
      <c r="XY170" s="1"/>
      <c r="XZ170" s="1"/>
      <c r="YA170" s="1"/>
      <c r="YB170" s="1"/>
      <c r="YC170" s="1"/>
      <c r="YD170" s="1"/>
      <c r="YE170" s="1"/>
      <c r="YF170" s="1"/>
      <c r="YG170" s="1"/>
      <c r="YH170" s="1"/>
      <c r="YI170" s="1"/>
      <c r="YJ170" s="1"/>
      <c r="YK170" s="1"/>
      <c r="YL170" s="1"/>
      <c r="YM170" s="1"/>
      <c r="YN170" s="1"/>
      <c r="YO170" s="1"/>
      <c r="YP170" s="1"/>
      <c r="YQ170" s="1"/>
      <c r="YR170" s="1"/>
      <c r="YS170" s="1"/>
      <c r="YT170" s="1"/>
      <c r="YU170" s="1"/>
      <c r="YV170" s="1"/>
      <c r="YW170" s="1"/>
      <c r="YX170" s="1"/>
      <c r="YY170" s="1"/>
      <c r="YZ170" s="1"/>
      <c r="ZA170" s="1"/>
      <c r="ZB170" s="1"/>
      <c r="ZC170" s="1"/>
      <c r="ZD170" s="1"/>
      <c r="ZE170" s="1"/>
      <c r="ZF170" s="1"/>
      <c r="ZG170" s="1"/>
      <c r="ZH170" s="1"/>
      <c r="ZI170" s="1"/>
      <c r="ZJ170" s="1"/>
      <c r="ZK170" s="1"/>
      <c r="ZL170" s="1"/>
      <c r="ZM170" s="1"/>
      <c r="ZN170" s="1"/>
      <c r="ZO170" s="1"/>
      <c r="ZP170" s="1"/>
      <c r="ZQ170" s="1"/>
      <c r="ZR170" s="1"/>
      <c r="ZS170" s="1"/>
      <c r="ZT170" s="1"/>
      <c r="ZU170" s="1"/>
      <c r="ZV170" s="1"/>
      <c r="ZW170" s="1"/>
      <c r="ZX170" s="1"/>
      <c r="ZY170" s="1"/>
      <c r="ZZ170" s="1"/>
      <c r="AAA170" s="1"/>
      <c r="AAB170" s="1"/>
      <c r="AAC170" s="1"/>
      <c r="AAD170" s="1"/>
      <c r="AAE170" s="1"/>
      <c r="AAF170" s="1"/>
      <c r="AAG170" s="1"/>
      <c r="AAH170" s="1"/>
      <c r="AAI170" s="1"/>
      <c r="AAJ170" s="1"/>
      <c r="AAK170" s="1"/>
      <c r="AAL170" s="1"/>
      <c r="AAM170" s="1"/>
      <c r="AAN170" s="1"/>
      <c r="AAO170" s="1"/>
      <c r="AAP170" s="1"/>
      <c r="AAQ170" s="1"/>
      <c r="AAR170" s="1"/>
      <c r="AAS170" s="1"/>
      <c r="AAT170" s="1"/>
      <c r="AAU170" s="1"/>
      <c r="AAV170" s="1"/>
      <c r="AAW170" s="1"/>
      <c r="AAX170" s="1"/>
      <c r="AAY170" s="1"/>
      <c r="AAZ170" s="1"/>
      <c r="ABA170" s="1"/>
      <c r="ABB170" s="1"/>
      <c r="ABC170" s="1"/>
      <c r="ABD170" s="1"/>
      <c r="ABE170" s="1"/>
      <c r="ABF170" s="1"/>
      <c r="ABG170" s="1"/>
      <c r="ABH170" s="1"/>
      <c r="ABI170" s="1"/>
      <c r="ABJ170" s="1"/>
      <c r="ABK170" s="1"/>
      <c r="ABL170" s="1"/>
      <c r="ABM170" s="1"/>
      <c r="ABN170" s="1"/>
      <c r="ABO170" s="1"/>
      <c r="ABP170" s="1"/>
      <c r="ABQ170" s="1"/>
      <c r="ABR170" s="1"/>
      <c r="ABS170" s="1"/>
      <c r="ABT170" s="1"/>
      <c r="ABU170" s="1"/>
      <c r="ABV170" s="1"/>
      <c r="ABW170" s="1"/>
      <c r="ABX170" s="1"/>
      <c r="ABY170" s="1"/>
      <c r="ABZ170" s="1"/>
      <c r="ACA170" s="1"/>
      <c r="ACB170" s="1"/>
      <c r="ACC170" s="1"/>
      <c r="ACD170" s="1"/>
      <c r="ACE170" s="1"/>
      <c r="ACF170" s="1"/>
      <c r="ACG170" s="1"/>
      <c r="ACH170" s="1"/>
      <c r="ACI170" s="1"/>
      <c r="ACJ170" s="1"/>
      <c r="ACK170" s="1"/>
      <c r="ACL170" s="1"/>
      <c r="ACM170" s="1"/>
      <c r="ACN170" s="1"/>
      <c r="ACO170" s="1"/>
      <c r="ACP170" s="1"/>
      <c r="ACQ170" s="1"/>
      <c r="ACR170" s="1"/>
      <c r="ACS170" s="1"/>
      <c r="ACT170" s="1"/>
      <c r="ACU170" s="1"/>
      <c r="ACV170" s="1"/>
      <c r="ACW170" s="1"/>
      <c r="ACX170" s="1"/>
      <c r="ACY170" s="1"/>
      <c r="ACZ170" s="1"/>
      <c r="ADA170" s="1"/>
      <c r="ADB170" s="1"/>
      <c r="ADC170" s="1"/>
      <c r="ADD170" s="1"/>
      <c r="ADE170" s="1"/>
      <c r="ADF170" s="1"/>
      <c r="ADG170" s="1"/>
      <c r="ADH170" s="1"/>
      <c r="ADI170" s="1"/>
      <c r="ADJ170" s="1"/>
      <c r="ADK170" s="1"/>
      <c r="ADL170" s="1"/>
      <c r="ADM170" s="1"/>
      <c r="ADN170" s="1"/>
      <c r="ADO170" s="1"/>
      <c r="ADP170" s="1"/>
      <c r="ADQ170" s="1"/>
      <c r="ADR170" s="1"/>
      <c r="ADS170" s="1"/>
      <c r="ADT170" s="1"/>
      <c r="ADU170" s="1"/>
      <c r="ADV170" s="1"/>
      <c r="ADW170" s="1"/>
      <c r="ADX170" s="1"/>
      <c r="ADY170" s="1"/>
      <c r="ADZ170" s="1"/>
      <c r="AEA170" s="1"/>
      <c r="AEB170" s="1"/>
      <c r="AEC170" s="1"/>
      <c r="AED170" s="1"/>
      <c r="AEE170" s="1"/>
      <c r="AEF170" s="1"/>
      <c r="AEG170" s="1"/>
      <c r="AEH170" s="1"/>
      <c r="AEI170" s="1"/>
      <c r="AEJ170" s="1"/>
      <c r="AEK170" s="1"/>
      <c r="AEL170" s="1"/>
      <c r="AEM170" s="1"/>
      <c r="AEN170" s="1"/>
      <c r="AEO170" s="1"/>
      <c r="AEP170" s="1"/>
      <c r="AEQ170" s="1"/>
      <c r="AER170" s="1"/>
      <c r="AES170" s="1"/>
      <c r="AET170" s="1"/>
      <c r="AEU170" s="1"/>
      <c r="AEV170" s="1"/>
      <c r="AEW170" s="1"/>
      <c r="AEX170" s="1"/>
      <c r="AEY170" s="1"/>
      <c r="AEZ170" s="1"/>
      <c r="AFA170" s="1"/>
      <c r="AFB170" s="1"/>
      <c r="AFC170" s="1"/>
      <c r="AFD170" s="1"/>
      <c r="AFE170" s="1"/>
      <c r="AFF170" s="1"/>
      <c r="AFG170" s="1"/>
      <c r="AFH170" s="1"/>
      <c r="AFI170" s="1"/>
      <c r="AFJ170" s="1"/>
      <c r="AFK170" s="1"/>
      <c r="AFL170" s="1"/>
      <c r="AFM170" s="1"/>
      <c r="AFN170" s="1"/>
      <c r="AFO170" s="1"/>
      <c r="AFP170" s="1"/>
      <c r="AFQ170" s="1"/>
      <c r="AFR170" s="1"/>
      <c r="AFS170" s="1"/>
      <c r="AFT170" s="1"/>
      <c r="AFU170" s="1"/>
      <c r="AFV170" s="1"/>
      <c r="AFW170" s="1"/>
      <c r="AFX170" s="1"/>
      <c r="AFY170" s="1"/>
      <c r="AFZ170" s="1"/>
      <c r="AGA170" s="1"/>
      <c r="AGB170" s="1"/>
      <c r="AGC170" s="1"/>
      <c r="AGD170" s="1"/>
      <c r="AGE170" s="1"/>
      <c r="AGF170" s="1"/>
      <c r="AGG170" s="1"/>
      <c r="AGH170" s="1"/>
      <c r="AGI170" s="1"/>
      <c r="AGJ170" s="1"/>
      <c r="AGK170" s="1"/>
      <c r="AGL170" s="1"/>
      <c r="AGM170" s="1"/>
      <c r="AGN170" s="1"/>
      <c r="AGO170" s="1"/>
      <c r="AGP170" s="1"/>
      <c r="AGQ170" s="1"/>
      <c r="AGR170" s="1"/>
      <c r="AGS170" s="1"/>
      <c r="AGT170" s="1"/>
      <c r="AGU170" s="1"/>
      <c r="AGV170" s="1"/>
      <c r="AGW170" s="1"/>
      <c r="AGX170" s="1"/>
      <c r="AGY170" s="1"/>
      <c r="AGZ170" s="1"/>
      <c r="AHA170" s="1"/>
      <c r="AHB170" s="1"/>
      <c r="AHC170" s="1"/>
      <c r="AHD170" s="1"/>
      <c r="AHE170" s="1"/>
      <c r="AHF170" s="1"/>
      <c r="AHG170" s="1"/>
      <c r="AHH170" s="1"/>
      <c r="AHI170" s="1"/>
      <c r="AHJ170" s="1"/>
    </row>
    <row r="171" spans="1:894" ht="15" customHeight="1" x14ac:dyDescent="0.2">
      <c r="A171" s="66">
        <v>107</v>
      </c>
      <c r="B171" s="66" t="s">
        <v>346</v>
      </c>
      <c r="C171" s="67" t="s">
        <v>571</v>
      </c>
      <c r="D171" s="68" t="s">
        <v>572</v>
      </c>
      <c r="E171" s="68" t="s">
        <v>668</v>
      </c>
      <c r="F171" s="69"/>
      <c r="G171" s="70">
        <v>247500</v>
      </c>
      <c r="H171" s="70">
        <v>27500</v>
      </c>
      <c r="I171" s="68" t="s">
        <v>295</v>
      </c>
      <c r="J171" s="71" t="s">
        <v>342</v>
      </c>
      <c r="K171" s="71" t="s">
        <v>482</v>
      </c>
      <c r="L171" s="71">
        <v>2013</v>
      </c>
      <c r="M171" s="71" t="s">
        <v>510</v>
      </c>
      <c r="N171" s="72">
        <v>42036</v>
      </c>
      <c r="O171" s="72">
        <v>43131</v>
      </c>
      <c r="P171" s="70">
        <v>0</v>
      </c>
      <c r="Q171" s="70">
        <f>+G171-P171</f>
        <v>247500</v>
      </c>
      <c r="R171" s="82">
        <v>25</v>
      </c>
    </row>
    <row r="172" spans="1:894" s="59" customFormat="1" ht="15" customHeight="1" x14ac:dyDescent="0.2">
      <c r="A172" s="46">
        <v>108</v>
      </c>
      <c r="B172" s="46" t="s">
        <v>346</v>
      </c>
      <c r="C172" s="53" t="s">
        <v>573</v>
      </c>
      <c r="D172" s="54" t="s">
        <v>574</v>
      </c>
      <c r="E172" s="54" t="s">
        <v>669</v>
      </c>
      <c r="F172" s="55"/>
      <c r="G172" s="56">
        <v>315000</v>
      </c>
      <c r="H172" s="56">
        <v>35000</v>
      </c>
      <c r="I172" s="54" t="s">
        <v>295</v>
      </c>
      <c r="J172" s="47" t="s">
        <v>342</v>
      </c>
      <c r="K172" s="47" t="s">
        <v>482</v>
      </c>
      <c r="L172" s="47">
        <v>2013</v>
      </c>
      <c r="M172" s="47" t="s">
        <v>510</v>
      </c>
      <c r="N172" s="57">
        <v>42036</v>
      </c>
      <c r="O172" s="57">
        <v>43131</v>
      </c>
      <c r="P172" s="56">
        <v>0</v>
      </c>
      <c r="Q172" s="56">
        <f>+G172-P172</f>
        <v>315000</v>
      </c>
      <c r="R172" s="82">
        <v>25</v>
      </c>
      <c r="S172" s="1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66"/>
      <c r="CN172" s="66"/>
      <c r="CO172" s="66"/>
      <c r="CP172" s="66"/>
      <c r="CQ172" s="66"/>
      <c r="CR172" s="66"/>
      <c r="CS172" s="66"/>
      <c r="CT172" s="66"/>
      <c r="CU172" s="66"/>
      <c r="CV172" s="66"/>
      <c r="CW172" s="66"/>
      <c r="CX172" s="66"/>
      <c r="CY172" s="66"/>
      <c r="CZ172" s="66"/>
      <c r="DA172" s="66"/>
      <c r="DB172" s="66"/>
      <c r="DC172" s="66"/>
      <c r="DD172" s="66"/>
      <c r="DE172" s="66"/>
      <c r="DF172" s="66"/>
      <c r="DG172" s="66"/>
      <c r="DH172" s="66"/>
      <c r="DI172" s="66"/>
      <c r="DJ172" s="66"/>
      <c r="DK172" s="66"/>
      <c r="DL172" s="66"/>
      <c r="DM172" s="66"/>
      <c r="DN172" s="66"/>
      <c r="DO172" s="66"/>
      <c r="DP172" s="66"/>
      <c r="DQ172" s="66"/>
      <c r="DR172" s="66"/>
      <c r="DS172" s="66"/>
      <c r="DT172" s="66"/>
      <c r="DU172" s="66"/>
      <c r="DV172" s="66"/>
      <c r="DW172" s="66"/>
      <c r="DX172" s="66"/>
      <c r="DY172" s="66"/>
      <c r="DZ172" s="66"/>
      <c r="EA172" s="66"/>
      <c r="EB172" s="66"/>
      <c r="EC172" s="66"/>
      <c r="ED172" s="66"/>
      <c r="EE172" s="66"/>
      <c r="EF172" s="66"/>
      <c r="EG172" s="66"/>
      <c r="EH172" s="66"/>
      <c r="EI172" s="66"/>
      <c r="EJ172" s="66"/>
      <c r="EK172" s="66"/>
      <c r="EL172" s="66"/>
      <c r="EM172" s="66"/>
      <c r="EN172" s="66"/>
      <c r="EO172" s="66"/>
      <c r="EP172" s="66"/>
      <c r="EQ172" s="66"/>
      <c r="ER172" s="66"/>
      <c r="ES172" s="66"/>
      <c r="ET172" s="66"/>
      <c r="EU172" s="66"/>
      <c r="EV172" s="66"/>
      <c r="EW172" s="66"/>
      <c r="EX172" s="66"/>
      <c r="EY172" s="66"/>
      <c r="EZ172" s="66"/>
      <c r="FA172" s="66"/>
      <c r="FB172" s="66"/>
      <c r="FC172" s="66"/>
      <c r="FD172" s="66"/>
      <c r="FE172" s="66"/>
      <c r="FF172" s="66"/>
      <c r="FG172" s="66"/>
      <c r="FH172" s="66"/>
      <c r="FI172" s="66"/>
      <c r="FJ172" s="66"/>
      <c r="FK172" s="66"/>
      <c r="FL172" s="66"/>
      <c r="FM172" s="66"/>
      <c r="FN172" s="66"/>
      <c r="FO172" s="66"/>
      <c r="FP172" s="66"/>
      <c r="FQ172" s="66"/>
      <c r="FR172" s="66"/>
      <c r="FS172" s="66"/>
      <c r="FT172" s="66"/>
      <c r="FU172" s="66"/>
      <c r="FV172" s="66"/>
      <c r="FW172" s="66"/>
      <c r="FX172" s="66"/>
      <c r="FY172" s="66"/>
      <c r="FZ172" s="66"/>
      <c r="GA172" s="66"/>
      <c r="GB172" s="66"/>
      <c r="GC172" s="66"/>
      <c r="GD172" s="66"/>
      <c r="GE172" s="66"/>
      <c r="GF172" s="66"/>
      <c r="GG172" s="66"/>
      <c r="GH172" s="66"/>
      <c r="GI172" s="66"/>
      <c r="GJ172" s="66"/>
      <c r="GK172" s="66"/>
      <c r="GL172" s="66"/>
      <c r="GM172" s="66"/>
      <c r="GN172" s="66"/>
      <c r="GO172" s="66"/>
      <c r="GP172" s="66"/>
      <c r="GQ172" s="66"/>
      <c r="GR172" s="66"/>
      <c r="GS172" s="66"/>
      <c r="GT172" s="66"/>
      <c r="GU172" s="66"/>
      <c r="GV172" s="66"/>
      <c r="GW172" s="66"/>
      <c r="GX172" s="66"/>
      <c r="GY172" s="66"/>
      <c r="GZ172" s="66"/>
      <c r="HA172" s="66"/>
      <c r="HB172" s="66"/>
      <c r="HC172" s="66"/>
      <c r="HD172" s="66"/>
      <c r="HE172" s="66"/>
      <c r="HF172" s="66"/>
      <c r="HG172" s="66"/>
      <c r="HH172" s="66"/>
      <c r="HI172" s="66"/>
      <c r="HJ172" s="66"/>
      <c r="HK172" s="66"/>
      <c r="HL172" s="66"/>
      <c r="HM172" s="66"/>
      <c r="HN172" s="66"/>
      <c r="HO172" s="66"/>
      <c r="HP172" s="66"/>
      <c r="HQ172" s="66"/>
      <c r="HR172" s="66"/>
      <c r="HS172" s="66"/>
      <c r="HT172" s="66"/>
      <c r="HU172" s="66"/>
      <c r="HV172" s="66"/>
      <c r="HW172" s="66"/>
      <c r="HX172" s="66"/>
      <c r="HY172" s="66"/>
      <c r="HZ172" s="66"/>
      <c r="IA172" s="66"/>
      <c r="IB172" s="66"/>
      <c r="IC172" s="66"/>
      <c r="ID172" s="66"/>
      <c r="IE172" s="66"/>
      <c r="IF172" s="66"/>
      <c r="IG172" s="66"/>
      <c r="IH172" s="66"/>
      <c r="II172" s="66"/>
      <c r="IJ172" s="66"/>
      <c r="IK172" s="66"/>
      <c r="IL172" s="66"/>
      <c r="IM172" s="66"/>
      <c r="IN172" s="66"/>
      <c r="IO172" s="66"/>
      <c r="IP172" s="66"/>
      <c r="IQ172" s="66"/>
      <c r="IR172" s="66"/>
      <c r="IS172" s="66"/>
      <c r="IT172" s="66"/>
      <c r="IU172" s="66"/>
      <c r="IV172" s="66"/>
      <c r="IW172" s="66"/>
      <c r="IX172" s="66"/>
      <c r="IY172" s="66"/>
      <c r="IZ172" s="66"/>
      <c r="JA172" s="66"/>
      <c r="JB172" s="66"/>
      <c r="JC172" s="66"/>
      <c r="JD172" s="66"/>
      <c r="JE172" s="66"/>
      <c r="JF172" s="66"/>
      <c r="JG172" s="66"/>
      <c r="JH172" s="66"/>
      <c r="JI172" s="66"/>
      <c r="JJ172" s="66"/>
      <c r="JK172" s="66"/>
      <c r="JL172" s="66"/>
      <c r="JM172" s="66"/>
      <c r="JN172" s="66"/>
      <c r="JO172" s="66"/>
      <c r="JP172" s="66"/>
      <c r="JQ172" s="66"/>
      <c r="JR172" s="66"/>
      <c r="JS172" s="66"/>
      <c r="JT172" s="66"/>
      <c r="JU172" s="66"/>
      <c r="JV172" s="66"/>
      <c r="JW172" s="66"/>
      <c r="JX172" s="66"/>
      <c r="JY172" s="66"/>
      <c r="JZ172" s="66"/>
      <c r="KA172" s="66"/>
      <c r="KB172" s="66"/>
      <c r="KC172" s="66"/>
      <c r="KD172" s="66"/>
      <c r="KE172" s="66"/>
      <c r="KF172" s="66"/>
      <c r="KG172" s="66"/>
      <c r="KH172" s="66"/>
      <c r="KI172" s="66"/>
      <c r="KJ172" s="66"/>
      <c r="KK172" s="66"/>
      <c r="KL172" s="66"/>
      <c r="KM172" s="66"/>
      <c r="KN172" s="66"/>
      <c r="KO172" s="66"/>
      <c r="KP172" s="66"/>
      <c r="KQ172" s="66"/>
      <c r="KR172" s="66"/>
      <c r="KS172" s="66"/>
      <c r="KT172" s="66"/>
      <c r="KU172" s="66"/>
      <c r="KV172" s="66"/>
      <c r="KW172" s="66"/>
      <c r="KX172" s="66"/>
      <c r="KY172" s="66"/>
      <c r="KZ172" s="66"/>
      <c r="LA172" s="66"/>
      <c r="LB172" s="66"/>
      <c r="LC172" s="66"/>
      <c r="LD172" s="66"/>
      <c r="LE172" s="66"/>
      <c r="LF172" s="66"/>
      <c r="LG172" s="66"/>
      <c r="LH172" s="66"/>
      <c r="LI172" s="66"/>
      <c r="LJ172" s="66"/>
      <c r="LK172" s="66"/>
      <c r="LL172" s="66"/>
      <c r="LM172" s="66"/>
      <c r="LN172" s="66"/>
      <c r="LO172" s="66"/>
      <c r="LP172" s="66"/>
      <c r="LQ172" s="66"/>
      <c r="LR172" s="66"/>
      <c r="LS172" s="66"/>
      <c r="LT172" s="66"/>
      <c r="LU172" s="66"/>
      <c r="LV172" s="66"/>
      <c r="LW172" s="66"/>
      <c r="LX172" s="66"/>
      <c r="LY172" s="66"/>
      <c r="LZ172" s="66"/>
      <c r="MA172" s="66"/>
      <c r="MB172" s="66"/>
      <c r="MC172" s="66"/>
      <c r="MD172" s="66"/>
      <c r="ME172" s="66"/>
      <c r="MF172" s="66"/>
      <c r="MG172" s="66"/>
      <c r="MH172" s="66"/>
      <c r="MI172" s="66"/>
      <c r="MJ172" s="66"/>
      <c r="MK172" s="66"/>
      <c r="ML172" s="66"/>
      <c r="MM172" s="66"/>
      <c r="MN172" s="66"/>
      <c r="MO172" s="66"/>
      <c r="MP172" s="66"/>
      <c r="MQ172" s="66"/>
      <c r="MR172" s="66"/>
      <c r="MS172" s="66"/>
      <c r="MT172" s="66"/>
      <c r="MU172" s="66"/>
      <c r="MV172" s="66"/>
      <c r="MW172" s="66"/>
      <c r="MX172" s="66"/>
      <c r="MY172" s="66"/>
      <c r="MZ172" s="66"/>
      <c r="NA172" s="66"/>
      <c r="NB172" s="66"/>
      <c r="NC172" s="66"/>
      <c r="ND172" s="66"/>
      <c r="NE172" s="66"/>
      <c r="NF172" s="66"/>
      <c r="NG172" s="66"/>
      <c r="NH172" s="66"/>
      <c r="NI172" s="66"/>
      <c r="NJ172" s="66"/>
      <c r="NK172" s="66"/>
      <c r="NL172" s="66"/>
      <c r="NM172" s="66"/>
      <c r="NN172" s="66"/>
      <c r="NO172" s="66"/>
      <c r="NP172" s="66"/>
      <c r="NQ172" s="66"/>
      <c r="NR172" s="66"/>
      <c r="NS172" s="66"/>
      <c r="NT172" s="66"/>
      <c r="NU172" s="66"/>
      <c r="NV172" s="66"/>
      <c r="NW172" s="66"/>
      <c r="NX172" s="66"/>
      <c r="NY172" s="66"/>
      <c r="NZ172" s="66"/>
      <c r="OA172" s="66"/>
      <c r="OB172" s="66"/>
      <c r="OC172" s="66"/>
      <c r="OD172" s="66"/>
      <c r="OE172" s="66"/>
      <c r="OF172" s="66"/>
      <c r="OG172" s="66"/>
      <c r="OH172" s="66"/>
      <c r="OI172" s="66"/>
      <c r="OJ172" s="66"/>
      <c r="OK172" s="66"/>
      <c r="OL172" s="66"/>
      <c r="OM172" s="66"/>
      <c r="ON172" s="66"/>
      <c r="OO172" s="66"/>
      <c r="OP172" s="66"/>
      <c r="OQ172" s="66"/>
      <c r="OR172" s="66"/>
      <c r="OS172" s="66"/>
      <c r="OT172" s="66"/>
      <c r="OU172" s="66"/>
      <c r="OV172" s="66"/>
      <c r="OW172" s="66"/>
      <c r="OX172" s="66"/>
      <c r="OY172" s="66"/>
      <c r="OZ172" s="66"/>
      <c r="PA172" s="66"/>
      <c r="PB172" s="66"/>
      <c r="PC172" s="66"/>
      <c r="PD172" s="66"/>
      <c r="PE172" s="66"/>
      <c r="PF172" s="66"/>
      <c r="PG172" s="66"/>
      <c r="PH172" s="66"/>
      <c r="PI172" s="66"/>
      <c r="PJ172" s="66"/>
      <c r="PK172" s="66"/>
      <c r="PL172" s="66"/>
      <c r="PM172" s="66"/>
      <c r="PN172" s="66"/>
      <c r="PO172" s="66"/>
      <c r="PP172" s="66"/>
      <c r="PQ172" s="66"/>
      <c r="PR172" s="66"/>
      <c r="PS172" s="66"/>
      <c r="PT172" s="66"/>
      <c r="PU172" s="66"/>
      <c r="PV172" s="66"/>
      <c r="PW172" s="66"/>
      <c r="PX172" s="66"/>
      <c r="PY172" s="66"/>
      <c r="PZ172" s="66"/>
      <c r="QA172" s="66"/>
      <c r="QB172" s="66"/>
      <c r="QC172" s="66"/>
      <c r="QD172" s="66"/>
      <c r="QE172" s="66"/>
      <c r="QF172" s="66"/>
      <c r="QG172" s="66"/>
      <c r="QH172" s="66"/>
      <c r="QI172" s="66"/>
      <c r="QJ172" s="66"/>
      <c r="QK172" s="66"/>
      <c r="QL172" s="66"/>
      <c r="QM172" s="66"/>
      <c r="QN172" s="66"/>
      <c r="QO172" s="66"/>
      <c r="QP172" s="66"/>
      <c r="QQ172" s="66"/>
      <c r="QR172" s="66"/>
      <c r="QS172" s="66"/>
      <c r="QT172" s="66"/>
      <c r="QU172" s="66"/>
      <c r="QV172" s="66"/>
      <c r="QW172" s="66"/>
      <c r="QX172" s="66"/>
      <c r="QY172" s="66"/>
      <c r="QZ172" s="66"/>
      <c r="RA172" s="66"/>
      <c r="RB172" s="66"/>
      <c r="RC172" s="66"/>
      <c r="RD172" s="66"/>
      <c r="RE172" s="66"/>
      <c r="RF172" s="66"/>
      <c r="RG172" s="66"/>
      <c r="RH172" s="66"/>
      <c r="RI172" s="66"/>
      <c r="RJ172" s="66"/>
      <c r="RK172" s="66"/>
      <c r="RL172" s="66"/>
      <c r="RM172" s="66"/>
      <c r="RN172" s="66"/>
      <c r="RO172" s="66"/>
      <c r="RP172" s="66"/>
      <c r="RQ172" s="66"/>
      <c r="RR172" s="66"/>
      <c r="RS172" s="66"/>
      <c r="RT172" s="66"/>
      <c r="RU172" s="66"/>
      <c r="RV172" s="66"/>
      <c r="RW172" s="66"/>
      <c r="RX172" s="66"/>
      <c r="RY172" s="66"/>
      <c r="RZ172" s="66"/>
      <c r="SA172" s="66"/>
      <c r="SB172" s="66"/>
      <c r="SC172" s="66"/>
      <c r="SD172" s="66"/>
      <c r="SE172" s="66"/>
      <c r="SF172" s="66"/>
      <c r="SG172" s="66"/>
      <c r="SH172" s="66"/>
      <c r="SI172" s="66"/>
      <c r="SJ172" s="66"/>
      <c r="SK172" s="66"/>
      <c r="SL172" s="66"/>
      <c r="SM172" s="66"/>
      <c r="SN172" s="66"/>
      <c r="SO172" s="66"/>
      <c r="SP172" s="66"/>
      <c r="SQ172" s="66"/>
      <c r="SR172" s="66"/>
      <c r="SS172" s="66"/>
      <c r="ST172" s="66"/>
      <c r="SU172" s="66"/>
      <c r="SV172" s="66"/>
      <c r="SW172" s="66"/>
      <c r="SX172" s="66"/>
      <c r="SY172" s="66"/>
      <c r="SZ172" s="66"/>
      <c r="TA172" s="66"/>
      <c r="TB172" s="66"/>
      <c r="TC172" s="66"/>
      <c r="TD172" s="66"/>
      <c r="TE172" s="66"/>
      <c r="TF172" s="66"/>
      <c r="TG172" s="66"/>
      <c r="TH172" s="66"/>
      <c r="TI172" s="66"/>
      <c r="TJ172" s="66"/>
      <c r="TK172" s="66"/>
      <c r="TL172" s="66"/>
      <c r="TM172" s="66"/>
      <c r="TN172" s="66"/>
      <c r="TO172" s="66"/>
      <c r="TP172" s="66"/>
      <c r="TQ172" s="66"/>
      <c r="TR172" s="66"/>
      <c r="TS172" s="66"/>
      <c r="TT172" s="66"/>
      <c r="TU172" s="66"/>
      <c r="TV172" s="66"/>
      <c r="TW172" s="66"/>
      <c r="TX172" s="66"/>
      <c r="TY172" s="66"/>
      <c r="TZ172" s="66"/>
      <c r="UA172" s="66"/>
      <c r="UB172" s="66"/>
      <c r="UC172" s="66"/>
      <c r="UD172" s="66"/>
      <c r="UE172" s="66"/>
      <c r="UF172" s="66"/>
      <c r="UG172" s="66"/>
      <c r="UH172" s="66"/>
      <c r="UI172" s="66"/>
      <c r="UJ172" s="66"/>
      <c r="UK172" s="66"/>
      <c r="UL172" s="66"/>
      <c r="UM172" s="66"/>
      <c r="UN172" s="66"/>
      <c r="UO172" s="66"/>
      <c r="UP172" s="66"/>
      <c r="UQ172" s="66"/>
      <c r="UR172" s="66"/>
      <c r="US172" s="66"/>
      <c r="UT172" s="66"/>
      <c r="UU172" s="66"/>
      <c r="UV172" s="66"/>
      <c r="UW172" s="66"/>
      <c r="UX172" s="66"/>
      <c r="UY172" s="66"/>
      <c r="UZ172" s="66"/>
      <c r="VA172" s="66"/>
      <c r="VB172" s="66"/>
      <c r="VC172" s="66"/>
      <c r="VD172" s="66"/>
      <c r="VE172" s="66"/>
      <c r="VF172" s="66"/>
      <c r="VG172" s="66"/>
      <c r="VH172" s="66"/>
      <c r="VI172" s="66"/>
      <c r="VJ172" s="66"/>
      <c r="VK172" s="66"/>
      <c r="VL172" s="66"/>
      <c r="VM172" s="66"/>
      <c r="VN172" s="66"/>
      <c r="VO172" s="66"/>
      <c r="VP172" s="66"/>
      <c r="VQ172" s="66"/>
      <c r="VR172" s="66"/>
      <c r="VS172" s="66"/>
      <c r="VT172" s="66"/>
      <c r="VU172" s="66"/>
      <c r="VV172" s="66"/>
      <c r="VW172" s="66"/>
      <c r="VX172" s="66"/>
      <c r="VY172" s="66"/>
      <c r="VZ172" s="66"/>
      <c r="WA172" s="66"/>
      <c r="WB172" s="66"/>
      <c r="WC172" s="66"/>
      <c r="WD172" s="66"/>
      <c r="WE172" s="66"/>
      <c r="WF172" s="66"/>
      <c r="WG172" s="66"/>
      <c r="WH172" s="66"/>
      <c r="WI172" s="66"/>
      <c r="WJ172" s="66"/>
      <c r="WK172" s="66"/>
      <c r="WL172" s="66"/>
      <c r="WM172" s="66"/>
      <c r="WN172" s="66"/>
      <c r="WO172" s="66"/>
      <c r="WP172" s="66"/>
      <c r="WQ172" s="66"/>
      <c r="WR172" s="66"/>
      <c r="WS172" s="66"/>
      <c r="WT172" s="66"/>
      <c r="WU172" s="66"/>
      <c r="WV172" s="66"/>
      <c r="WW172" s="66"/>
      <c r="WX172" s="66"/>
      <c r="WY172" s="66"/>
      <c r="WZ172" s="66"/>
      <c r="XA172" s="66"/>
      <c r="XB172" s="66"/>
      <c r="XC172" s="66"/>
      <c r="XD172" s="66"/>
      <c r="XE172" s="66"/>
      <c r="XF172" s="66"/>
      <c r="XG172" s="66"/>
      <c r="XH172" s="66"/>
      <c r="XI172" s="66"/>
      <c r="XJ172" s="66"/>
      <c r="XK172" s="66"/>
      <c r="XL172" s="66"/>
      <c r="XM172" s="66"/>
      <c r="XN172" s="66"/>
      <c r="XO172" s="66"/>
      <c r="XP172" s="66"/>
      <c r="XQ172" s="66"/>
      <c r="XR172" s="66"/>
      <c r="XS172" s="66"/>
      <c r="XT172" s="66"/>
      <c r="XU172" s="66"/>
      <c r="XV172" s="66"/>
      <c r="XW172" s="66"/>
      <c r="XX172" s="66"/>
      <c r="XY172" s="66"/>
      <c r="XZ172" s="66"/>
      <c r="YA172" s="66"/>
      <c r="YB172" s="66"/>
      <c r="YC172" s="66"/>
      <c r="YD172" s="66"/>
      <c r="YE172" s="66"/>
      <c r="YF172" s="66"/>
      <c r="YG172" s="66"/>
      <c r="YH172" s="66"/>
      <c r="YI172" s="66"/>
      <c r="YJ172" s="66"/>
      <c r="YK172" s="66"/>
      <c r="YL172" s="66"/>
      <c r="YM172" s="66"/>
      <c r="YN172" s="66"/>
      <c r="YO172" s="66"/>
      <c r="YP172" s="66"/>
      <c r="YQ172" s="66"/>
      <c r="YR172" s="66"/>
      <c r="YS172" s="66"/>
      <c r="YT172" s="66"/>
      <c r="YU172" s="66"/>
      <c r="YV172" s="66"/>
      <c r="YW172" s="66"/>
      <c r="YX172" s="66"/>
      <c r="YY172" s="66"/>
      <c r="YZ172" s="66"/>
      <c r="ZA172" s="66"/>
      <c r="ZB172" s="66"/>
      <c r="ZC172" s="66"/>
      <c r="ZD172" s="66"/>
      <c r="ZE172" s="66"/>
      <c r="ZF172" s="66"/>
      <c r="ZG172" s="66"/>
      <c r="ZH172" s="66"/>
      <c r="ZI172" s="66"/>
      <c r="ZJ172" s="66"/>
      <c r="ZK172" s="66"/>
      <c r="ZL172" s="66"/>
      <c r="ZM172" s="66"/>
      <c r="ZN172" s="66"/>
      <c r="ZO172" s="66"/>
      <c r="ZP172" s="66"/>
      <c r="ZQ172" s="66"/>
      <c r="ZR172" s="66"/>
      <c r="ZS172" s="66"/>
      <c r="ZT172" s="66"/>
      <c r="ZU172" s="66"/>
      <c r="ZV172" s="66"/>
      <c r="ZW172" s="66"/>
      <c r="ZX172" s="66"/>
      <c r="ZY172" s="66"/>
      <c r="ZZ172" s="66"/>
      <c r="AAA172" s="66"/>
      <c r="AAB172" s="66"/>
      <c r="AAC172" s="66"/>
      <c r="AAD172" s="66"/>
      <c r="AAE172" s="66"/>
      <c r="AAF172" s="66"/>
      <c r="AAG172" s="66"/>
      <c r="AAH172" s="66"/>
      <c r="AAI172" s="66"/>
      <c r="AAJ172" s="66"/>
      <c r="AAK172" s="66"/>
      <c r="AAL172" s="66"/>
      <c r="AAM172" s="66"/>
      <c r="AAN172" s="66"/>
      <c r="AAO172" s="66"/>
      <c r="AAP172" s="66"/>
      <c r="AAQ172" s="66"/>
      <c r="AAR172" s="66"/>
      <c r="AAS172" s="66"/>
      <c r="AAT172" s="66"/>
      <c r="AAU172" s="66"/>
      <c r="AAV172" s="66"/>
      <c r="AAW172" s="66"/>
      <c r="AAX172" s="66"/>
      <c r="AAY172" s="66"/>
      <c r="AAZ172" s="66"/>
      <c r="ABA172" s="66"/>
      <c r="ABB172" s="66"/>
      <c r="ABC172" s="66"/>
      <c r="ABD172" s="66"/>
      <c r="ABE172" s="66"/>
      <c r="ABF172" s="66"/>
      <c r="ABG172" s="66"/>
      <c r="ABH172" s="66"/>
      <c r="ABI172" s="66"/>
      <c r="ABJ172" s="66"/>
      <c r="ABK172" s="66"/>
      <c r="ABL172" s="66"/>
      <c r="ABM172" s="66"/>
      <c r="ABN172" s="66"/>
      <c r="ABO172" s="66"/>
      <c r="ABP172" s="66"/>
      <c r="ABQ172" s="66"/>
      <c r="ABR172" s="66"/>
      <c r="ABS172" s="66"/>
      <c r="ABT172" s="66"/>
      <c r="ABU172" s="66"/>
      <c r="ABV172" s="66"/>
      <c r="ABW172" s="66"/>
      <c r="ABX172" s="66"/>
      <c r="ABY172" s="66"/>
      <c r="ABZ172" s="66"/>
      <c r="ACA172" s="66"/>
      <c r="ACB172" s="66"/>
      <c r="ACC172" s="66"/>
      <c r="ACD172" s="66"/>
      <c r="ACE172" s="66"/>
      <c r="ACF172" s="66"/>
      <c r="ACG172" s="66"/>
      <c r="ACH172" s="66"/>
      <c r="ACI172" s="66"/>
      <c r="ACJ172" s="66"/>
      <c r="ACK172" s="66"/>
      <c r="ACL172" s="66"/>
      <c r="ACM172" s="66"/>
      <c r="ACN172" s="66"/>
      <c r="ACO172" s="66"/>
      <c r="ACP172" s="66"/>
      <c r="ACQ172" s="66"/>
      <c r="ACR172" s="66"/>
      <c r="ACS172" s="66"/>
      <c r="ACT172" s="66"/>
      <c r="ACU172" s="66"/>
      <c r="ACV172" s="66"/>
      <c r="ACW172" s="66"/>
      <c r="ACX172" s="66"/>
      <c r="ACY172" s="66"/>
      <c r="ACZ172" s="66"/>
      <c r="ADA172" s="66"/>
      <c r="ADB172" s="66"/>
      <c r="ADC172" s="66"/>
      <c r="ADD172" s="66"/>
      <c r="ADE172" s="66"/>
      <c r="ADF172" s="66"/>
      <c r="ADG172" s="66"/>
      <c r="ADH172" s="66"/>
      <c r="ADI172" s="66"/>
      <c r="ADJ172" s="66"/>
      <c r="ADK172" s="66"/>
      <c r="ADL172" s="66"/>
      <c r="ADM172" s="66"/>
      <c r="ADN172" s="66"/>
      <c r="ADO172" s="66"/>
      <c r="ADP172" s="66"/>
      <c r="ADQ172" s="66"/>
      <c r="ADR172" s="66"/>
      <c r="ADS172" s="66"/>
      <c r="ADT172" s="66"/>
      <c r="ADU172" s="66"/>
      <c r="ADV172" s="66"/>
      <c r="ADW172" s="66"/>
      <c r="ADX172" s="66"/>
      <c r="ADY172" s="66"/>
      <c r="ADZ172" s="66"/>
      <c r="AEA172" s="66"/>
      <c r="AEB172" s="66"/>
      <c r="AEC172" s="66"/>
      <c r="AED172" s="66"/>
      <c r="AEE172" s="66"/>
      <c r="AEF172" s="66"/>
      <c r="AEG172" s="66"/>
      <c r="AEH172" s="66"/>
      <c r="AEI172" s="66"/>
      <c r="AEJ172" s="66"/>
      <c r="AEK172" s="66"/>
      <c r="AEL172" s="66"/>
      <c r="AEM172" s="66"/>
      <c r="AEN172" s="66"/>
      <c r="AEO172" s="66"/>
      <c r="AEP172" s="66"/>
      <c r="AEQ172" s="66"/>
      <c r="AER172" s="66"/>
      <c r="AES172" s="66"/>
      <c r="AET172" s="66"/>
      <c r="AEU172" s="66"/>
      <c r="AEV172" s="66"/>
      <c r="AEW172" s="66"/>
      <c r="AEX172" s="66"/>
      <c r="AEY172" s="66"/>
      <c r="AEZ172" s="66"/>
      <c r="AFA172" s="66"/>
      <c r="AFB172" s="66"/>
      <c r="AFC172" s="66"/>
      <c r="AFD172" s="66"/>
      <c r="AFE172" s="66"/>
      <c r="AFF172" s="66"/>
      <c r="AFG172" s="66"/>
      <c r="AFH172" s="66"/>
      <c r="AFI172" s="66"/>
      <c r="AFJ172" s="66"/>
      <c r="AFK172" s="66"/>
      <c r="AFL172" s="66"/>
      <c r="AFM172" s="66"/>
      <c r="AFN172" s="66"/>
      <c r="AFO172" s="66"/>
      <c r="AFP172" s="66"/>
      <c r="AFQ172" s="66"/>
      <c r="AFR172" s="66"/>
      <c r="AFS172" s="66"/>
      <c r="AFT172" s="66"/>
      <c r="AFU172" s="66"/>
      <c r="AFV172" s="66"/>
      <c r="AFW172" s="66"/>
      <c r="AFX172" s="66"/>
      <c r="AFY172" s="66"/>
      <c r="AFZ172" s="66"/>
      <c r="AGA172" s="66"/>
      <c r="AGB172" s="66"/>
      <c r="AGC172" s="66"/>
      <c r="AGD172" s="66"/>
      <c r="AGE172" s="66"/>
      <c r="AGF172" s="66"/>
      <c r="AGG172" s="66"/>
      <c r="AGH172" s="66"/>
      <c r="AGI172" s="66"/>
      <c r="AGJ172" s="66"/>
      <c r="AGK172" s="66"/>
      <c r="AGL172" s="66"/>
      <c r="AGM172" s="66"/>
      <c r="AGN172" s="66"/>
      <c r="AGO172" s="66"/>
      <c r="AGP172" s="66"/>
      <c r="AGQ172" s="66"/>
      <c r="AGR172" s="66"/>
      <c r="AGS172" s="66"/>
      <c r="AGT172" s="66"/>
      <c r="AGU172" s="66"/>
      <c r="AGV172" s="66"/>
      <c r="AGW172" s="66"/>
      <c r="AGX172" s="66"/>
      <c r="AGY172" s="66"/>
      <c r="AGZ172" s="66"/>
      <c r="AHA172" s="66"/>
      <c r="AHB172" s="66"/>
      <c r="AHC172" s="66"/>
      <c r="AHD172" s="66"/>
      <c r="AHE172" s="66"/>
      <c r="AHF172" s="66"/>
      <c r="AHG172" s="66"/>
      <c r="AHH172" s="66"/>
      <c r="AHI172" s="66"/>
      <c r="AHJ172" s="66"/>
    </row>
    <row r="173" spans="1:894" s="23" customFormat="1" ht="15" customHeight="1" x14ac:dyDescent="0.2">
      <c r="A173" s="59">
        <v>122</v>
      </c>
      <c r="B173" s="59" t="s">
        <v>371</v>
      </c>
      <c r="C173" s="73" t="s">
        <v>51</v>
      </c>
      <c r="D173" s="74" t="s">
        <v>226</v>
      </c>
      <c r="E173" s="74" t="s">
        <v>624</v>
      </c>
      <c r="F173" s="75"/>
      <c r="G173" s="76">
        <v>111600</v>
      </c>
      <c r="H173" s="76">
        <v>12400</v>
      </c>
      <c r="I173" s="74" t="s">
        <v>293</v>
      </c>
      <c r="J173" s="77" t="s">
        <v>340</v>
      </c>
      <c r="K173" s="77" t="s">
        <v>485</v>
      </c>
      <c r="L173" s="77">
        <v>2009</v>
      </c>
      <c r="M173" s="77" t="s">
        <v>510</v>
      </c>
      <c r="N173" s="78">
        <v>40093</v>
      </c>
      <c r="O173" s="78">
        <v>41918</v>
      </c>
      <c r="P173" s="76">
        <v>0</v>
      </c>
      <c r="Q173" s="76">
        <f t="shared" ref="Q173:Q189" si="12">G173-P173</f>
        <v>111600</v>
      </c>
      <c r="R173" s="66"/>
      <c r="S173" s="66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  <c r="KM173" s="1"/>
      <c r="KN173" s="1"/>
      <c r="KO173" s="1"/>
      <c r="KP173" s="1"/>
      <c r="KQ173" s="1"/>
      <c r="KR173" s="1"/>
      <c r="KS173" s="1"/>
      <c r="KT173" s="1"/>
      <c r="KU173" s="1"/>
      <c r="KV173" s="1"/>
      <c r="KW173" s="1"/>
      <c r="KX173" s="1"/>
      <c r="KY173" s="1"/>
      <c r="KZ173" s="1"/>
      <c r="LA173" s="1"/>
      <c r="LB173" s="1"/>
      <c r="LC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N173" s="1"/>
      <c r="LO173" s="1"/>
      <c r="LP173" s="1"/>
      <c r="LQ173" s="1"/>
      <c r="LR173" s="1"/>
      <c r="LS173" s="1"/>
      <c r="LT173" s="1"/>
      <c r="LU173" s="1"/>
      <c r="LV173" s="1"/>
      <c r="LW173" s="1"/>
      <c r="LX173" s="1"/>
      <c r="LY173" s="1"/>
      <c r="LZ173" s="1"/>
      <c r="MA173" s="1"/>
      <c r="MB173" s="1"/>
      <c r="MC173" s="1"/>
      <c r="MD173" s="1"/>
      <c r="ME173" s="1"/>
      <c r="MF173" s="1"/>
      <c r="MG173" s="1"/>
      <c r="MH173" s="1"/>
      <c r="MI173" s="1"/>
      <c r="MJ173" s="1"/>
      <c r="MK173" s="1"/>
      <c r="ML173" s="1"/>
      <c r="MM173" s="1"/>
      <c r="MN173" s="1"/>
      <c r="MO173" s="1"/>
      <c r="MP173" s="1"/>
      <c r="MQ173" s="1"/>
      <c r="MR173" s="1"/>
      <c r="MS173" s="1"/>
      <c r="MT173" s="1"/>
      <c r="MU173" s="1"/>
      <c r="MV173" s="1"/>
      <c r="MW173" s="1"/>
      <c r="MX173" s="1"/>
      <c r="MY173" s="1"/>
      <c r="MZ173" s="1"/>
      <c r="NA173" s="1"/>
      <c r="NB173" s="1"/>
      <c r="NC173" s="1"/>
      <c r="ND173" s="1"/>
      <c r="NE173" s="1"/>
      <c r="NF173" s="1"/>
      <c r="NG173" s="1"/>
      <c r="NH173" s="1"/>
      <c r="NI173" s="1"/>
      <c r="NJ173" s="1"/>
      <c r="NK173" s="1"/>
      <c r="NL173" s="1"/>
      <c r="NM173" s="1"/>
      <c r="NN173" s="1"/>
      <c r="NO173" s="1"/>
      <c r="NP173" s="1"/>
      <c r="NQ173" s="1"/>
      <c r="NR173" s="1"/>
      <c r="NS173" s="1"/>
      <c r="NT173" s="1"/>
      <c r="NU173" s="1"/>
      <c r="NV173" s="1"/>
      <c r="NW173" s="1"/>
      <c r="NX173" s="1"/>
      <c r="NY173" s="1"/>
      <c r="NZ173" s="1"/>
      <c r="OA173" s="1"/>
      <c r="OB173" s="1"/>
      <c r="OC173" s="1"/>
      <c r="OD173" s="1"/>
      <c r="OE173" s="1"/>
      <c r="OF173" s="1"/>
      <c r="OG173" s="1"/>
      <c r="OH173" s="1"/>
      <c r="OI173" s="1"/>
      <c r="OJ173" s="1"/>
      <c r="OK173" s="1"/>
      <c r="OL173" s="1"/>
      <c r="OM173" s="1"/>
      <c r="ON173" s="1"/>
      <c r="OO173" s="1"/>
      <c r="OP173" s="1"/>
      <c r="OQ173" s="1"/>
      <c r="OR173" s="1"/>
      <c r="OS173" s="1"/>
      <c r="OT173" s="1"/>
      <c r="OU173" s="1"/>
      <c r="OV173" s="1"/>
      <c r="OW173" s="1"/>
      <c r="OX173" s="1"/>
      <c r="OY173" s="1"/>
      <c r="OZ173" s="1"/>
      <c r="PA173" s="1"/>
      <c r="PB173" s="1"/>
      <c r="PC173" s="1"/>
      <c r="PD173" s="1"/>
      <c r="PE173" s="1"/>
      <c r="PF173" s="1"/>
      <c r="PG173" s="1"/>
      <c r="PH173" s="1"/>
      <c r="PI173" s="1"/>
      <c r="PJ173" s="1"/>
      <c r="PK173" s="1"/>
      <c r="PL173" s="1"/>
      <c r="PM173" s="1"/>
      <c r="PN173" s="1"/>
      <c r="PO173" s="1"/>
      <c r="PP173" s="1"/>
      <c r="PQ173" s="1"/>
      <c r="PR173" s="1"/>
      <c r="PS173" s="1"/>
      <c r="PT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E173" s="1"/>
      <c r="QF173" s="1"/>
      <c r="QG173" s="1"/>
      <c r="QH173" s="1"/>
      <c r="QI173" s="1"/>
      <c r="QJ173" s="1"/>
      <c r="QK173" s="1"/>
      <c r="QL173" s="1"/>
      <c r="QM173" s="1"/>
      <c r="QN173" s="1"/>
      <c r="QO173" s="1"/>
      <c r="QP173" s="1"/>
      <c r="QQ173" s="1"/>
      <c r="QR173" s="1"/>
      <c r="QS173" s="1"/>
      <c r="QT173" s="1"/>
      <c r="QU173" s="1"/>
      <c r="QV173" s="1"/>
      <c r="QW173" s="1"/>
      <c r="QX173" s="1"/>
      <c r="QY173" s="1"/>
      <c r="QZ173" s="1"/>
      <c r="RA173" s="1"/>
      <c r="RB173" s="1"/>
      <c r="RC173" s="1"/>
      <c r="RD173" s="1"/>
      <c r="RE173" s="1"/>
      <c r="RF173" s="1"/>
      <c r="RG173" s="1"/>
      <c r="RH173" s="1"/>
      <c r="RI173" s="1"/>
      <c r="RJ173" s="1"/>
      <c r="RK173" s="1"/>
      <c r="RL173" s="1"/>
      <c r="RM173" s="1"/>
      <c r="RN173" s="1"/>
      <c r="RO173" s="1"/>
      <c r="RP173" s="1"/>
      <c r="RQ173" s="1"/>
      <c r="RR173" s="1"/>
      <c r="RS173" s="1"/>
      <c r="RT173" s="1"/>
      <c r="RU173" s="1"/>
      <c r="RV173" s="1"/>
      <c r="RW173" s="1"/>
      <c r="RX173" s="1"/>
      <c r="RY173" s="1"/>
      <c r="RZ173" s="1"/>
      <c r="SA173" s="1"/>
      <c r="SB173" s="1"/>
      <c r="SC173" s="1"/>
      <c r="SD173" s="1"/>
      <c r="SE173" s="1"/>
      <c r="SF173" s="1"/>
      <c r="SG173" s="1"/>
      <c r="SH173" s="1"/>
      <c r="SI173" s="1"/>
      <c r="SJ173" s="1"/>
      <c r="SK173" s="1"/>
      <c r="SL173" s="1"/>
      <c r="SM173" s="1"/>
      <c r="SN173" s="1"/>
      <c r="SO173" s="1"/>
      <c r="SP173" s="1"/>
      <c r="SQ173" s="1"/>
      <c r="SR173" s="1"/>
      <c r="SS173" s="1"/>
      <c r="ST173" s="1"/>
      <c r="SU173" s="1"/>
      <c r="SV173" s="1"/>
      <c r="SW173" s="1"/>
      <c r="SX173" s="1"/>
      <c r="SY173" s="1"/>
      <c r="SZ173" s="1"/>
      <c r="TA173" s="1"/>
      <c r="TB173" s="1"/>
      <c r="TC173" s="1"/>
      <c r="TD173" s="1"/>
      <c r="TE173" s="1"/>
      <c r="TF173" s="1"/>
      <c r="TG173" s="1"/>
      <c r="TH173" s="1"/>
      <c r="TI173" s="1"/>
      <c r="TJ173" s="1"/>
      <c r="TK173" s="1"/>
      <c r="TL173" s="1"/>
      <c r="TM173" s="1"/>
      <c r="TN173" s="1"/>
      <c r="TO173" s="1"/>
      <c r="TP173" s="1"/>
      <c r="TQ173" s="1"/>
      <c r="TR173" s="1"/>
      <c r="TS173" s="1"/>
      <c r="TT173" s="1"/>
      <c r="TU173" s="1"/>
      <c r="TV173" s="1"/>
      <c r="TW173" s="1"/>
      <c r="TX173" s="1"/>
      <c r="TY173" s="1"/>
      <c r="TZ173" s="1"/>
      <c r="UA173" s="1"/>
      <c r="UB173" s="1"/>
      <c r="UC173" s="1"/>
      <c r="UD173" s="1"/>
      <c r="UE173" s="1"/>
      <c r="UF173" s="1"/>
      <c r="UG173" s="1"/>
      <c r="UH173" s="1"/>
      <c r="UI173" s="1"/>
      <c r="UJ173" s="1"/>
      <c r="UK173" s="1"/>
      <c r="UL173" s="1"/>
      <c r="UM173" s="1"/>
      <c r="UN173" s="1"/>
      <c r="UO173" s="1"/>
      <c r="UP173" s="1"/>
      <c r="UQ173" s="1"/>
      <c r="UR173" s="1"/>
      <c r="US173" s="1"/>
      <c r="UT173" s="1"/>
      <c r="UU173" s="1"/>
      <c r="UV173" s="1"/>
      <c r="UW173" s="1"/>
      <c r="UX173" s="1"/>
      <c r="UY173" s="1"/>
      <c r="UZ173" s="1"/>
      <c r="VA173" s="1"/>
      <c r="VB173" s="1"/>
      <c r="VC173" s="1"/>
      <c r="VD173" s="1"/>
      <c r="VE173" s="1"/>
      <c r="VF173" s="1"/>
      <c r="VG173" s="1"/>
      <c r="VH173" s="1"/>
      <c r="VI173" s="1"/>
      <c r="VJ173" s="1"/>
      <c r="VK173" s="1"/>
      <c r="VL173" s="1"/>
      <c r="VM173" s="1"/>
      <c r="VN173" s="1"/>
      <c r="VO173" s="1"/>
      <c r="VP173" s="1"/>
      <c r="VQ173" s="1"/>
      <c r="VR173" s="1"/>
      <c r="VS173" s="1"/>
      <c r="VT173" s="1"/>
      <c r="VU173" s="1"/>
      <c r="VV173" s="1"/>
      <c r="VW173" s="1"/>
      <c r="VX173" s="1"/>
      <c r="VY173" s="1"/>
      <c r="VZ173" s="1"/>
      <c r="WA173" s="1"/>
      <c r="WB173" s="1"/>
      <c r="WC173" s="1"/>
      <c r="WD173" s="1"/>
      <c r="WE173" s="1"/>
      <c r="WF173" s="1"/>
      <c r="WG173" s="1"/>
      <c r="WH173" s="1"/>
      <c r="WI173" s="1"/>
      <c r="WJ173" s="1"/>
      <c r="WK173" s="1"/>
      <c r="WL173" s="1"/>
      <c r="WM173" s="1"/>
      <c r="WN173" s="1"/>
      <c r="WO173" s="1"/>
      <c r="WP173" s="1"/>
      <c r="WQ173" s="1"/>
      <c r="WR173" s="1"/>
      <c r="WS173" s="1"/>
      <c r="WT173" s="1"/>
      <c r="WU173" s="1"/>
      <c r="WV173" s="1"/>
      <c r="WW173" s="1"/>
      <c r="WX173" s="1"/>
      <c r="WY173" s="1"/>
      <c r="WZ173" s="1"/>
      <c r="XA173" s="1"/>
      <c r="XB173" s="1"/>
      <c r="XC173" s="1"/>
      <c r="XD173" s="1"/>
      <c r="XE173" s="1"/>
      <c r="XF173" s="1"/>
      <c r="XG173" s="1"/>
      <c r="XH173" s="1"/>
      <c r="XI173" s="1"/>
      <c r="XJ173" s="1"/>
      <c r="XK173" s="1"/>
      <c r="XL173" s="1"/>
      <c r="XM173" s="1"/>
      <c r="XN173" s="1"/>
      <c r="XO173" s="1"/>
      <c r="XP173" s="1"/>
      <c r="XQ173" s="1"/>
      <c r="XR173" s="1"/>
      <c r="XS173" s="1"/>
      <c r="XT173" s="1"/>
      <c r="XU173" s="1"/>
      <c r="XV173" s="1"/>
      <c r="XW173" s="1"/>
      <c r="XX173" s="1"/>
      <c r="XY173" s="1"/>
      <c r="XZ173" s="1"/>
      <c r="YA173" s="1"/>
      <c r="YB173" s="1"/>
      <c r="YC173" s="1"/>
      <c r="YD173" s="1"/>
      <c r="YE173" s="1"/>
      <c r="YF173" s="1"/>
      <c r="YG173" s="1"/>
      <c r="YH173" s="1"/>
      <c r="YI173" s="1"/>
      <c r="YJ173" s="1"/>
      <c r="YK173" s="1"/>
      <c r="YL173" s="1"/>
      <c r="YM173" s="1"/>
      <c r="YN173" s="1"/>
      <c r="YO173" s="1"/>
      <c r="YP173" s="1"/>
      <c r="YQ173" s="1"/>
      <c r="YR173" s="1"/>
      <c r="YS173" s="1"/>
      <c r="YT173" s="1"/>
      <c r="YU173" s="1"/>
      <c r="YV173" s="1"/>
      <c r="YW173" s="1"/>
      <c r="YX173" s="1"/>
      <c r="YY173" s="1"/>
      <c r="YZ173" s="1"/>
      <c r="ZA173" s="1"/>
      <c r="ZB173" s="1"/>
      <c r="ZC173" s="1"/>
      <c r="ZD173" s="1"/>
      <c r="ZE173" s="1"/>
      <c r="ZF173" s="1"/>
      <c r="ZG173" s="1"/>
      <c r="ZH173" s="1"/>
      <c r="ZI173" s="1"/>
      <c r="ZJ173" s="1"/>
      <c r="ZK173" s="1"/>
      <c r="ZL173" s="1"/>
      <c r="ZM173" s="1"/>
      <c r="ZN173" s="1"/>
      <c r="ZO173" s="1"/>
      <c r="ZP173" s="1"/>
      <c r="ZQ173" s="1"/>
      <c r="ZR173" s="1"/>
      <c r="ZS173" s="1"/>
      <c r="ZT173" s="1"/>
      <c r="ZU173" s="1"/>
      <c r="ZV173" s="1"/>
      <c r="ZW173" s="1"/>
      <c r="ZX173" s="1"/>
      <c r="ZY173" s="1"/>
      <c r="ZZ173" s="1"/>
      <c r="AAA173" s="1"/>
      <c r="AAB173" s="1"/>
      <c r="AAC173" s="1"/>
      <c r="AAD173" s="1"/>
      <c r="AAE173" s="1"/>
      <c r="AAF173" s="1"/>
      <c r="AAG173" s="1"/>
      <c r="AAH173" s="1"/>
      <c r="AAI173" s="1"/>
      <c r="AAJ173" s="1"/>
      <c r="AAK173" s="1"/>
      <c r="AAL173" s="1"/>
      <c r="AAM173" s="1"/>
      <c r="AAN173" s="1"/>
      <c r="AAO173" s="1"/>
      <c r="AAP173" s="1"/>
      <c r="AAQ173" s="1"/>
      <c r="AAR173" s="1"/>
      <c r="AAS173" s="1"/>
      <c r="AAT173" s="1"/>
      <c r="AAU173" s="1"/>
      <c r="AAV173" s="1"/>
      <c r="AAW173" s="1"/>
      <c r="AAX173" s="1"/>
      <c r="AAY173" s="1"/>
      <c r="AAZ173" s="1"/>
      <c r="ABA173" s="1"/>
      <c r="ABB173" s="1"/>
      <c r="ABC173" s="1"/>
      <c r="ABD173" s="1"/>
      <c r="ABE173" s="1"/>
      <c r="ABF173" s="1"/>
      <c r="ABG173" s="1"/>
      <c r="ABH173" s="1"/>
      <c r="ABI173" s="1"/>
      <c r="ABJ173" s="1"/>
      <c r="ABK173" s="1"/>
      <c r="ABL173" s="1"/>
      <c r="ABM173" s="1"/>
      <c r="ABN173" s="1"/>
      <c r="ABO173" s="1"/>
      <c r="ABP173" s="1"/>
      <c r="ABQ173" s="1"/>
      <c r="ABR173" s="1"/>
      <c r="ABS173" s="1"/>
      <c r="ABT173" s="1"/>
      <c r="ABU173" s="1"/>
      <c r="ABV173" s="1"/>
      <c r="ABW173" s="1"/>
      <c r="ABX173" s="1"/>
      <c r="ABY173" s="1"/>
      <c r="ABZ173" s="1"/>
      <c r="ACA173" s="1"/>
      <c r="ACB173" s="1"/>
      <c r="ACC173" s="1"/>
      <c r="ACD173" s="1"/>
      <c r="ACE173" s="1"/>
      <c r="ACF173" s="1"/>
      <c r="ACG173" s="1"/>
      <c r="ACH173" s="1"/>
      <c r="ACI173" s="1"/>
      <c r="ACJ173" s="1"/>
      <c r="ACK173" s="1"/>
      <c r="ACL173" s="1"/>
      <c r="ACM173" s="1"/>
      <c r="ACN173" s="1"/>
      <c r="ACO173" s="1"/>
      <c r="ACP173" s="1"/>
      <c r="ACQ173" s="1"/>
      <c r="ACR173" s="1"/>
      <c r="ACS173" s="1"/>
      <c r="ACT173" s="1"/>
      <c r="ACU173" s="1"/>
      <c r="ACV173" s="1"/>
      <c r="ACW173" s="1"/>
      <c r="ACX173" s="1"/>
      <c r="ACY173" s="1"/>
      <c r="ACZ173" s="1"/>
      <c r="ADA173" s="1"/>
      <c r="ADB173" s="1"/>
      <c r="ADC173" s="1"/>
      <c r="ADD173" s="1"/>
      <c r="ADE173" s="1"/>
      <c r="ADF173" s="1"/>
      <c r="ADG173" s="1"/>
      <c r="ADH173" s="1"/>
      <c r="ADI173" s="1"/>
      <c r="ADJ173" s="1"/>
      <c r="ADK173" s="1"/>
      <c r="ADL173" s="1"/>
      <c r="ADM173" s="1"/>
      <c r="ADN173" s="1"/>
      <c r="ADO173" s="1"/>
      <c r="ADP173" s="1"/>
      <c r="ADQ173" s="1"/>
      <c r="ADR173" s="1"/>
      <c r="ADS173" s="1"/>
      <c r="ADT173" s="1"/>
      <c r="ADU173" s="1"/>
      <c r="ADV173" s="1"/>
      <c r="ADW173" s="1"/>
      <c r="ADX173" s="1"/>
      <c r="ADY173" s="1"/>
      <c r="ADZ173" s="1"/>
      <c r="AEA173" s="1"/>
      <c r="AEB173" s="1"/>
      <c r="AEC173" s="1"/>
      <c r="AED173" s="1"/>
      <c r="AEE173" s="1"/>
      <c r="AEF173" s="1"/>
      <c r="AEG173" s="1"/>
      <c r="AEH173" s="1"/>
      <c r="AEI173" s="1"/>
      <c r="AEJ173" s="1"/>
      <c r="AEK173" s="1"/>
      <c r="AEL173" s="1"/>
      <c r="AEM173" s="1"/>
      <c r="AEN173" s="1"/>
      <c r="AEO173" s="1"/>
      <c r="AEP173" s="1"/>
      <c r="AEQ173" s="1"/>
      <c r="AER173" s="1"/>
      <c r="AES173" s="1"/>
      <c r="AET173" s="1"/>
      <c r="AEU173" s="1"/>
      <c r="AEV173" s="1"/>
      <c r="AEW173" s="1"/>
      <c r="AEX173" s="1"/>
      <c r="AEY173" s="1"/>
      <c r="AEZ173" s="1"/>
      <c r="AFA173" s="1"/>
      <c r="AFB173" s="1"/>
      <c r="AFC173" s="1"/>
      <c r="AFD173" s="1"/>
      <c r="AFE173" s="1"/>
      <c r="AFF173" s="1"/>
      <c r="AFG173" s="1"/>
      <c r="AFH173" s="1"/>
      <c r="AFI173" s="1"/>
      <c r="AFJ173" s="1"/>
      <c r="AFK173" s="1"/>
      <c r="AFL173" s="1"/>
      <c r="AFM173" s="1"/>
      <c r="AFN173" s="1"/>
      <c r="AFO173" s="1"/>
      <c r="AFP173" s="1"/>
      <c r="AFQ173" s="1"/>
      <c r="AFR173" s="1"/>
      <c r="AFS173" s="1"/>
      <c r="AFT173" s="1"/>
      <c r="AFU173" s="1"/>
      <c r="AFV173" s="1"/>
      <c r="AFW173" s="1"/>
      <c r="AFX173" s="1"/>
      <c r="AFY173" s="1"/>
      <c r="AFZ173" s="1"/>
      <c r="AGA173" s="1"/>
      <c r="AGB173" s="1"/>
      <c r="AGC173" s="1"/>
      <c r="AGD173" s="1"/>
      <c r="AGE173" s="1"/>
      <c r="AGF173" s="1"/>
      <c r="AGG173" s="1"/>
      <c r="AGH173" s="1"/>
      <c r="AGI173" s="1"/>
      <c r="AGJ173" s="1"/>
      <c r="AGK173" s="1"/>
      <c r="AGL173" s="1"/>
      <c r="AGM173" s="1"/>
      <c r="AGN173" s="1"/>
      <c r="AGO173" s="1"/>
      <c r="AGP173" s="1"/>
      <c r="AGQ173" s="1"/>
      <c r="AGR173" s="1"/>
      <c r="AGS173" s="1"/>
      <c r="AGT173" s="1"/>
      <c r="AGU173" s="1"/>
      <c r="AGV173" s="1"/>
      <c r="AGW173" s="1"/>
      <c r="AGX173" s="1"/>
      <c r="AGY173" s="1"/>
      <c r="AGZ173" s="1"/>
      <c r="AHA173" s="1"/>
      <c r="AHB173" s="1"/>
      <c r="AHC173" s="1"/>
      <c r="AHD173" s="1"/>
      <c r="AHE173" s="1"/>
      <c r="AHF173" s="1"/>
      <c r="AHG173" s="1"/>
      <c r="AHH173" s="1"/>
      <c r="AHI173" s="1"/>
      <c r="AHJ173" s="1"/>
    </row>
    <row r="174" spans="1:894" s="23" customFormat="1" ht="15" customHeight="1" x14ac:dyDescent="0.2">
      <c r="A174" s="23" t="s">
        <v>591</v>
      </c>
      <c r="B174" s="23" t="s">
        <v>307</v>
      </c>
      <c r="C174" s="23" t="s">
        <v>115</v>
      </c>
      <c r="D174" s="23" t="s">
        <v>361</v>
      </c>
      <c r="F174" s="25" t="s">
        <v>489</v>
      </c>
      <c r="G174" s="26">
        <v>100000</v>
      </c>
      <c r="H174" s="26">
        <v>11111.111111111109</v>
      </c>
      <c r="I174" s="23" t="s">
        <v>270</v>
      </c>
      <c r="J174" s="27" t="s">
        <v>340</v>
      </c>
      <c r="K174" s="27" t="s">
        <v>484</v>
      </c>
      <c r="L174" s="27">
        <v>2005</v>
      </c>
      <c r="M174" s="27" t="s">
        <v>510</v>
      </c>
      <c r="N174" s="28">
        <v>39514</v>
      </c>
      <c r="O174" s="28">
        <v>41339</v>
      </c>
      <c r="P174" s="29">
        <v>0</v>
      </c>
      <c r="Q174" s="29">
        <f t="shared" si="12"/>
        <v>100000</v>
      </c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  <c r="KT174" s="1"/>
      <c r="KU174" s="1"/>
      <c r="KV174" s="1"/>
      <c r="KW174" s="1"/>
      <c r="KX174" s="1"/>
      <c r="KY174" s="1"/>
      <c r="KZ174" s="1"/>
      <c r="LA174" s="1"/>
      <c r="LB174" s="1"/>
      <c r="LC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N174" s="1"/>
      <c r="LO174" s="1"/>
      <c r="LP174" s="1"/>
      <c r="LQ174" s="1"/>
      <c r="LR174" s="1"/>
      <c r="LS174" s="1"/>
      <c r="LT174" s="1"/>
      <c r="LU174" s="1"/>
      <c r="LV174" s="1"/>
      <c r="LW174" s="1"/>
      <c r="LX174" s="1"/>
      <c r="LY174" s="1"/>
      <c r="LZ174" s="1"/>
      <c r="MA174" s="1"/>
      <c r="MB174" s="1"/>
      <c r="MC174" s="1"/>
      <c r="MD174" s="1"/>
      <c r="ME174" s="1"/>
      <c r="MF174" s="1"/>
      <c r="MG174" s="1"/>
      <c r="MH174" s="1"/>
      <c r="MI174" s="1"/>
      <c r="MJ174" s="1"/>
      <c r="MK174" s="1"/>
      <c r="ML174" s="1"/>
      <c r="MM174" s="1"/>
      <c r="MN174" s="1"/>
      <c r="MO174" s="1"/>
      <c r="MP174" s="1"/>
      <c r="MQ174" s="1"/>
      <c r="MR174" s="1"/>
      <c r="MS174" s="1"/>
      <c r="MT174" s="1"/>
      <c r="MU174" s="1"/>
      <c r="MV174" s="1"/>
      <c r="MW174" s="1"/>
      <c r="MX174" s="1"/>
      <c r="MY174" s="1"/>
      <c r="MZ174" s="1"/>
      <c r="NA174" s="1"/>
      <c r="NB174" s="1"/>
      <c r="NC174" s="1"/>
      <c r="ND174" s="1"/>
      <c r="NE174" s="1"/>
      <c r="NF174" s="1"/>
      <c r="NG174" s="1"/>
      <c r="NH174" s="1"/>
      <c r="NI174" s="1"/>
      <c r="NJ174" s="1"/>
      <c r="NK174" s="1"/>
      <c r="NL174" s="1"/>
      <c r="NM174" s="1"/>
      <c r="NN174" s="1"/>
      <c r="NO174" s="1"/>
      <c r="NP174" s="1"/>
      <c r="NQ174" s="1"/>
      <c r="NR174" s="1"/>
      <c r="NS174" s="1"/>
      <c r="NT174" s="1"/>
      <c r="NU174" s="1"/>
      <c r="NV174" s="1"/>
      <c r="NW174" s="1"/>
      <c r="NX174" s="1"/>
      <c r="NY174" s="1"/>
      <c r="NZ174" s="1"/>
      <c r="OA174" s="1"/>
      <c r="OB174" s="1"/>
      <c r="OC174" s="1"/>
      <c r="OD174" s="1"/>
      <c r="OE174" s="1"/>
      <c r="OF174" s="1"/>
      <c r="OG174" s="1"/>
      <c r="OH174" s="1"/>
      <c r="OI174" s="1"/>
      <c r="OJ174" s="1"/>
      <c r="OK174" s="1"/>
      <c r="OL174" s="1"/>
      <c r="OM174" s="1"/>
      <c r="ON174" s="1"/>
      <c r="OO174" s="1"/>
      <c r="OP174" s="1"/>
      <c r="OQ174" s="1"/>
      <c r="OR174" s="1"/>
      <c r="OS174" s="1"/>
      <c r="OT174" s="1"/>
      <c r="OU174" s="1"/>
      <c r="OV174" s="1"/>
      <c r="OW174" s="1"/>
      <c r="OX174" s="1"/>
      <c r="OY174" s="1"/>
      <c r="OZ174" s="1"/>
      <c r="PA174" s="1"/>
      <c r="PB174" s="1"/>
      <c r="PC174" s="1"/>
      <c r="PD174" s="1"/>
      <c r="PE174" s="1"/>
      <c r="PF174" s="1"/>
      <c r="PG174" s="1"/>
      <c r="PH174" s="1"/>
      <c r="PI174" s="1"/>
      <c r="PJ174" s="1"/>
      <c r="PK174" s="1"/>
      <c r="PL174" s="1"/>
      <c r="PM174" s="1"/>
      <c r="PN174" s="1"/>
      <c r="PO174" s="1"/>
      <c r="PP174" s="1"/>
      <c r="PQ174" s="1"/>
      <c r="PR174" s="1"/>
      <c r="PS174" s="1"/>
      <c r="PT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E174" s="1"/>
      <c r="QF174" s="1"/>
      <c r="QG174" s="1"/>
      <c r="QH174" s="1"/>
      <c r="QI174" s="1"/>
      <c r="QJ174" s="1"/>
      <c r="QK174" s="1"/>
      <c r="QL174" s="1"/>
      <c r="QM174" s="1"/>
      <c r="QN174" s="1"/>
      <c r="QO174" s="1"/>
      <c r="QP174" s="1"/>
      <c r="QQ174" s="1"/>
      <c r="QR174" s="1"/>
      <c r="QS174" s="1"/>
      <c r="QT174" s="1"/>
      <c r="QU174" s="1"/>
      <c r="QV174" s="1"/>
      <c r="QW174" s="1"/>
      <c r="QX174" s="1"/>
      <c r="QY174" s="1"/>
      <c r="QZ174" s="1"/>
      <c r="RA174" s="1"/>
      <c r="RB174" s="1"/>
      <c r="RC174" s="1"/>
      <c r="RD174" s="1"/>
      <c r="RE174" s="1"/>
      <c r="RF174" s="1"/>
      <c r="RG174" s="1"/>
      <c r="RH174" s="1"/>
      <c r="RI174" s="1"/>
      <c r="RJ174" s="1"/>
      <c r="RK174" s="1"/>
      <c r="RL174" s="1"/>
      <c r="RM174" s="1"/>
      <c r="RN174" s="1"/>
      <c r="RO174" s="1"/>
      <c r="RP174" s="1"/>
      <c r="RQ174" s="1"/>
      <c r="RR174" s="1"/>
      <c r="RS174" s="1"/>
      <c r="RT174" s="1"/>
      <c r="RU174" s="1"/>
      <c r="RV174" s="1"/>
      <c r="RW174" s="1"/>
      <c r="RX174" s="1"/>
      <c r="RY174" s="1"/>
      <c r="RZ174" s="1"/>
      <c r="SA174" s="1"/>
      <c r="SB174" s="1"/>
      <c r="SC174" s="1"/>
      <c r="SD174" s="1"/>
      <c r="SE174" s="1"/>
      <c r="SF174" s="1"/>
      <c r="SG174" s="1"/>
      <c r="SH174" s="1"/>
      <c r="SI174" s="1"/>
      <c r="SJ174" s="1"/>
      <c r="SK174" s="1"/>
      <c r="SL174" s="1"/>
      <c r="SM174" s="1"/>
      <c r="SN174" s="1"/>
      <c r="SO174" s="1"/>
      <c r="SP174" s="1"/>
      <c r="SQ174" s="1"/>
      <c r="SR174" s="1"/>
      <c r="SS174" s="1"/>
      <c r="ST174" s="1"/>
      <c r="SU174" s="1"/>
      <c r="SV174" s="1"/>
      <c r="SW174" s="1"/>
      <c r="SX174" s="1"/>
      <c r="SY174" s="1"/>
      <c r="SZ174" s="1"/>
      <c r="TA174" s="1"/>
      <c r="TB174" s="1"/>
      <c r="TC174" s="1"/>
      <c r="TD174" s="1"/>
      <c r="TE174" s="1"/>
      <c r="TF174" s="1"/>
      <c r="TG174" s="1"/>
      <c r="TH174" s="1"/>
      <c r="TI174" s="1"/>
      <c r="TJ174" s="1"/>
      <c r="TK174" s="1"/>
      <c r="TL174" s="1"/>
      <c r="TM174" s="1"/>
      <c r="TN174" s="1"/>
      <c r="TO174" s="1"/>
      <c r="TP174" s="1"/>
      <c r="TQ174" s="1"/>
      <c r="TR174" s="1"/>
      <c r="TS174" s="1"/>
      <c r="TT174" s="1"/>
      <c r="TU174" s="1"/>
      <c r="TV174" s="1"/>
      <c r="TW174" s="1"/>
      <c r="TX174" s="1"/>
      <c r="TY174" s="1"/>
      <c r="TZ174" s="1"/>
      <c r="UA174" s="1"/>
      <c r="UB174" s="1"/>
      <c r="UC174" s="1"/>
      <c r="UD174" s="1"/>
      <c r="UE174" s="1"/>
      <c r="UF174" s="1"/>
      <c r="UG174" s="1"/>
      <c r="UH174" s="1"/>
      <c r="UI174" s="1"/>
      <c r="UJ174" s="1"/>
      <c r="UK174" s="1"/>
      <c r="UL174" s="1"/>
      <c r="UM174" s="1"/>
      <c r="UN174" s="1"/>
      <c r="UO174" s="1"/>
      <c r="UP174" s="1"/>
      <c r="UQ174" s="1"/>
      <c r="UR174" s="1"/>
      <c r="US174" s="1"/>
      <c r="UT174" s="1"/>
      <c r="UU174" s="1"/>
      <c r="UV174" s="1"/>
      <c r="UW174" s="1"/>
      <c r="UX174" s="1"/>
      <c r="UY174" s="1"/>
      <c r="UZ174" s="1"/>
      <c r="VA174" s="1"/>
      <c r="VB174" s="1"/>
      <c r="VC174" s="1"/>
      <c r="VD174" s="1"/>
      <c r="VE174" s="1"/>
      <c r="VF174" s="1"/>
      <c r="VG174" s="1"/>
      <c r="VH174" s="1"/>
      <c r="VI174" s="1"/>
      <c r="VJ174" s="1"/>
      <c r="VK174" s="1"/>
      <c r="VL174" s="1"/>
      <c r="VM174" s="1"/>
      <c r="VN174" s="1"/>
      <c r="VO174" s="1"/>
      <c r="VP174" s="1"/>
      <c r="VQ174" s="1"/>
      <c r="VR174" s="1"/>
      <c r="VS174" s="1"/>
      <c r="VT174" s="1"/>
      <c r="VU174" s="1"/>
      <c r="VV174" s="1"/>
      <c r="VW174" s="1"/>
      <c r="VX174" s="1"/>
      <c r="VY174" s="1"/>
      <c r="VZ174" s="1"/>
      <c r="WA174" s="1"/>
      <c r="WB174" s="1"/>
      <c r="WC174" s="1"/>
      <c r="WD174" s="1"/>
      <c r="WE174" s="1"/>
      <c r="WF174" s="1"/>
      <c r="WG174" s="1"/>
      <c r="WH174" s="1"/>
      <c r="WI174" s="1"/>
      <c r="WJ174" s="1"/>
      <c r="WK174" s="1"/>
      <c r="WL174" s="1"/>
      <c r="WM174" s="1"/>
      <c r="WN174" s="1"/>
      <c r="WO174" s="1"/>
      <c r="WP174" s="1"/>
      <c r="WQ174" s="1"/>
      <c r="WR174" s="1"/>
      <c r="WS174" s="1"/>
      <c r="WT174" s="1"/>
      <c r="WU174" s="1"/>
      <c r="WV174" s="1"/>
      <c r="WW174" s="1"/>
      <c r="WX174" s="1"/>
      <c r="WY174" s="1"/>
      <c r="WZ174" s="1"/>
      <c r="XA174" s="1"/>
      <c r="XB174" s="1"/>
      <c r="XC174" s="1"/>
      <c r="XD174" s="1"/>
      <c r="XE174" s="1"/>
      <c r="XF174" s="1"/>
      <c r="XG174" s="1"/>
      <c r="XH174" s="1"/>
      <c r="XI174" s="1"/>
      <c r="XJ174" s="1"/>
      <c r="XK174" s="1"/>
      <c r="XL174" s="1"/>
      <c r="XM174" s="1"/>
      <c r="XN174" s="1"/>
      <c r="XO174" s="1"/>
      <c r="XP174" s="1"/>
      <c r="XQ174" s="1"/>
      <c r="XR174" s="1"/>
      <c r="XS174" s="1"/>
      <c r="XT174" s="1"/>
      <c r="XU174" s="1"/>
      <c r="XV174" s="1"/>
      <c r="XW174" s="1"/>
      <c r="XX174" s="1"/>
      <c r="XY174" s="1"/>
      <c r="XZ174" s="1"/>
      <c r="YA174" s="1"/>
      <c r="YB174" s="1"/>
      <c r="YC174" s="1"/>
      <c r="YD174" s="1"/>
      <c r="YE174" s="1"/>
      <c r="YF174" s="1"/>
      <c r="YG174" s="1"/>
      <c r="YH174" s="1"/>
      <c r="YI174" s="1"/>
      <c r="YJ174" s="1"/>
      <c r="YK174" s="1"/>
      <c r="YL174" s="1"/>
      <c r="YM174" s="1"/>
      <c r="YN174" s="1"/>
      <c r="YO174" s="1"/>
      <c r="YP174" s="1"/>
      <c r="YQ174" s="1"/>
      <c r="YR174" s="1"/>
      <c r="YS174" s="1"/>
      <c r="YT174" s="1"/>
      <c r="YU174" s="1"/>
      <c r="YV174" s="1"/>
      <c r="YW174" s="1"/>
      <c r="YX174" s="1"/>
      <c r="YY174" s="1"/>
      <c r="YZ174" s="1"/>
      <c r="ZA174" s="1"/>
      <c r="ZB174" s="1"/>
      <c r="ZC174" s="1"/>
      <c r="ZD174" s="1"/>
      <c r="ZE174" s="1"/>
      <c r="ZF174" s="1"/>
      <c r="ZG174" s="1"/>
      <c r="ZH174" s="1"/>
      <c r="ZI174" s="1"/>
      <c r="ZJ174" s="1"/>
      <c r="ZK174" s="1"/>
      <c r="ZL174" s="1"/>
      <c r="ZM174" s="1"/>
      <c r="ZN174" s="1"/>
      <c r="ZO174" s="1"/>
      <c r="ZP174" s="1"/>
      <c r="ZQ174" s="1"/>
      <c r="ZR174" s="1"/>
      <c r="ZS174" s="1"/>
      <c r="ZT174" s="1"/>
      <c r="ZU174" s="1"/>
      <c r="ZV174" s="1"/>
      <c r="ZW174" s="1"/>
      <c r="ZX174" s="1"/>
      <c r="ZY174" s="1"/>
      <c r="ZZ174" s="1"/>
      <c r="AAA174" s="1"/>
      <c r="AAB174" s="1"/>
      <c r="AAC174" s="1"/>
      <c r="AAD174" s="1"/>
      <c r="AAE174" s="1"/>
      <c r="AAF174" s="1"/>
      <c r="AAG174" s="1"/>
      <c r="AAH174" s="1"/>
      <c r="AAI174" s="1"/>
      <c r="AAJ174" s="1"/>
      <c r="AAK174" s="1"/>
      <c r="AAL174" s="1"/>
      <c r="AAM174" s="1"/>
      <c r="AAN174" s="1"/>
      <c r="AAO174" s="1"/>
      <c r="AAP174" s="1"/>
      <c r="AAQ174" s="1"/>
      <c r="AAR174" s="1"/>
      <c r="AAS174" s="1"/>
      <c r="AAT174" s="1"/>
      <c r="AAU174" s="1"/>
      <c r="AAV174" s="1"/>
      <c r="AAW174" s="1"/>
      <c r="AAX174" s="1"/>
      <c r="AAY174" s="1"/>
      <c r="AAZ174" s="1"/>
      <c r="ABA174" s="1"/>
      <c r="ABB174" s="1"/>
      <c r="ABC174" s="1"/>
      <c r="ABD174" s="1"/>
      <c r="ABE174" s="1"/>
      <c r="ABF174" s="1"/>
      <c r="ABG174" s="1"/>
      <c r="ABH174" s="1"/>
      <c r="ABI174" s="1"/>
      <c r="ABJ174" s="1"/>
      <c r="ABK174" s="1"/>
      <c r="ABL174" s="1"/>
      <c r="ABM174" s="1"/>
      <c r="ABN174" s="1"/>
      <c r="ABO174" s="1"/>
      <c r="ABP174" s="1"/>
      <c r="ABQ174" s="1"/>
      <c r="ABR174" s="1"/>
      <c r="ABS174" s="1"/>
      <c r="ABT174" s="1"/>
      <c r="ABU174" s="1"/>
      <c r="ABV174" s="1"/>
      <c r="ABW174" s="1"/>
      <c r="ABX174" s="1"/>
      <c r="ABY174" s="1"/>
      <c r="ABZ174" s="1"/>
      <c r="ACA174" s="1"/>
      <c r="ACB174" s="1"/>
      <c r="ACC174" s="1"/>
      <c r="ACD174" s="1"/>
      <c r="ACE174" s="1"/>
      <c r="ACF174" s="1"/>
      <c r="ACG174" s="1"/>
      <c r="ACH174" s="1"/>
      <c r="ACI174" s="1"/>
      <c r="ACJ174" s="1"/>
      <c r="ACK174" s="1"/>
      <c r="ACL174" s="1"/>
      <c r="ACM174" s="1"/>
      <c r="ACN174" s="1"/>
      <c r="ACO174" s="1"/>
      <c r="ACP174" s="1"/>
      <c r="ACQ174" s="1"/>
      <c r="ACR174" s="1"/>
      <c r="ACS174" s="1"/>
      <c r="ACT174" s="1"/>
      <c r="ACU174" s="1"/>
      <c r="ACV174" s="1"/>
      <c r="ACW174" s="1"/>
      <c r="ACX174" s="1"/>
      <c r="ACY174" s="1"/>
      <c r="ACZ174" s="1"/>
      <c r="ADA174" s="1"/>
      <c r="ADB174" s="1"/>
      <c r="ADC174" s="1"/>
      <c r="ADD174" s="1"/>
      <c r="ADE174" s="1"/>
      <c r="ADF174" s="1"/>
      <c r="ADG174" s="1"/>
      <c r="ADH174" s="1"/>
      <c r="ADI174" s="1"/>
      <c r="ADJ174" s="1"/>
      <c r="ADK174" s="1"/>
      <c r="ADL174" s="1"/>
      <c r="ADM174" s="1"/>
      <c r="ADN174" s="1"/>
      <c r="ADO174" s="1"/>
      <c r="ADP174" s="1"/>
      <c r="ADQ174" s="1"/>
      <c r="ADR174" s="1"/>
      <c r="ADS174" s="1"/>
      <c r="ADT174" s="1"/>
      <c r="ADU174" s="1"/>
      <c r="ADV174" s="1"/>
      <c r="ADW174" s="1"/>
      <c r="ADX174" s="1"/>
      <c r="ADY174" s="1"/>
      <c r="ADZ174" s="1"/>
      <c r="AEA174" s="1"/>
      <c r="AEB174" s="1"/>
      <c r="AEC174" s="1"/>
      <c r="AED174" s="1"/>
      <c r="AEE174" s="1"/>
      <c r="AEF174" s="1"/>
      <c r="AEG174" s="1"/>
      <c r="AEH174" s="1"/>
      <c r="AEI174" s="1"/>
      <c r="AEJ174" s="1"/>
      <c r="AEK174" s="1"/>
      <c r="AEL174" s="1"/>
      <c r="AEM174" s="1"/>
      <c r="AEN174" s="1"/>
      <c r="AEO174" s="1"/>
      <c r="AEP174" s="1"/>
      <c r="AEQ174" s="1"/>
      <c r="AER174" s="1"/>
      <c r="AES174" s="1"/>
      <c r="AET174" s="1"/>
      <c r="AEU174" s="1"/>
      <c r="AEV174" s="1"/>
      <c r="AEW174" s="1"/>
      <c r="AEX174" s="1"/>
      <c r="AEY174" s="1"/>
      <c r="AEZ174" s="1"/>
      <c r="AFA174" s="1"/>
      <c r="AFB174" s="1"/>
      <c r="AFC174" s="1"/>
      <c r="AFD174" s="1"/>
      <c r="AFE174" s="1"/>
      <c r="AFF174" s="1"/>
      <c r="AFG174" s="1"/>
      <c r="AFH174" s="1"/>
      <c r="AFI174" s="1"/>
      <c r="AFJ174" s="1"/>
      <c r="AFK174" s="1"/>
      <c r="AFL174" s="1"/>
      <c r="AFM174" s="1"/>
      <c r="AFN174" s="1"/>
      <c r="AFO174" s="1"/>
      <c r="AFP174" s="1"/>
      <c r="AFQ174" s="1"/>
      <c r="AFR174" s="1"/>
      <c r="AFS174" s="1"/>
      <c r="AFT174" s="1"/>
      <c r="AFU174" s="1"/>
      <c r="AFV174" s="1"/>
      <c r="AFW174" s="1"/>
      <c r="AFX174" s="1"/>
      <c r="AFY174" s="1"/>
      <c r="AFZ174" s="1"/>
      <c r="AGA174" s="1"/>
      <c r="AGB174" s="1"/>
      <c r="AGC174" s="1"/>
      <c r="AGD174" s="1"/>
      <c r="AGE174" s="1"/>
      <c r="AGF174" s="1"/>
      <c r="AGG174" s="1"/>
      <c r="AGH174" s="1"/>
      <c r="AGI174" s="1"/>
      <c r="AGJ174" s="1"/>
      <c r="AGK174" s="1"/>
      <c r="AGL174" s="1"/>
      <c r="AGM174" s="1"/>
      <c r="AGN174" s="1"/>
      <c r="AGO174" s="1"/>
      <c r="AGP174" s="1"/>
      <c r="AGQ174" s="1"/>
      <c r="AGR174" s="1"/>
      <c r="AGS174" s="1"/>
      <c r="AGT174" s="1"/>
      <c r="AGU174" s="1"/>
      <c r="AGV174" s="1"/>
      <c r="AGW174" s="1"/>
      <c r="AGX174" s="1"/>
      <c r="AGY174" s="1"/>
      <c r="AGZ174" s="1"/>
      <c r="AHA174" s="1"/>
      <c r="AHB174" s="1"/>
      <c r="AHC174" s="1"/>
      <c r="AHD174" s="1"/>
      <c r="AHE174" s="1"/>
      <c r="AHF174" s="1"/>
      <c r="AHG174" s="1"/>
      <c r="AHH174" s="1"/>
      <c r="AHI174" s="1"/>
      <c r="AHJ174" s="1"/>
    </row>
    <row r="175" spans="1:894" s="23" customFormat="1" ht="15" customHeight="1" x14ac:dyDescent="0.2">
      <c r="A175" s="46">
        <v>20</v>
      </c>
      <c r="B175" s="46" t="s">
        <v>153</v>
      </c>
      <c r="C175" s="53" t="s">
        <v>129</v>
      </c>
      <c r="D175" s="54" t="s">
        <v>374</v>
      </c>
      <c r="E175" s="54" t="s">
        <v>610</v>
      </c>
      <c r="F175" s="55" t="s">
        <v>596</v>
      </c>
      <c r="G175" s="56">
        <v>36000</v>
      </c>
      <c r="H175" s="56">
        <v>4000</v>
      </c>
      <c r="I175" s="54" t="s">
        <v>243</v>
      </c>
      <c r="J175" s="47" t="s">
        <v>340</v>
      </c>
      <c r="K175" s="47" t="s">
        <v>483</v>
      </c>
      <c r="L175" s="47">
        <v>2006</v>
      </c>
      <c r="M175" s="47" t="s">
        <v>507</v>
      </c>
      <c r="N175" s="57">
        <v>39514</v>
      </c>
      <c r="O175" s="57">
        <v>41704</v>
      </c>
      <c r="P175" s="56">
        <f>31173.2+3600</f>
        <v>34773.199999999997</v>
      </c>
      <c r="Q175" s="56">
        <f t="shared" si="12"/>
        <v>1226.8000000000029</v>
      </c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P175" s="1"/>
      <c r="KQ175" s="1"/>
      <c r="KR175" s="1"/>
      <c r="KS175" s="1"/>
      <c r="KT175" s="1"/>
      <c r="KU175" s="1"/>
      <c r="KV175" s="1"/>
      <c r="KW175" s="1"/>
      <c r="KX175" s="1"/>
      <c r="KY175" s="1"/>
      <c r="KZ175" s="1"/>
      <c r="LA175" s="1"/>
      <c r="LB175" s="1"/>
      <c r="LC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N175" s="1"/>
      <c r="LO175" s="1"/>
      <c r="LP175" s="1"/>
      <c r="LQ175" s="1"/>
      <c r="LR175" s="1"/>
      <c r="LS175" s="1"/>
      <c r="LT175" s="1"/>
      <c r="LU175" s="1"/>
      <c r="LV175" s="1"/>
      <c r="LW175" s="1"/>
      <c r="LX175" s="1"/>
      <c r="LY175" s="1"/>
      <c r="LZ175" s="1"/>
      <c r="MA175" s="1"/>
      <c r="MB175" s="1"/>
      <c r="MC175" s="1"/>
      <c r="MD175" s="1"/>
      <c r="ME175" s="1"/>
      <c r="MF175" s="1"/>
      <c r="MG175" s="1"/>
      <c r="MH175" s="1"/>
      <c r="MI175" s="1"/>
      <c r="MJ175" s="1"/>
      <c r="MK175" s="1"/>
      <c r="ML175" s="1"/>
      <c r="MM175" s="1"/>
      <c r="MN175" s="1"/>
      <c r="MO175" s="1"/>
      <c r="MP175" s="1"/>
      <c r="MQ175" s="1"/>
      <c r="MR175" s="1"/>
      <c r="MS175" s="1"/>
      <c r="MT175" s="1"/>
      <c r="MU175" s="1"/>
      <c r="MV175" s="1"/>
      <c r="MW175" s="1"/>
      <c r="MX175" s="1"/>
      <c r="MY175" s="1"/>
      <c r="MZ175" s="1"/>
      <c r="NA175" s="1"/>
      <c r="NB175" s="1"/>
      <c r="NC175" s="1"/>
      <c r="ND175" s="1"/>
      <c r="NE175" s="1"/>
      <c r="NF175" s="1"/>
      <c r="NG175" s="1"/>
      <c r="NH175" s="1"/>
      <c r="NI175" s="1"/>
      <c r="NJ175" s="1"/>
      <c r="NK175" s="1"/>
      <c r="NL175" s="1"/>
      <c r="NM175" s="1"/>
      <c r="NN175" s="1"/>
      <c r="NO175" s="1"/>
      <c r="NP175" s="1"/>
      <c r="NQ175" s="1"/>
      <c r="NR175" s="1"/>
      <c r="NS175" s="1"/>
      <c r="NT175" s="1"/>
      <c r="NU175" s="1"/>
      <c r="NV175" s="1"/>
      <c r="NW175" s="1"/>
      <c r="NX175" s="1"/>
      <c r="NY175" s="1"/>
      <c r="NZ175" s="1"/>
      <c r="OA175" s="1"/>
      <c r="OB175" s="1"/>
      <c r="OC175" s="1"/>
      <c r="OD175" s="1"/>
      <c r="OE175" s="1"/>
      <c r="OF175" s="1"/>
      <c r="OG175" s="1"/>
      <c r="OH175" s="1"/>
      <c r="OI175" s="1"/>
      <c r="OJ175" s="1"/>
      <c r="OK175" s="1"/>
      <c r="OL175" s="1"/>
      <c r="OM175" s="1"/>
      <c r="ON175" s="1"/>
      <c r="OO175" s="1"/>
      <c r="OP175" s="1"/>
      <c r="OQ175" s="1"/>
      <c r="OR175" s="1"/>
      <c r="OS175" s="1"/>
      <c r="OT175" s="1"/>
      <c r="OU175" s="1"/>
      <c r="OV175" s="1"/>
      <c r="OW175" s="1"/>
      <c r="OX175" s="1"/>
      <c r="OY175" s="1"/>
      <c r="OZ175" s="1"/>
      <c r="PA175" s="1"/>
      <c r="PB175" s="1"/>
      <c r="PC175" s="1"/>
      <c r="PD175" s="1"/>
      <c r="PE175" s="1"/>
      <c r="PF175" s="1"/>
      <c r="PG175" s="1"/>
      <c r="PH175" s="1"/>
      <c r="PI175" s="1"/>
      <c r="PJ175" s="1"/>
      <c r="PK175" s="1"/>
      <c r="PL175" s="1"/>
      <c r="PM175" s="1"/>
      <c r="PN175" s="1"/>
      <c r="PO175" s="1"/>
      <c r="PP175" s="1"/>
      <c r="PQ175" s="1"/>
      <c r="PR175" s="1"/>
      <c r="PS175" s="1"/>
      <c r="PT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E175" s="1"/>
      <c r="QF175" s="1"/>
      <c r="QG175" s="1"/>
      <c r="QH175" s="1"/>
      <c r="QI175" s="1"/>
      <c r="QJ175" s="1"/>
      <c r="QK175" s="1"/>
      <c r="QL175" s="1"/>
      <c r="QM175" s="1"/>
      <c r="QN175" s="1"/>
      <c r="QO175" s="1"/>
      <c r="QP175" s="1"/>
      <c r="QQ175" s="1"/>
      <c r="QR175" s="1"/>
      <c r="QS175" s="1"/>
      <c r="QT175" s="1"/>
      <c r="QU175" s="1"/>
      <c r="QV175" s="1"/>
      <c r="QW175" s="1"/>
      <c r="QX175" s="1"/>
      <c r="QY175" s="1"/>
      <c r="QZ175" s="1"/>
      <c r="RA175" s="1"/>
      <c r="RB175" s="1"/>
      <c r="RC175" s="1"/>
      <c r="RD175" s="1"/>
      <c r="RE175" s="1"/>
      <c r="RF175" s="1"/>
      <c r="RG175" s="1"/>
      <c r="RH175" s="1"/>
      <c r="RI175" s="1"/>
      <c r="RJ175" s="1"/>
      <c r="RK175" s="1"/>
      <c r="RL175" s="1"/>
      <c r="RM175" s="1"/>
      <c r="RN175" s="1"/>
      <c r="RO175" s="1"/>
      <c r="RP175" s="1"/>
      <c r="RQ175" s="1"/>
      <c r="RR175" s="1"/>
      <c r="RS175" s="1"/>
      <c r="RT175" s="1"/>
      <c r="RU175" s="1"/>
      <c r="RV175" s="1"/>
      <c r="RW175" s="1"/>
      <c r="RX175" s="1"/>
      <c r="RY175" s="1"/>
      <c r="RZ175" s="1"/>
      <c r="SA175" s="1"/>
      <c r="SB175" s="1"/>
      <c r="SC175" s="1"/>
      <c r="SD175" s="1"/>
      <c r="SE175" s="1"/>
      <c r="SF175" s="1"/>
      <c r="SG175" s="1"/>
      <c r="SH175" s="1"/>
      <c r="SI175" s="1"/>
      <c r="SJ175" s="1"/>
      <c r="SK175" s="1"/>
      <c r="SL175" s="1"/>
      <c r="SM175" s="1"/>
      <c r="SN175" s="1"/>
      <c r="SO175" s="1"/>
      <c r="SP175" s="1"/>
      <c r="SQ175" s="1"/>
      <c r="SR175" s="1"/>
      <c r="SS175" s="1"/>
      <c r="ST175" s="1"/>
      <c r="SU175" s="1"/>
      <c r="SV175" s="1"/>
      <c r="SW175" s="1"/>
      <c r="SX175" s="1"/>
      <c r="SY175" s="1"/>
      <c r="SZ175" s="1"/>
      <c r="TA175" s="1"/>
      <c r="TB175" s="1"/>
      <c r="TC175" s="1"/>
      <c r="TD175" s="1"/>
      <c r="TE175" s="1"/>
      <c r="TF175" s="1"/>
      <c r="TG175" s="1"/>
      <c r="TH175" s="1"/>
      <c r="TI175" s="1"/>
      <c r="TJ175" s="1"/>
      <c r="TK175" s="1"/>
      <c r="TL175" s="1"/>
      <c r="TM175" s="1"/>
      <c r="TN175" s="1"/>
      <c r="TO175" s="1"/>
      <c r="TP175" s="1"/>
      <c r="TQ175" s="1"/>
      <c r="TR175" s="1"/>
      <c r="TS175" s="1"/>
      <c r="TT175" s="1"/>
      <c r="TU175" s="1"/>
      <c r="TV175" s="1"/>
      <c r="TW175" s="1"/>
      <c r="TX175" s="1"/>
      <c r="TY175" s="1"/>
      <c r="TZ175" s="1"/>
      <c r="UA175" s="1"/>
      <c r="UB175" s="1"/>
      <c r="UC175" s="1"/>
      <c r="UD175" s="1"/>
      <c r="UE175" s="1"/>
      <c r="UF175" s="1"/>
      <c r="UG175" s="1"/>
      <c r="UH175" s="1"/>
      <c r="UI175" s="1"/>
      <c r="UJ175" s="1"/>
      <c r="UK175" s="1"/>
      <c r="UL175" s="1"/>
      <c r="UM175" s="1"/>
      <c r="UN175" s="1"/>
      <c r="UO175" s="1"/>
      <c r="UP175" s="1"/>
      <c r="UQ175" s="1"/>
      <c r="UR175" s="1"/>
      <c r="US175" s="1"/>
      <c r="UT175" s="1"/>
      <c r="UU175" s="1"/>
      <c r="UV175" s="1"/>
      <c r="UW175" s="1"/>
      <c r="UX175" s="1"/>
      <c r="UY175" s="1"/>
      <c r="UZ175" s="1"/>
      <c r="VA175" s="1"/>
      <c r="VB175" s="1"/>
      <c r="VC175" s="1"/>
      <c r="VD175" s="1"/>
      <c r="VE175" s="1"/>
      <c r="VF175" s="1"/>
      <c r="VG175" s="1"/>
      <c r="VH175" s="1"/>
      <c r="VI175" s="1"/>
      <c r="VJ175" s="1"/>
      <c r="VK175" s="1"/>
      <c r="VL175" s="1"/>
      <c r="VM175" s="1"/>
      <c r="VN175" s="1"/>
      <c r="VO175" s="1"/>
      <c r="VP175" s="1"/>
      <c r="VQ175" s="1"/>
      <c r="VR175" s="1"/>
      <c r="VS175" s="1"/>
      <c r="VT175" s="1"/>
      <c r="VU175" s="1"/>
      <c r="VV175" s="1"/>
      <c r="VW175" s="1"/>
      <c r="VX175" s="1"/>
      <c r="VY175" s="1"/>
      <c r="VZ175" s="1"/>
      <c r="WA175" s="1"/>
      <c r="WB175" s="1"/>
      <c r="WC175" s="1"/>
      <c r="WD175" s="1"/>
      <c r="WE175" s="1"/>
      <c r="WF175" s="1"/>
      <c r="WG175" s="1"/>
      <c r="WH175" s="1"/>
      <c r="WI175" s="1"/>
      <c r="WJ175" s="1"/>
      <c r="WK175" s="1"/>
      <c r="WL175" s="1"/>
      <c r="WM175" s="1"/>
      <c r="WN175" s="1"/>
      <c r="WO175" s="1"/>
      <c r="WP175" s="1"/>
      <c r="WQ175" s="1"/>
      <c r="WR175" s="1"/>
      <c r="WS175" s="1"/>
      <c r="WT175" s="1"/>
      <c r="WU175" s="1"/>
      <c r="WV175" s="1"/>
      <c r="WW175" s="1"/>
      <c r="WX175" s="1"/>
      <c r="WY175" s="1"/>
      <c r="WZ175" s="1"/>
      <c r="XA175" s="1"/>
      <c r="XB175" s="1"/>
      <c r="XC175" s="1"/>
      <c r="XD175" s="1"/>
      <c r="XE175" s="1"/>
      <c r="XF175" s="1"/>
      <c r="XG175" s="1"/>
      <c r="XH175" s="1"/>
      <c r="XI175" s="1"/>
      <c r="XJ175" s="1"/>
      <c r="XK175" s="1"/>
      <c r="XL175" s="1"/>
      <c r="XM175" s="1"/>
      <c r="XN175" s="1"/>
      <c r="XO175" s="1"/>
      <c r="XP175" s="1"/>
      <c r="XQ175" s="1"/>
      <c r="XR175" s="1"/>
      <c r="XS175" s="1"/>
      <c r="XT175" s="1"/>
      <c r="XU175" s="1"/>
      <c r="XV175" s="1"/>
      <c r="XW175" s="1"/>
      <c r="XX175" s="1"/>
      <c r="XY175" s="1"/>
      <c r="XZ175" s="1"/>
      <c r="YA175" s="1"/>
      <c r="YB175" s="1"/>
      <c r="YC175" s="1"/>
      <c r="YD175" s="1"/>
      <c r="YE175" s="1"/>
      <c r="YF175" s="1"/>
      <c r="YG175" s="1"/>
      <c r="YH175" s="1"/>
      <c r="YI175" s="1"/>
      <c r="YJ175" s="1"/>
      <c r="YK175" s="1"/>
      <c r="YL175" s="1"/>
      <c r="YM175" s="1"/>
      <c r="YN175" s="1"/>
      <c r="YO175" s="1"/>
      <c r="YP175" s="1"/>
      <c r="YQ175" s="1"/>
      <c r="YR175" s="1"/>
      <c r="YS175" s="1"/>
      <c r="YT175" s="1"/>
      <c r="YU175" s="1"/>
      <c r="YV175" s="1"/>
      <c r="YW175" s="1"/>
      <c r="YX175" s="1"/>
      <c r="YY175" s="1"/>
      <c r="YZ175" s="1"/>
      <c r="ZA175" s="1"/>
      <c r="ZB175" s="1"/>
      <c r="ZC175" s="1"/>
      <c r="ZD175" s="1"/>
      <c r="ZE175" s="1"/>
      <c r="ZF175" s="1"/>
      <c r="ZG175" s="1"/>
      <c r="ZH175" s="1"/>
      <c r="ZI175" s="1"/>
      <c r="ZJ175" s="1"/>
      <c r="ZK175" s="1"/>
      <c r="ZL175" s="1"/>
      <c r="ZM175" s="1"/>
      <c r="ZN175" s="1"/>
      <c r="ZO175" s="1"/>
      <c r="ZP175" s="1"/>
      <c r="ZQ175" s="1"/>
      <c r="ZR175" s="1"/>
      <c r="ZS175" s="1"/>
      <c r="ZT175" s="1"/>
      <c r="ZU175" s="1"/>
      <c r="ZV175" s="1"/>
      <c r="ZW175" s="1"/>
      <c r="ZX175" s="1"/>
      <c r="ZY175" s="1"/>
      <c r="ZZ175" s="1"/>
      <c r="AAA175" s="1"/>
      <c r="AAB175" s="1"/>
      <c r="AAC175" s="1"/>
      <c r="AAD175" s="1"/>
      <c r="AAE175" s="1"/>
      <c r="AAF175" s="1"/>
      <c r="AAG175" s="1"/>
      <c r="AAH175" s="1"/>
      <c r="AAI175" s="1"/>
      <c r="AAJ175" s="1"/>
      <c r="AAK175" s="1"/>
      <c r="AAL175" s="1"/>
      <c r="AAM175" s="1"/>
      <c r="AAN175" s="1"/>
      <c r="AAO175" s="1"/>
      <c r="AAP175" s="1"/>
      <c r="AAQ175" s="1"/>
      <c r="AAR175" s="1"/>
      <c r="AAS175" s="1"/>
      <c r="AAT175" s="1"/>
      <c r="AAU175" s="1"/>
      <c r="AAV175" s="1"/>
      <c r="AAW175" s="1"/>
      <c r="AAX175" s="1"/>
      <c r="AAY175" s="1"/>
      <c r="AAZ175" s="1"/>
      <c r="ABA175" s="1"/>
      <c r="ABB175" s="1"/>
      <c r="ABC175" s="1"/>
      <c r="ABD175" s="1"/>
      <c r="ABE175" s="1"/>
      <c r="ABF175" s="1"/>
      <c r="ABG175" s="1"/>
      <c r="ABH175" s="1"/>
      <c r="ABI175" s="1"/>
      <c r="ABJ175" s="1"/>
      <c r="ABK175" s="1"/>
      <c r="ABL175" s="1"/>
      <c r="ABM175" s="1"/>
      <c r="ABN175" s="1"/>
      <c r="ABO175" s="1"/>
      <c r="ABP175" s="1"/>
      <c r="ABQ175" s="1"/>
      <c r="ABR175" s="1"/>
      <c r="ABS175" s="1"/>
      <c r="ABT175" s="1"/>
      <c r="ABU175" s="1"/>
      <c r="ABV175" s="1"/>
      <c r="ABW175" s="1"/>
      <c r="ABX175" s="1"/>
      <c r="ABY175" s="1"/>
      <c r="ABZ175" s="1"/>
      <c r="ACA175" s="1"/>
      <c r="ACB175" s="1"/>
      <c r="ACC175" s="1"/>
      <c r="ACD175" s="1"/>
      <c r="ACE175" s="1"/>
      <c r="ACF175" s="1"/>
      <c r="ACG175" s="1"/>
      <c r="ACH175" s="1"/>
      <c r="ACI175" s="1"/>
      <c r="ACJ175" s="1"/>
      <c r="ACK175" s="1"/>
      <c r="ACL175" s="1"/>
      <c r="ACM175" s="1"/>
      <c r="ACN175" s="1"/>
      <c r="ACO175" s="1"/>
      <c r="ACP175" s="1"/>
      <c r="ACQ175" s="1"/>
      <c r="ACR175" s="1"/>
      <c r="ACS175" s="1"/>
      <c r="ACT175" s="1"/>
      <c r="ACU175" s="1"/>
      <c r="ACV175" s="1"/>
      <c r="ACW175" s="1"/>
      <c r="ACX175" s="1"/>
      <c r="ACY175" s="1"/>
      <c r="ACZ175" s="1"/>
      <c r="ADA175" s="1"/>
      <c r="ADB175" s="1"/>
      <c r="ADC175" s="1"/>
      <c r="ADD175" s="1"/>
      <c r="ADE175" s="1"/>
      <c r="ADF175" s="1"/>
      <c r="ADG175" s="1"/>
      <c r="ADH175" s="1"/>
      <c r="ADI175" s="1"/>
      <c r="ADJ175" s="1"/>
      <c r="ADK175" s="1"/>
      <c r="ADL175" s="1"/>
      <c r="ADM175" s="1"/>
      <c r="ADN175" s="1"/>
      <c r="ADO175" s="1"/>
      <c r="ADP175" s="1"/>
      <c r="ADQ175" s="1"/>
      <c r="ADR175" s="1"/>
      <c r="ADS175" s="1"/>
      <c r="ADT175" s="1"/>
      <c r="ADU175" s="1"/>
      <c r="ADV175" s="1"/>
      <c r="ADW175" s="1"/>
      <c r="ADX175" s="1"/>
      <c r="ADY175" s="1"/>
      <c r="ADZ175" s="1"/>
      <c r="AEA175" s="1"/>
      <c r="AEB175" s="1"/>
      <c r="AEC175" s="1"/>
      <c r="AED175" s="1"/>
      <c r="AEE175" s="1"/>
      <c r="AEF175" s="1"/>
      <c r="AEG175" s="1"/>
      <c r="AEH175" s="1"/>
      <c r="AEI175" s="1"/>
      <c r="AEJ175" s="1"/>
      <c r="AEK175" s="1"/>
      <c r="AEL175" s="1"/>
      <c r="AEM175" s="1"/>
      <c r="AEN175" s="1"/>
      <c r="AEO175" s="1"/>
      <c r="AEP175" s="1"/>
      <c r="AEQ175" s="1"/>
      <c r="AER175" s="1"/>
      <c r="AES175" s="1"/>
      <c r="AET175" s="1"/>
      <c r="AEU175" s="1"/>
      <c r="AEV175" s="1"/>
      <c r="AEW175" s="1"/>
      <c r="AEX175" s="1"/>
      <c r="AEY175" s="1"/>
      <c r="AEZ175" s="1"/>
      <c r="AFA175" s="1"/>
      <c r="AFB175" s="1"/>
      <c r="AFC175" s="1"/>
      <c r="AFD175" s="1"/>
      <c r="AFE175" s="1"/>
      <c r="AFF175" s="1"/>
      <c r="AFG175" s="1"/>
      <c r="AFH175" s="1"/>
      <c r="AFI175" s="1"/>
      <c r="AFJ175" s="1"/>
      <c r="AFK175" s="1"/>
      <c r="AFL175" s="1"/>
      <c r="AFM175" s="1"/>
      <c r="AFN175" s="1"/>
      <c r="AFO175" s="1"/>
      <c r="AFP175" s="1"/>
      <c r="AFQ175" s="1"/>
      <c r="AFR175" s="1"/>
      <c r="AFS175" s="1"/>
      <c r="AFT175" s="1"/>
      <c r="AFU175" s="1"/>
      <c r="AFV175" s="1"/>
      <c r="AFW175" s="1"/>
      <c r="AFX175" s="1"/>
      <c r="AFY175" s="1"/>
      <c r="AFZ175" s="1"/>
      <c r="AGA175" s="1"/>
      <c r="AGB175" s="1"/>
      <c r="AGC175" s="1"/>
      <c r="AGD175" s="1"/>
      <c r="AGE175" s="1"/>
      <c r="AGF175" s="1"/>
      <c r="AGG175" s="1"/>
      <c r="AGH175" s="1"/>
      <c r="AGI175" s="1"/>
      <c r="AGJ175" s="1"/>
      <c r="AGK175" s="1"/>
      <c r="AGL175" s="1"/>
      <c r="AGM175" s="1"/>
      <c r="AGN175" s="1"/>
      <c r="AGO175" s="1"/>
      <c r="AGP175" s="1"/>
      <c r="AGQ175" s="1"/>
      <c r="AGR175" s="1"/>
      <c r="AGS175" s="1"/>
      <c r="AGT175" s="1"/>
      <c r="AGU175" s="1"/>
      <c r="AGV175" s="1"/>
      <c r="AGW175" s="1"/>
      <c r="AGX175" s="1"/>
      <c r="AGY175" s="1"/>
      <c r="AGZ175" s="1"/>
      <c r="AHA175" s="1"/>
      <c r="AHB175" s="1"/>
      <c r="AHC175" s="1"/>
      <c r="AHD175" s="1"/>
      <c r="AHE175" s="1"/>
      <c r="AHF175" s="1"/>
      <c r="AHG175" s="1"/>
      <c r="AHH175" s="1"/>
      <c r="AHI175" s="1"/>
      <c r="AHJ175" s="1"/>
    </row>
    <row r="176" spans="1:894" s="23" customFormat="1" ht="15" customHeight="1" x14ac:dyDescent="0.2">
      <c r="A176" s="46">
        <v>26</v>
      </c>
      <c r="B176" s="46" t="s">
        <v>399</v>
      </c>
      <c r="C176" s="53" t="s">
        <v>400</v>
      </c>
      <c r="D176" s="54" t="s">
        <v>401</v>
      </c>
      <c r="E176" s="54" t="s">
        <v>607</v>
      </c>
      <c r="F176" s="55" t="s">
        <v>596</v>
      </c>
      <c r="G176" s="56">
        <v>412743</v>
      </c>
      <c r="H176" s="56">
        <v>45860.333333333314</v>
      </c>
      <c r="I176" s="54" t="s">
        <v>258</v>
      </c>
      <c r="J176" s="47" t="s">
        <v>341</v>
      </c>
      <c r="K176" s="47" t="s">
        <v>288</v>
      </c>
      <c r="L176" s="47">
        <v>2010</v>
      </c>
      <c r="M176" s="47" t="s">
        <v>507</v>
      </c>
      <c r="N176" s="57">
        <v>40330</v>
      </c>
      <c r="O176" s="57">
        <v>41608</v>
      </c>
      <c r="P176" s="56">
        <f>103185.75+215729.19+93827.76</f>
        <v>412742.7</v>
      </c>
      <c r="Q176" s="56">
        <f t="shared" si="12"/>
        <v>0.29999999998835847</v>
      </c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  <c r="KT176" s="1"/>
      <c r="KU176" s="1"/>
      <c r="KV176" s="1"/>
      <c r="KW176" s="1"/>
      <c r="KX176" s="1"/>
      <c r="KY176" s="1"/>
      <c r="KZ176" s="1"/>
      <c r="LA176" s="1"/>
      <c r="LB176" s="1"/>
      <c r="LC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N176" s="1"/>
      <c r="LO176" s="1"/>
      <c r="LP176" s="1"/>
      <c r="LQ176" s="1"/>
      <c r="LR176" s="1"/>
      <c r="LS176" s="1"/>
      <c r="LT176" s="1"/>
      <c r="LU176" s="1"/>
      <c r="LV176" s="1"/>
      <c r="LW176" s="1"/>
      <c r="LX176" s="1"/>
      <c r="LY176" s="1"/>
      <c r="LZ176" s="1"/>
      <c r="MA176" s="1"/>
      <c r="MB176" s="1"/>
      <c r="MC176" s="1"/>
      <c r="MD176" s="1"/>
      <c r="ME176" s="1"/>
      <c r="MF176" s="1"/>
      <c r="MG176" s="1"/>
      <c r="MH176" s="1"/>
      <c r="MI176" s="1"/>
      <c r="MJ176" s="1"/>
      <c r="MK176" s="1"/>
      <c r="ML176" s="1"/>
      <c r="MM176" s="1"/>
      <c r="MN176" s="1"/>
      <c r="MO176" s="1"/>
      <c r="MP176" s="1"/>
      <c r="MQ176" s="1"/>
      <c r="MR176" s="1"/>
      <c r="MS176" s="1"/>
      <c r="MT176" s="1"/>
      <c r="MU176" s="1"/>
      <c r="MV176" s="1"/>
      <c r="MW176" s="1"/>
      <c r="MX176" s="1"/>
      <c r="MY176" s="1"/>
      <c r="MZ176" s="1"/>
      <c r="NA176" s="1"/>
      <c r="NB176" s="1"/>
      <c r="NC176" s="1"/>
      <c r="ND176" s="1"/>
      <c r="NE176" s="1"/>
      <c r="NF176" s="1"/>
      <c r="NG176" s="1"/>
      <c r="NH176" s="1"/>
      <c r="NI176" s="1"/>
      <c r="NJ176" s="1"/>
      <c r="NK176" s="1"/>
      <c r="NL176" s="1"/>
      <c r="NM176" s="1"/>
      <c r="NN176" s="1"/>
      <c r="NO176" s="1"/>
      <c r="NP176" s="1"/>
      <c r="NQ176" s="1"/>
      <c r="NR176" s="1"/>
      <c r="NS176" s="1"/>
      <c r="NT176" s="1"/>
      <c r="NU176" s="1"/>
      <c r="NV176" s="1"/>
      <c r="NW176" s="1"/>
      <c r="NX176" s="1"/>
      <c r="NY176" s="1"/>
      <c r="NZ176" s="1"/>
      <c r="OA176" s="1"/>
      <c r="OB176" s="1"/>
      <c r="OC176" s="1"/>
      <c r="OD176" s="1"/>
      <c r="OE176" s="1"/>
      <c r="OF176" s="1"/>
      <c r="OG176" s="1"/>
      <c r="OH176" s="1"/>
      <c r="OI176" s="1"/>
      <c r="OJ176" s="1"/>
      <c r="OK176" s="1"/>
      <c r="OL176" s="1"/>
      <c r="OM176" s="1"/>
      <c r="ON176" s="1"/>
      <c r="OO176" s="1"/>
      <c r="OP176" s="1"/>
      <c r="OQ176" s="1"/>
      <c r="OR176" s="1"/>
      <c r="OS176" s="1"/>
      <c r="OT176" s="1"/>
      <c r="OU176" s="1"/>
      <c r="OV176" s="1"/>
      <c r="OW176" s="1"/>
      <c r="OX176" s="1"/>
      <c r="OY176" s="1"/>
      <c r="OZ176" s="1"/>
      <c r="PA176" s="1"/>
      <c r="PB176" s="1"/>
      <c r="PC176" s="1"/>
      <c r="PD176" s="1"/>
      <c r="PE176" s="1"/>
      <c r="PF176" s="1"/>
      <c r="PG176" s="1"/>
      <c r="PH176" s="1"/>
      <c r="PI176" s="1"/>
      <c r="PJ176" s="1"/>
      <c r="PK176" s="1"/>
      <c r="PL176" s="1"/>
      <c r="PM176" s="1"/>
      <c r="PN176" s="1"/>
      <c r="PO176" s="1"/>
      <c r="PP176" s="1"/>
      <c r="PQ176" s="1"/>
      <c r="PR176" s="1"/>
      <c r="PS176" s="1"/>
      <c r="PT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E176" s="1"/>
      <c r="QF176" s="1"/>
      <c r="QG176" s="1"/>
      <c r="QH176" s="1"/>
      <c r="QI176" s="1"/>
      <c r="QJ176" s="1"/>
      <c r="QK176" s="1"/>
      <c r="QL176" s="1"/>
      <c r="QM176" s="1"/>
      <c r="QN176" s="1"/>
      <c r="QO176" s="1"/>
      <c r="QP176" s="1"/>
      <c r="QQ176" s="1"/>
      <c r="QR176" s="1"/>
      <c r="QS176" s="1"/>
      <c r="QT176" s="1"/>
      <c r="QU176" s="1"/>
      <c r="QV176" s="1"/>
      <c r="QW176" s="1"/>
      <c r="QX176" s="1"/>
      <c r="QY176" s="1"/>
      <c r="QZ176" s="1"/>
      <c r="RA176" s="1"/>
      <c r="RB176" s="1"/>
      <c r="RC176" s="1"/>
      <c r="RD176" s="1"/>
      <c r="RE176" s="1"/>
      <c r="RF176" s="1"/>
      <c r="RG176" s="1"/>
      <c r="RH176" s="1"/>
      <c r="RI176" s="1"/>
      <c r="RJ176" s="1"/>
      <c r="RK176" s="1"/>
      <c r="RL176" s="1"/>
      <c r="RM176" s="1"/>
      <c r="RN176" s="1"/>
      <c r="RO176" s="1"/>
      <c r="RP176" s="1"/>
      <c r="RQ176" s="1"/>
      <c r="RR176" s="1"/>
      <c r="RS176" s="1"/>
      <c r="RT176" s="1"/>
      <c r="RU176" s="1"/>
      <c r="RV176" s="1"/>
      <c r="RW176" s="1"/>
      <c r="RX176" s="1"/>
      <c r="RY176" s="1"/>
      <c r="RZ176" s="1"/>
      <c r="SA176" s="1"/>
      <c r="SB176" s="1"/>
      <c r="SC176" s="1"/>
      <c r="SD176" s="1"/>
      <c r="SE176" s="1"/>
      <c r="SF176" s="1"/>
      <c r="SG176" s="1"/>
      <c r="SH176" s="1"/>
      <c r="SI176" s="1"/>
      <c r="SJ176" s="1"/>
      <c r="SK176" s="1"/>
      <c r="SL176" s="1"/>
      <c r="SM176" s="1"/>
      <c r="SN176" s="1"/>
      <c r="SO176" s="1"/>
      <c r="SP176" s="1"/>
      <c r="SQ176" s="1"/>
      <c r="SR176" s="1"/>
      <c r="SS176" s="1"/>
      <c r="ST176" s="1"/>
      <c r="SU176" s="1"/>
      <c r="SV176" s="1"/>
      <c r="SW176" s="1"/>
      <c r="SX176" s="1"/>
      <c r="SY176" s="1"/>
      <c r="SZ176" s="1"/>
      <c r="TA176" s="1"/>
      <c r="TB176" s="1"/>
      <c r="TC176" s="1"/>
      <c r="TD176" s="1"/>
      <c r="TE176" s="1"/>
      <c r="TF176" s="1"/>
      <c r="TG176" s="1"/>
      <c r="TH176" s="1"/>
      <c r="TI176" s="1"/>
      <c r="TJ176" s="1"/>
      <c r="TK176" s="1"/>
      <c r="TL176" s="1"/>
      <c r="TM176" s="1"/>
      <c r="TN176" s="1"/>
      <c r="TO176" s="1"/>
      <c r="TP176" s="1"/>
      <c r="TQ176" s="1"/>
      <c r="TR176" s="1"/>
      <c r="TS176" s="1"/>
      <c r="TT176" s="1"/>
      <c r="TU176" s="1"/>
      <c r="TV176" s="1"/>
      <c r="TW176" s="1"/>
      <c r="TX176" s="1"/>
      <c r="TY176" s="1"/>
      <c r="TZ176" s="1"/>
      <c r="UA176" s="1"/>
      <c r="UB176" s="1"/>
      <c r="UC176" s="1"/>
      <c r="UD176" s="1"/>
      <c r="UE176" s="1"/>
      <c r="UF176" s="1"/>
      <c r="UG176" s="1"/>
      <c r="UH176" s="1"/>
      <c r="UI176" s="1"/>
      <c r="UJ176" s="1"/>
      <c r="UK176" s="1"/>
      <c r="UL176" s="1"/>
      <c r="UM176" s="1"/>
      <c r="UN176" s="1"/>
      <c r="UO176" s="1"/>
      <c r="UP176" s="1"/>
      <c r="UQ176" s="1"/>
      <c r="UR176" s="1"/>
      <c r="US176" s="1"/>
      <c r="UT176" s="1"/>
      <c r="UU176" s="1"/>
      <c r="UV176" s="1"/>
      <c r="UW176" s="1"/>
      <c r="UX176" s="1"/>
      <c r="UY176" s="1"/>
      <c r="UZ176" s="1"/>
      <c r="VA176" s="1"/>
      <c r="VB176" s="1"/>
      <c r="VC176" s="1"/>
      <c r="VD176" s="1"/>
      <c r="VE176" s="1"/>
      <c r="VF176" s="1"/>
      <c r="VG176" s="1"/>
      <c r="VH176" s="1"/>
      <c r="VI176" s="1"/>
      <c r="VJ176" s="1"/>
      <c r="VK176" s="1"/>
      <c r="VL176" s="1"/>
      <c r="VM176" s="1"/>
      <c r="VN176" s="1"/>
      <c r="VO176" s="1"/>
      <c r="VP176" s="1"/>
      <c r="VQ176" s="1"/>
      <c r="VR176" s="1"/>
      <c r="VS176" s="1"/>
      <c r="VT176" s="1"/>
      <c r="VU176" s="1"/>
      <c r="VV176" s="1"/>
      <c r="VW176" s="1"/>
      <c r="VX176" s="1"/>
      <c r="VY176" s="1"/>
      <c r="VZ176" s="1"/>
      <c r="WA176" s="1"/>
      <c r="WB176" s="1"/>
      <c r="WC176" s="1"/>
      <c r="WD176" s="1"/>
      <c r="WE176" s="1"/>
      <c r="WF176" s="1"/>
      <c r="WG176" s="1"/>
      <c r="WH176" s="1"/>
      <c r="WI176" s="1"/>
      <c r="WJ176" s="1"/>
      <c r="WK176" s="1"/>
      <c r="WL176" s="1"/>
      <c r="WM176" s="1"/>
      <c r="WN176" s="1"/>
      <c r="WO176" s="1"/>
      <c r="WP176" s="1"/>
      <c r="WQ176" s="1"/>
      <c r="WR176" s="1"/>
      <c r="WS176" s="1"/>
      <c r="WT176" s="1"/>
      <c r="WU176" s="1"/>
      <c r="WV176" s="1"/>
      <c r="WW176" s="1"/>
      <c r="WX176" s="1"/>
      <c r="WY176" s="1"/>
      <c r="WZ176" s="1"/>
      <c r="XA176" s="1"/>
      <c r="XB176" s="1"/>
      <c r="XC176" s="1"/>
      <c r="XD176" s="1"/>
      <c r="XE176" s="1"/>
      <c r="XF176" s="1"/>
      <c r="XG176" s="1"/>
      <c r="XH176" s="1"/>
      <c r="XI176" s="1"/>
      <c r="XJ176" s="1"/>
      <c r="XK176" s="1"/>
      <c r="XL176" s="1"/>
      <c r="XM176" s="1"/>
      <c r="XN176" s="1"/>
      <c r="XO176" s="1"/>
      <c r="XP176" s="1"/>
      <c r="XQ176" s="1"/>
      <c r="XR176" s="1"/>
      <c r="XS176" s="1"/>
      <c r="XT176" s="1"/>
      <c r="XU176" s="1"/>
      <c r="XV176" s="1"/>
      <c r="XW176" s="1"/>
      <c r="XX176" s="1"/>
      <c r="XY176" s="1"/>
      <c r="XZ176" s="1"/>
      <c r="YA176" s="1"/>
      <c r="YB176" s="1"/>
      <c r="YC176" s="1"/>
      <c r="YD176" s="1"/>
      <c r="YE176" s="1"/>
      <c r="YF176" s="1"/>
      <c r="YG176" s="1"/>
      <c r="YH176" s="1"/>
      <c r="YI176" s="1"/>
      <c r="YJ176" s="1"/>
      <c r="YK176" s="1"/>
      <c r="YL176" s="1"/>
      <c r="YM176" s="1"/>
      <c r="YN176" s="1"/>
      <c r="YO176" s="1"/>
      <c r="YP176" s="1"/>
      <c r="YQ176" s="1"/>
      <c r="YR176" s="1"/>
      <c r="YS176" s="1"/>
      <c r="YT176" s="1"/>
      <c r="YU176" s="1"/>
      <c r="YV176" s="1"/>
      <c r="YW176" s="1"/>
      <c r="YX176" s="1"/>
      <c r="YY176" s="1"/>
      <c r="YZ176" s="1"/>
      <c r="ZA176" s="1"/>
      <c r="ZB176" s="1"/>
      <c r="ZC176" s="1"/>
      <c r="ZD176" s="1"/>
      <c r="ZE176" s="1"/>
      <c r="ZF176" s="1"/>
      <c r="ZG176" s="1"/>
      <c r="ZH176" s="1"/>
      <c r="ZI176" s="1"/>
      <c r="ZJ176" s="1"/>
      <c r="ZK176" s="1"/>
      <c r="ZL176" s="1"/>
      <c r="ZM176" s="1"/>
      <c r="ZN176" s="1"/>
      <c r="ZO176" s="1"/>
      <c r="ZP176" s="1"/>
      <c r="ZQ176" s="1"/>
      <c r="ZR176" s="1"/>
      <c r="ZS176" s="1"/>
      <c r="ZT176" s="1"/>
      <c r="ZU176" s="1"/>
      <c r="ZV176" s="1"/>
      <c r="ZW176" s="1"/>
      <c r="ZX176" s="1"/>
      <c r="ZY176" s="1"/>
      <c r="ZZ176" s="1"/>
      <c r="AAA176" s="1"/>
      <c r="AAB176" s="1"/>
      <c r="AAC176" s="1"/>
      <c r="AAD176" s="1"/>
      <c r="AAE176" s="1"/>
      <c r="AAF176" s="1"/>
      <c r="AAG176" s="1"/>
      <c r="AAH176" s="1"/>
      <c r="AAI176" s="1"/>
      <c r="AAJ176" s="1"/>
      <c r="AAK176" s="1"/>
      <c r="AAL176" s="1"/>
      <c r="AAM176" s="1"/>
      <c r="AAN176" s="1"/>
      <c r="AAO176" s="1"/>
      <c r="AAP176" s="1"/>
      <c r="AAQ176" s="1"/>
      <c r="AAR176" s="1"/>
      <c r="AAS176" s="1"/>
      <c r="AAT176" s="1"/>
      <c r="AAU176" s="1"/>
      <c r="AAV176" s="1"/>
      <c r="AAW176" s="1"/>
      <c r="AAX176" s="1"/>
      <c r="AAY176" s="1"/>
      <c r="AAZ176" s="1"/>
      <c r="ABA176" s="1"/>
      <c r="ABB176" s="1"/>
      <c r="ABC176" s="1"/>
      <c r="ABD176" s="1"/>
      <c r="ABE176" s="1"/>
      <c r="ABF176" s="1"/>
      <c r="ABG176" s="1"/>
      <c r="ABH176" s="1"/>
      <c r="ABI176" s="1"/>
      <c r="ABJ176" s="1"/>
      <c r="ABK176" s="1"/>
      <c r="ABL176" s="1"/>
      <c r="ABM176" s="1"/>
      <c r="ABN176" s="1"/>
      <c r="ABO176" s="1"/>
      <c r="ABP176" s="1"/>
      <c r="ABQ176" s="1"/>
      <c r="ABR176" s="1"/>
      <c r="ABS176" s="1"/>
      <c r="ABT176" s="1"/>
      <c r="ABU176" s="1"/>
      <c r="ABV176" s="1"/>
      <c r="ABW176" s="1"/>
      <c r="ABX176" s="1"/>
      <c r="ABY176" s="1"/>
      <c r="ABZ176" s="1"/>
      <c r="ACA176" s="1"/>
      <c r="ACB176" s="1"/>
      <c r="ACC176" s="1"/>
      <c r="ACD176" s="1"/>
      <c r="ACE176" s="1"/>
      <c r="ACF176" s="1"/>
      <c r="ACG176" s="1"/>
      <c r="ACH176" s="1"/>
      <c r="ACI176" s="1"/>
      <c r="ACJ176" s="1"/>
      <c r="ACK176" s="1"/>
      <c r="ACL176" s="1"/>
      <c r="ACM176" s="1"/>
      <c r="ACN176" s="1"/>
      <c r="ACO176" s="1"/>
      <c r="ACP176" s="1"/>
      <c r="ACQ176" s="1"/>
      <c r="ACR176" s="1"/>
      <c r="ACS176" s="1"/>
      <c r="ACT176" s="1"/>
      <c r="ACU176" s="1"/>
      <c r="ACV176" s="1"/>
      <c r="ACW176" s="1"/>
      <c r="ACX176" s="1"/>
      <c r="ACY176" s="1"/>
      <c r="ACZ176" s="1"/>
      <c r="ADA176" s="1"/>
      <c r="ADB176" s="1"/>
      <c r="ADC176" s="1"/>
      <c r="ADD176" s="1"/>
      <c r="ADE176" s="1"/>
      <c r="ADF176" s="1"/>
      <c r="ADG176" s="1"/>
      <c r="ADH176" s="1"/>
      <c r="ADI176" s="1"/>
      <c r="ADJ176" s="1"/>
      <c r="ADK176" s="1"/>
      <c r="ADL176" s="1"/>
      <c r="ADM176" s="1"/>
      <c r="ADN176" s="1"/>
      <c r="ADO176" s="1"/>
      <c r="ADP176" s="1"/>
      <c r="ADQ176" s="1"/>
      <c r="ADR176" s="1"/>
      <c r="ADS176" s="1"/>
      <c r="ADT176" s="1"/>
      <c r="ADU176" s="1"/>
      <c r="ADV176" s="1"/>
      <c r="ADW176" s="1"/>
      <c r="ADX176" s="1"/>
      <c r="ADY176" s="1"/>
      <c r="ADZ176" s="1"/>
      <c r="AEA176" s="1"/>
      <c r="AEB176" s="1"/>
      <c r="AEC176" s="1"/>
      <c r="AED176" s="1"/>
      <c r="AEE176" s="1"/>
      <c r="AEF176" s="1"/>
      <c r="AEG176" s="1"/>
      <c r="AEH176" s="1"/>
      <c r="AEI176" s="1"/>
      <c r="AEJ176" s="1"/>
      <c r="AEK176" s="1"/>
      <c r="AEL176" s="1"/>
      <c r="AEM176" s="1"/>
      <c r="AEN176" s="1"/>
      <c r="AEO176" s="1"/>
      <c r="AEP176" s="1"/>
      <c r="AEQ176" s="1"/>
      <c r="AER176" s="1"/>
      <c r="AES176" s="1"/>
      <c r="AET176" s="1"/>
      <c r="AEU176" s="1"/>
      <c r="AEV176" s="1"/>
      <c r="AEW176" s="1"/>
      <c r="AEX176" s="1"/>
      <c r="AEY176" s="1"/>
      <c r="AEZ176" s="1"/>
      <c r="AFA176" s="1"/>
      <c r="AFB176" s="1"/>
      <c r="AFC176" s="1"/>
      <c r="AFD176" s="1"/>
      <c r="AFE176" s="1"/>
      <c r="AFF176" s="1"/>
      <c r="AFG176" s="1"/>
      <c r="AFH176" s="1"/>
      <c r="AFI176" s="1"/>
      <c r="AFJ176" s="1"/>
      <c r="AFK176" s="1"/>
      <c r="AFL176" s="1"/>
      <c r="AFM176" s="1"/>
      <c r="AFN176" s="1"/>
      <c r="AFO176" s="1"/>
      <c r="AFP176" s="1"/>
      <c r="AFQ176" s="1"/>
      <c r="AFR176" s="1"/>
      <c r="AFS176" s="1"/>
      <c r="AFT176" s="1"/>
      <c r="AFU176" s="1"/>
      <c r="AFV176" s="1"/>
      <c r="AFW176" s="1"/>
      <c r="AFX176" s="1"/>
      <c r="AFY176" s="1"/>
      <c r="AFZ176" s="1"/>
      <c r="AGA176" s="1"/>
      <c r="AGB176" s="1"/>
      <c r="AGC176" s="1"/>
      <c r="AGD176" s="1"/>
      <c r="AGE176" s="1"/>
      <c r="AGF176" s="1"/>
      <c r="AGG176" s="1"/>
      <c r="AGH176" s="1"/>
      <c r="AGI176" s="1"/>
      <c r="AGJ176" s="1"/>
      <c r="AGK176" s="1"/>
      <c r="AGL176" s="1"/>
      <c r="AGM176" s="1"/>
      <c r="AGN176" s="1"/>
      <c r="AGO176" s="1"/>
      <c r="AGP176" s="1"/>
      <c r="AGQ176" s="1"/>
      <c r="AGR176" s="1"/>
      <c r="AGS176" s="1"/>
      <c r="AGT176" s="1"/>
      <c r="AGU176" s="1"/>
      <c r="AGV176" s="1"/>
      <c r="AGW176" s="1"/>
      <c r="AGX176" s="1"/>
      <c r="AGY176" s="1"/>
      <c r="AGZ176" s="1"/>
      <c r="AHA176" s="1"/>
      <c r="AHB176" s="1"/>
      <c r="AHC176" s="1"/>
      <c r="AHD176" s="1"/>
      <c r="AHE176" s="1"/>
      <c r="AHF176" s="1"/>
      <c r="AHG176" s="1"/>
      <c r="AHH176" s="1"/>
      <c r="AHI176" s="1"/>
      <c r="AHJ176" s="1"/>
    </row>
    <row r="177" spans="1:894" s="23" customFormat="1" ht="15" customHeight="1" x14ac:dyDescent="0.2">
      <c r="A177" s="1">
        <v>29</v>
      </c>
      <c r="B177" s="1" t="s">
        <v>333</v>
      </c>
      <c r="C177" s="1" t="s">
        <v>150</v>
      </c>
      <c r="D177" s="1" t="s">
        <v>17</v>
      </c>
      <c r="E177" s="6" t="s">
        <v>703</v>
      </c>
      <c r="F177" s="3" t="s">
        <v>596</v>
      </c>
      <c r="G177" s="15">
        <v>63450</v>
      </c>
      <c r="H177" s="15">
        <v>7050</v>
      </c>
      <c r="I177" s="1" t="s">
        <v>258</v>
      </c>
      <c r="J177" s="9" t="s">
        <v>340</v>
      </c>
      <c r="K177" s="9" t="s">
        <v>288</v>
      </c>
      <c r="L177" s="9">
        <v>2004</v>
      </c>
      <c r="M177" s="9" t="s">
        <v>507</v>
      </c>
      <c r="N177" s="18">
        <v>38434</v>
      </c>
      <c r="O177" s="16">
        <v>40259</v>
      </c>
      <c r="P177" s="17">
        <v>0</v>
      </c>
      <c r="Q177" s="17">
        <f t="shared" si="12"/>
        <v>63450</v>
      </c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  <c r="KT177" s="1"/>
      <c r="KU177" s="1"/>
      <c r="KV177" s="1"/>
      <c r="KW177" s="1"/>
      <c r="KX177" s="1"/>
      <c r="KY177" s="1"/>
      <c r="KZ177" s="1"/>
      <c r="LA177" s="1"/>
      <c r="LB177" s="1"/>
      <c r="LC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N177" s="1"/>
      <c r="LO177" s="1"/>
      <c r="LP177" s="1"/>
      <c r="LQ177" s="1"/>
      <c r="LR177" s="1"/>
      <c r="LS177" s="1"/>
      <c r="LT177" s="1"/>
      <c r="LU177" s="1"/>
      <c r="LV177" s="1"/>
      <c r="LW177" s="1"/>
      <c r="LX177" s="1"/>
      <c r="LY177" s="1"/>
      <c r="LZ177" s="1"/>
      <c r="MA177" s="1"/>
      <c r="MB177" s="1"/>
      <c r="MC177" s="1"/>
      <c r="MD177" s="1"/>
      <c r="ME177" s="1"/>
      <c r="MF177" s="1"/>
      <c r="MG177" s="1"/>
      <c r="MH177" s="1"/>
      <c r="MI177" s="1"/>
      <c r="MJ177" s="1"/>
      <c r="MK177" s="1"/>
      <c r="ML177" s="1"/>
      <c r="MM177" s="1"/>
      <c r="MN177" s="1"/>
      <c r="MO177" s="1"/>
      <c r="MP177" s="1"/>
      <c r="MQ177" s="1"/>
      <c r="MR177" s="1"/>
      <c r="MS177" s="1"/>
      <c r="MT177" s="1"/>
      <c r="MU177" s="1"/>
      <c r="MV177" s="1"/>
      <c r="MW177" s="1"/>
      <c r="MX177" s="1"/>
      <c r="MY177" s="1"/>
      <c r="MZ177" s="1"/>
      <c r="NA177" s="1"/>
      <c r="NB177" s="1"/>
      <c r="NC177" s="1"/>
      <c r="ND177" s="1"/>
      <c r="NE177" s="1"/>
      <c r="NF177" s="1"/>
      <c r="NG177" s="1"/>
      <c r="NH177" s="1"/>
      <c r="NI177" s="1"/>
      <c r="NJ177" s="1"/>
      <c r="NK177" s="1"/>
      <c r="NL177" s="1"/>
      <c r="NM177" s="1"/>
      <c r="NN177" s="1"/>
      <c r="NO177" s="1"/>
      <c r="NP177" s="1"/>
      <c r="NQ177" s="1"/>
      <c r="NR177" s="1"/>
      <c r="NS177" s="1"/>
      <c r="NT177" s="1"/>
      <c r="NU177" s="1"/>
      <c r="NV177" s="1"/>
      <c r="NW177" s="1"/>
      <c r="NX177" s="1"/>
      <c r="NY177" s="1"/>
      <c r="NZ177" s="1"/>
      <c r="OA177" s="1"/>
      <c r="OB177" s="1"/>
      <c r="OC177" s="1"/>
      <c r="OD177" s="1"/>
      <c r="OE177" s="1"/>
      <c r="OF177" s="1"/>
      <c r="OG177" s="1"/>
      <c r="OH177" s="1"/>
      <c r="OI177" s="1"/>
      <c r="OJ177" s="1"/>
      <c r="OK177" s="1"/>
      <c r="OL177" s="1"/>
      <c r="OM177" s="1"/>
      <c r="ON177" s="1"/>
      <c r="OO177" s="1"/>
      <c r="OP177" s="1"/>
      <c r="OQ177" s="1"/>
      <c r="OR177" s="1"/>
      <c r="OS177" s="1"/>
      <c r="OT177" s="1"/>
      <c r="OU177" s="1"/>
      <c r="OV177" s="1"/>
      <c r="OW177" s="1"/>
      <c r="OX177" s="1"/>
      <c r="OY177" s="1"/>
      <c r="OZ177" s="1"/>
      <c r="PA177" s="1"/>
      <c r="PB177" s="1"/>
      <c r="PC177" s="1"/>
      <c r="PD177" s="1"/>
      <c r="PE177" s="1"/>
      <c r="PF177" s="1"/>
      <c r="PG177" s="1"/>
      <c r="PH177" s="1"/>
      <c r="PI177" s="1"/>
      <c r="PJ177" s="1"/>
      <c r="PK177" s="1"/>
      <c r="PL177" s="1"/>
      <c r="PM177" s="1"/>
      <c r="PN177" s="1"/>
      <c r="PO177" s="1"/>
      <c r="PP177" s="1"/>
      <c r="PQ177" s="1"/>
      <c r="PR177" s="1"/>
      <c r="PS177" s="1"/>
      <c r="PT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E177" s="1"/>
      <c r="QF177" s="1"/>
      <c r="QG177" s="1"/>
      <c r="QH177" s="1"/>
      <c r="QI177" s="1"/>
      <c r="QJ177" s="1"/>
      <c r="QK177" s="1"/>
      <c r="QL177" s="1"/>
      <c r="QM177" s="1"/>
      <c r="QN177" s="1"/>
      <c r="QO177" s="1"/>
      <c r="QP177" s="1"/>
      <c r="QQ177" s="1"/>
      <c r="QR177" s="1"/>
      <c r="QS177" s="1"/>
      <c r="QT177" s="1"/>
      <c r="QU177" s="1"/>
      <c r="QV177" s="1"/>
      <c r="QW177" s="1"/>
      <c r="QX177" s="1"/>
      <c r="QY177" s="1"/>
      <c r="QZ177" s="1"/>
      <c r="RA177" s="1"/>
      <c r="RB177" s="1"/>
      <c r="RC177" s="1"/>
      <c r="RD177" s="1"/>
      <c r="RE177" s="1"/>
      <c r="RF177" s="1"/>
      <c r="RG177" s="1"/>
      <c r="RH177" s="1"/>
      <c r="RI177" s="1"/>
      <c r="RJ177" s="1"/>
      <c r="RK177" s="1"/>
      <c r="RL177" s="1"/>
      <c r="RM177" s="1"/>
      <c r="RN177" s="1"/>
      <c r="RO177" s="1"/>
      <c r="RP177" s="1"/>
      <c r="RQ177" s="1"/>
      <c r="RR177" s="1"/>
      <c r="RS177" s="1"/>
      <c r="RT177" s="1"/>
      <c r="RU177" s="1"/>
      <c r="RV177" s="1"/>
      <c r="RW177" s="1"/>
      <c r="RX177" s="1"/>
      <c r="RY177" s="1"/>
      <c r="RZ177" s="1"/>
      <c r="SA177" s="1"/>
      <c r="SB177" s="1"/>
      <c r="SC177" s="1"/>
      <c r="SD177" s="1"/>
      <c r="SE177" s="1"/>
      <c r="SF177" s="1"/>
      <c r="SG177" s="1"/>
      <c r="SH177" s="1"/>
      <c r="SI177" s="1"/>
      <c r="SJ177" s="1"/>
      <c r="SK177" s="1"/>
      <c r="SL177" s="1"/>
      <c r="SM177" s="1"/>
      <c r="SN177" s="1"/>
      <c r="SO177" s="1"/>
      <c r="SP177" s="1"/>
      <c r="SQ177" s="1"/>
      <c r="SR177" s="1"/>
      <c r="SS177" s="1"/>
      <c r="ST177" s="1"/>
      <c r="SU177" s="1"/>
      <c r="SV177" s="1"/>
      <c r="SW177" s="1"/>
      <c r="SX177" s="1"/>
      <c r="SY177" s="1"/>
      <c r="SZ177" s="1"/>
      <c r="TA177" s="1"/>
      <c r="TB177" s="1"/>
      <c r="TC177" s="1"/>
      <c r="TD177" s="1"/>
      <c r="TE177" s="1"/>
      <c r="TF177" s="1"/>
      <c r="TG177" s="1"/>
      <c r="TH177" s="1"/>
      <c r="TI177" s="1"/>
      <c r="TJ177" s="1"/>
      <c r="TK177" s="1"/>
      <c r="TL177" s="1"/>
      <c r="TM177" s="1"/>
      <c r="TN177" s="1"/>
      <c r="TO177" s="1"/>
      <c r="TP177" s="1"/>
      <c r="TQ177" s="1"/>
      <c r="TR177" s="1"/>
      <c r="TS177" s="1"/>
      <c r="TT177" s="1"/>
      <c r="TU177" s="1"/>
      <c r="TV177" s="1"/>
      <c r="TW177" s="1"/>
      <c r="TX177" s="1"/>
      <c r="TY177" s="1"/>
      <c r="TZ177" s="1"/>
      <c r="UA177" s="1"/>
      <c r="UB177" s="1"/>
      <c r="UC177" s="1"/>
      <c r="UD177" s="1"/>
      <c r="UE177" s="1"/>
      <c r="UF177" s="1"/>
      <c r="UG177" s="1"/>
      <c r="UH177" s="1"/>
      <c r="UI177" s="1"/>
      <c r="UJ177" s="1"/>
      <c r="UK177" s="1"/>
      <c r="UL177" s="1"/>
      <c r="UM177" s="1"/>
      <c r="UN177" s="1"/>
      <c r="UO177" s="1"/>
      <c r="UP177" s="1"/>
      <c r="UQ177" s="1"/>
      <c r="UR177" s="1"/>
      <c r="US177" s="1"/>
      <c r="UT177" s="1"/>
      <c r="UU177" s="1"/>
      <c r="UV177" s="1"/>
      <c r="UW177" s="1"/>
      <c r="UX177" s="1"/>
      <c r="UY177" s="1"/>
      <c r="UZ177" s="1"/>
      <c r="VA177" s="1"/>
      <c r="VB177" s="1"/>
      <c r="VC177" s="1"/>
      <c r="VD177" s="1"/>
      <c r="VE177" s="1"/>
      <c r="VF177" s="1"/>
      <c r="VG177" s="1"/>
      <c r="VH177" s="1"/>
      <c r="VI177" s="1"/>
      <c r="VJ177" s="1"/>
      <c r="VK177" s="1"/>
      <c r="VL177" s="1"/>
      <c r="VM177" s="1"/>
      <c r="VN177" s="1"/>
      <c r="VO177" s="1"/>
      <c r="VP177" s="1"/>
      <c r="VQ177" s="1"/>
      <c r="VR177" s="1"/>
      <c r="VS177" s="1"/>
      <c r="VT177" s="1"/>
      <c r="VU177" s="1"/>
      <c r="VV177" s="1"/>
      <c r="VW177" s="1"/>
      <c r="VX177" s="1"/>
      <c r="VY177" s="1"/>
      <c r="VZ177" s="1"/>
      <c r="WA177" s="1"/>
      <c r="WB177" s="1"/>
      <c r="WC177" s="1"/>
      <c r="WD177" s="1"/>
      <c r="WE177" s="1"/>
      <c r="WF177" s="1"/>
      <c r="WG177" s="1"/>
      <c r="WH177" s="1"/>
      <c r="WI177" s="1"/>
      <c r="WJ177" s="1"/>
      <c r="WK177" s="1"/>
      <c r="WL177" s="1"/>
      <c r="WM177" s="1"/>
      <c r="WN177" s="1"/>
      <c r="WO177" s="1"/>
      <c r="WP177" s="1"/>
      <c r="WQ177" s="1"/>
      <c r="WR177" s="1"/>
      <c r="WS177" s="1"/>
      <c r="WT177" s="1"/>
      <c r="WU177" s="1"/>
      <c r="WV177" s="1"/>
      <c r="WW177" s="1"/>
      <c r="WX177" s="1"/>
      <c r="WY177" s="1"/>
      <c r="WZ177" s="1"/>
      <c r="XA177" s="1"/>
      <c r="XB177" s="1"/>
      <c r="XC177" s="1"/>
      <c r="XD177" s="1"/>
      <c r="XE177" s="1"/>
      <c r="XF177" s="1"/>
      <c r="XG177" s="1"/>
      <c r="XH177" s="1"/>
      <c r="XI177" s="1"/>
      <c r="XJ177" s="1"/>
      <c r="XK177" s="1"/>
      <c r="XL177" s="1"/>
      <c r="XM177" s="1"/>
      <c r="XN177" s="1"/>
      <c r="XO177" s="1"/>
      <c r="XP177" s="1"/>
      <c r="XQ177" s="1"/>
      <c r="XR177" s="1"/>
      <c r="XS177" s="1"/>
      <c r="XT177" s="1"/>
      <c r="XU177" s="1"/>
      <c r="XV177" s="1"/>
      <c r="XW177" s="1"/>
      <c r="XX177" s="1"/>
      <c r="XY177" s="1"/>
      <c r="XZ177" s="1"/>
      <c r="YA177" s="1"/>
      <c r="YB177" s="1"/>
      <c r="YC177" s="1"/>
      <c r="YD177" s="1"/>
      <c r="YE177" s="1"/>
      <c r="YF177" s="1"/>
      <c r="YG177" s="1"/>
      <c r="YH177" s="1"/>
      <c r="YI177" s="1"/>
      <c r="YJ177" s="1"/>
      <c r="YK177" s="1"/>
      <c r="YL177" s="1"/>
      <c r="YM177" s="1"/>
      <c r="YN177" s="1"/>
      <c r="YO177" s="1"/>
      <c r="YP177" s="1"/>
      <c r="YQ177" s="1"/>
      <c r="YR177" s="1"/>
      <c r="YS177" s="1"/>
      <c r="YT177" s="1"/>
      <c r="YU177" s="1"/>
      <c r="YV177" s="1"/>
      <c r="YW177" s="1"/>
      <c r="YX177" s="1"/>
      <c r="YY177" s="1"/>
      <c r="YZ177" s="1"/>
      <c r="ZA177" s="1"/>
      <c r="ZB177" s="1"/>
      <c r="ZC177" s="1"/>
      <c r="ZD177" s="1"/>
      <c r="ZE177" s="1"/>
      <c r="ZF177" s="1"/>
      <c r="ZG177" s="1"/>
      <c r="ZH177" s="1"/>
      <c r="ZI177" s="1"/>
      <c r="ZJ177" s="1"/>
      <c r="ZK177" s="1"/>
      <c r="ZL177" s="1"/>
      <c r="ZM177" s="1"/>
      <c r="ZN177" s="1"/>
      <c r="ZO177" s="1"/>
      <c r="ZP177" s="1"/>
      <c r="ZQ177" s="1"/>
      <c r="ZR177" s="1"/>
      <c r="ZS177" s="1"/>
      <c r="ZT177" s="1"/>
      <c r="ZU177" s="1"/>
      <c r="ZV177" s="1"/>
      <c r="ZW177" s="1"/>
      <c r="ZX177" s="1"/>
      <c r="ZY177" s="1"/>
      <c r="ZZ177" s="1"/>
      <c r="AAA177" s="1"/>
      <c r="AAB177" s="1"/>
      <c r="AAC177" s="1"/>
      <c r="AAD177" s="1"/>
      <c r="AAE177" s="1"/>
      <c r="AAF177" s="1"/>
      <c r="AAG177" s="1"/>
      <c r="AAH177" s="1"/>
      <c r="AAI177" s="1"/>
      <c r="AAJ177" s="1"/>
      <c r="AAK177" s="1"/>
      <c r="AAL177" s="1"/>
      <c r="AAM177" s="1"/>
      <c r="AAN177" s="1"/>
      <c r="AAO177" s="1"/>
      <c r="AAP177" s="1"/>
      <c r="AAQ177" s="1"/>
      <c r="AAR177" s="1"/>
      <c r="AAS177" s="1"/>
      <c r="AAT177" s="1"/>
      <c r="AAU177" s="1"/>
      <c r="AAV177" s="1"/>
      <c r="AAW177" s="1"/>
      <c r="AAX177" s="1"/>
      <c r="AAY177" s="1"/>
      <c r="AAZ177" s="1"/>
      <c r="ABA177" s="1"/>
      <c r="ABB177" s="1"/>
      <c r="ABC177" s="1"/>
      <c r="ABD177" s="1"/>
      <c r="ABE177" s="1"/>
      <c r="ABF177" s="1"/>
      <c r="ABG177" s="1"/>
      <c r="ABH177" s="1"/>
      <c r="ABI177" s="1"/>
      <c r="ABJ177" s="1"/>
      <c r="ABK177" s="1"/>
      <c r="ABL177" s="1"/>
      <c r="ABM177" s="1"/>
      <c r="ABN177" s="1"/>
      <c r="ABO177" s="1"/>
      <c r="ABP177" s="1"/>
      <c r="ABQ177" s="1"/>
      <c r="ABR177" s="1"/>
      <c r="ABS177" s="1"/>
      <c r="ABT177" s="1"/>
      <c r="ABU177" s="1"/>
      <c r="ABV177" s="1"/>
      <c r="ABW177" s="1"/>
      <c r="ABX177" s="1"/>
      <c r="ABY177" s="1"/>
      <c r="ABZ177" s="1"/>
      <c r="ACA177" s="1"/>
      <c r="ACB177" s="1"/>
      <c r="ACC177" s="1"/>
      <c r="ACD177" s="1"/>
      <c r="ACE177" s="1"/>
      <c r="ACF177" s="1"/>
      <c r="ACG177" s="1"/>
      <c r="ACH177" s="1"/>
      <c r="ACI177" s="1"/>
      <c r="ACJ177" s="1"/>
      <c r="ACK177" s="1"/>
      <c r="ACL177" s="1"/>
      <c r="ACM177" s="1"/>
      <c r="ACN177" s="1"/>
      <c r="ACO177" s="1"/>
      <c r="ACP177" s="1"/>
      <c r="ACQ177" s="1"/>
      <c r="ACR177" s="1"/>
      <c r="ACS177" s="1"/>
      <c r="ACT177" s="1"/>
      <c r="ACU177" s="1"/>
      <c r="ACV177" s="1"/>
      <c r="ACW177" s="1"/>
      <c r="ACX177" s="1"/>
      <c r="ACY177" s="1"/>
      <c r="ACZ177" s="1"/>
      <c r="ADA177" s="1"/>
      <c r="ADB177" s="1"/>
      <c r="ADC177" s="1"/>
      <c r="ADD177" s="1"/>
      <c r="ADE177" s="1"/>
      <c r="ADF177" s="1"/>
      <c r="ADG177" s="1"/>
      <c r="ADH177" s="1"/>
      <c r="ADI177" s="1"/>
      <c r="ADJ177" s="1"/>
      <c r="ADK177" s="1"/>
      <c r="ADL177" s="1"/>
      <c r="ADM177" s="1"/>
      <c r="ADN177" s="1"/>
      <c r="ADO177" s="1"/>
      <c r="ADP177" s="1"/>
      <c r="ADQ177" s="1"/>
      <c r="ADR177" s="1"/>
      <c r="ADS177" s="1"/>
      <c r="ADT177" s="1"/>
      <c r="ADU177" s="1"/>
      <c r="ADV177" s="1"/>
      <c r="ADW177" s="1"/>
      <c r="ADX177" s="1"/>
      <c r="ADY177" s="1"/>
      <c r="ADZ177" s="1"/>
      <c r="AEA177" s="1"/>
      <c r="AEB177" s="1"/>
      <c r="AEC177" s="1"/>
      <c r="AED177" s="1"/>
      <c r="AEE177" s="1"/>
      <c r="AEF177" s="1"/>
      <c r="AEG177" s="1"/>
      <c r="AEH177" s="1"/>
      <c r="AEI177" s="1"/>
      <c r="AEJ177" s="1"/>
      <c r="AEK177" s="1"/>
      <c r="AEL177" s="1"/>
      <c r="AEM177" s="1"/>
      <c r="AEN177" s="1"/>
      <c r="AEO177" s="1"/>
      <c r="AEP177" s="1"/>
      <c r="AEQ177" s="1"/>
      <c r="AER177" s="1"/>
      <c r="AES177" s="1"/>
      <c r="AET177" s="1"/>
      <c r="AEU177" s="1"/>
      <c r="AEV177" s="1"/>
      <c r="AEW177" s="1"/>
      <c r="AEX177" s="1"/>
      <c r="AEY177" s="1"/>
      <c r="AEZ177" s="1"/>
      <c r="AFA177" s="1"/>
      <c r="AFB177" s="1"/>
      <c r="AFC177" s="1"/>
      <c r="AFD177" s="1"/>
      <c r="AFE177" s="1"/>
      <c r="AFF177" s="1"/>
      <c r="AFG177" s="1"/>
      <c r="AFH177" s="1"/>
      <c r="AFI177" s="1"/>
      <c r="AFJ177" s="1"/>
      <c r="AFK177" s="1"/>
      <c r="AFL177" s="1"/>
      <c r="AFM177" s="1"/>
      <c r="AFN177" s="1"/>
      <c r="AFO177" s="1"/>
      <c r="AFP177" s="1"/>
      <c r="AFQ177" s="1"/>
      <c r="AFR177" s="1"/>
      <c r="AFS177" s="1"/>
      <c r="AFT177" s="1"/>
      <c r="AFU177" s="1"/>
      <c r="AFV177" s="1"/>
      <c r="AFW177" s="1"/>
      <c r="AFX177" s="1"/>
      <c r="AFY177" s="1"/>
      <c r="AFZ177" s="1"/>
      <c r="AGA177" s="1"/>
      <c r="AGB177" s="1"/>
      <c r="AGC177" s="1"/>
      <c r="AGD177" s="1"/>
      <c r="AGE177" s="1"/>
      <c r="AGF177" s="1"/>
      <c r="AGG177" s="1"/>
      <c r="AGH177" s="1"/>
      <c r="AGI177" s="1"/>
      <c r="AGJ177" s="1"/>
      <c r="AGK177" s="1"/>
      <c r="AGL177" s="1"/>
      <c r="AGM177" s="1"/>
      <c r="AGN177" s="1"/>
      <c r="AGO177" s="1"/>
      <c r="AGP177" s="1"/>
      <c r="AGQ177" s="1"/>
      <c r="AGR177" s="1"/>
      <c r="AGS177" s="1"/>
      <c r="AGT177" s="1"/>
      <c r="AGU177" s="1"/>
      <c r="AGV177" s="1"/>
      <c r="AGW177" s="1"/>
      <c r="AGX177" s="1"/>
      <c r="AGY177" s="1"/>
      <c r="AGZ177" s="1"/>
      <c r="AHA177" s="1"/>
      <c r="AHB177" s="1"/>
      <c r="AHC177" s="1"/>
      <c r="AHD177" s="1"/>
      <c r="AHE177" s="1"/>
      <c r="AHF177" s="1"/>
      <c r="AHG177" s="1"/>
      <c r="AHH177" s="1"/>
      <c r="AHI177" s="1"/>
      <c r="AHJ177" s="1"/>
    </row>
    <row r="178" spans="1:894" s="23" customFormat="1" ht="15" customHeight="1" x14ac:dyDescent="0.2">
      <c r="A178" s="46">
        <v>32</v>
      </c>
      <c r="B178" s="46" t="s">
        <v>229</v>
      </c>
      <c r="C178" s="46" t="s">
        <v>116</v>
      </c>
      <c r="D178" s="46" t="s">
        <v>19</v>
      </c>
      <c r="E178" s="46" t="s">
        <v>706</v>
      </c>
      <c r="F178" s="48" t="s">
        <v>596</v>
      </c>
      <c r="G178" s="49">
        <v>136263</v>
      </c>
      <c r="H178" s="49">
        <v>15140.333333333343</v>
      </c>
      <c r="I178" s="46" t="s">
        <v>258</v>
      </c>
      <c r="J178" s="50" t="s">
        <v>340</v>
      </c>
      <c r="K178" s="50" t="s">
        <v>288</v>
      </c>
      <c r="L178" s="50">
        <v>2005</v>
      </c>
      <c r="M178" s="50" t="s">
        <v>507</v>
      </c>
      <c r="N178" s="51">
        <v>39514</v>
      </c>
      <c r="O178" s="51">
        <v>41339</v>
      </c>
      <c r="P178" s="52">
        <f>34065.75+85343.49</f>
        <v>119409.24</v>
      </c>
      <c r="Q178" s="52">
        <f t="shared" si="12"/>
        <v>16853.759999999995</v>
      </c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  <c r="KT178" s="1"/>
      <c r="KU178" s="1"/>
      <c r="KV178" s="1"/>
      <c r="KW178" s="1"/>
      <c r="KX178" s="1"/>
      <c r="KY178" s="1"/>
      <c r="KZ178" s="1"/>
      <c r="LA178" s="1"/>
      <c r="LB178" s="1"/>
      <c r="LC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N178" s="1"/>
      <c r="LO178" s="1"/>
      <c r="LP178" s="1"/>
      <c r="LQ178" s="1"/>
      <c r="LR178" s="1"/>
      <c r="LS178" s="1"/>
      <c r="LT178" s="1"/>
      <c r="LU178" s="1"/>
      <c r="LV178" s="1"/>
      <c r="LW178" s="1"/>
      <c r="LX178" s="1"/>
      <c r="LY178" s="1"/>
      <c r="LZ178" s="1"/>
      <c r="MA178" s="1"/>
      <c r="MB178" s="1"/>
      <c r="MC178" s="1"/>
      <c r="MD178" s="1"/>
      <c r="ME178" s="1"/>
      <c r="MF178" s="1"/>
      <c r="MG178" s="1"/>
      <c r="MH178" s="1"/>
      <c r="MI178" s="1"/>
      <c r="MJ178" s="1"/>
      <c r="MK178" s="1"/>
      <c r="ML178" s="1"/>
      <c r="MM178" s="1"/>
      <c r="MN178" s="1"/>
      <c r="MO178" s="1"/>
      <c r="MP178" s="1"/>
      <c r="MQ178" s="1"/>
      <c r="MR178" s="1"/>
      <c r="MS178" s="1"/>
      <c r="MT178" s="1"/>
      <c r="MU178" s="1"/>
      <c r="MV178" s="1"/>
      <c r="MW178" s="1"/>
      <c r="MX178" s="1"/>
      <c r="MY178" s="1"/>
      <c r="MZ178" s="1"/>
      <c r="NA178" s="1"/>
      <c r="NB178" s="1"/>
      <c r="NC178" s="1"/>
      <c r="ND178" s="1"/>
      <c r="NE178" s="1"/>
      <c r="NF178" s="1"/>
      <c r="NG178" s="1"/>
      <c r="NH178" s="1"/>
      <c r="NI178" s="1"/>
      <c r="NJ178" s="1"/>
      <c r="NK178" s="1"/>
      <c r="NL178" s="1"/>
      <c r="NM178" s="1"/>
      <c r="NN178" s="1"/>
      <c r="NO178" s="1"/>
      <c r="NP178" s="1"/>
      <c r="NQ178" s="1"/>
      <c r="NR178" s="1"/>
      <c r="NS178" s="1"/>
      <c r="NT178" s="1"/>
      <c r="NU178" s="1"/>
      <c r="NV178" s="1"/>
      <c r="NW178" s="1"/>
      <c r="NX178" s="1"/>
      <c r="NY178" s="1"/>
      <c r="NZ178" s="1"/>
      <c r="OA178" s="1"/>
      <c r="OB178" s="1"/>
      <c r="OC178" s="1"/>
      <c r="OD178" s="1"/>
      <c r="OE178" s="1"/>
      <c r="OF178" s="1"/>
      <c r="OG178" s="1"/>
      <c r="OH178" s="1"/>
      <c r="OI178" s="1"/>
      <c r="OJ178" s="1"/>
      <c r="OK178" s="1"/>
      <c r="OL178" s="1"/>
      <c r="OM178" s="1"/>
      <c r="ON178" s="1"/>
      <c r="OO178" s="1"/>
      <c r="OP178" s="1"/>
      <c r="OQ178" s="1"/>
      <c r="OR178" s="1"/>
      <c r="OS178" s="1"/>
      <c r="OT178" s="1"/>
      <c r="OU178" s="1"/>
      <c r="OV178" s="1"/>
      <c r="OW178" s="1"/>
      <c r="OX178" s="1"/>
      <c r="OY178" s="1"/>
      <c r="OZ178" s="1"/>
      <c r="PA178" s="1"/>
      <c r="PB178" s="1"/>
      <c r="PC178" s="1"/>
      <c r="PD178" s="1"/>
      <c r="PE178" s="1"/>
      <c r="PF178" s="1"/>
      <c r="PG178" s="1"/>
      <c r="PH178" s="1"/>
      <c r="PI178" s="1"/>
      <c r="PJ178" s="1"/>
      <c r="PK178" s="1"/>
      <c r="PL178" s="1"/>
      <c r="PM178" s="1"/>
      <c r="PN178" s="1"/>
      <c r="PO178" s="1"/>
      <c r="PP178" s="1"/>
      <c r="PQ178" s="1"/>
      <c r="PR178" s="1"/>
      <c r="PS178" s="1"/>
      <c r="PT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E178" s="1"/>
      <c r="QF178" s="1"/>
      <c r="QG178" s="1"/>
      <c r="QH178" s="1"/>
      <c r="QI178" s="1"/>
      <c r="QJ178" s="1"/>
      <c r="QK178" s="1"/>
      <c r="QL178" s="1"/>
      <c r="QM178" s="1"/>
      <c r="QN178" s="1"/>
      <c r="QO178" s="1"/>
      <c r="QP178" s="1"/>
      <c r="QQ178" s="1"/>
      <c r="QR178" s="1"/>
      <c r="QS178" s="1"/>
      <c r="QT178" s="1"/>
      <c r="QU178" s="1"/>
      <c r="QV178" s="1"/>
      <c r="QW178" s="1"/>
      <c r="QX178" s="1"/>
      <c r="QY178" s="1"/>
      <c r="QZ178" s="1"/>
      <c r="RA178" s="1"/>
      <c r="RB178" s="1"/>
      <c r="RC178" s="1"/>
      <c r="RD178" s="1"/>
      <c r="RE178" s="1"/>
      <c r="RF178" s="1"/>
      <c r="RG178" s="1"/>
      <c r="RH178" s="1"/>
      <c r="RI178" s="1"/>
      <c r="RJ178" s="1"/>
      <c r="RK178" s="1"/>
      <c r="RL178" s="1"/>
      <c r="RM178" s="1"/>
      <c r="RN178" s="1"/>
      <c r="RO178" s="1"/>
      <c r="RP178" s="1"/>
      <c r="RQ178" s="1"/>
      <c r="RR178" s="1"/>
      <c r="RS178" s="1"/>
      <c r="RT178" s="1"/>
      <c r="RU178" s="1"/>
      <c r="RV178" s="1"/>
      <c r="RW178" s="1"/>
      <c r="RX178" s="1"/>
      <c r="RY178" s="1"/>
      <c r="RZ178" s="1"/>
      <c r="SA178" s="1"/>
      <c r="SB178" s="1"/>
      <c r="SC178" s="1"/>
      <c r="SD178" s="1"/>
      <c r="SE178" s="1"/>
      <c r="SF178" s="1"/>
      <c r="SG178" s="1"/>
      <c r="SH178" s="1"/>
      <c r="SI178" s="1"/>
      <c r="SJ178" s="1"/>
      <c r="SK178" s="1"/>
      <c r="SL178" s="1"/>
      <c r="SM178" s="1"/>
      <c r="SN178" s="1"/>
      <c r="SO178" s="1"/>
      <c r="SP178" s="1"/>
      <c r="SQ178" s="1"/>
      <c r="SR178" s="1"/>
      <c r="SS178" s="1"/>
      <c r="ST178" s="1"/>
      <c r="SU178" s="1"/>
      <c r="SV178" s="1"/>
      <c r="SW178" s="1"/>
      <c r="SX178" s="1"/>
      <c r="SY178" s="1"/>
      <c r="SZ178" s="1"/>
      <c r="TA178" s="1"/>
      <c r="TB178" s="1"/>
      <c r="TC178" s="1"/>
      <c r="TD178" s="1"/>
      <c r="TE178" s="1"/>
      <c r="TF178" s="1"/>
      <c r="TG178" s="1"/>
      <c r="TH178" s="1"/>
      <c r="TI178" s="1"/>
      <c r="TJ178" s="1"/>
      <c r="TK178" s="1"/>
      <c r="TL178" s="1"/>
      <c r="TM178" s="1"/>
      <c r="TN178" s="1"/>
      <c r="TO178" s="1"/>
      <c r="TP178" s="1"/>
      <c r="TQ178" s="1"/>
      <c r="TR178" s="1"/>
      <c r="TS178" s="1"/>
      <c r="TT178" s="1"/>
      <c r="TU178" s="1"/>
      <c r="TV178" s="1"/>
      <c r="TW178" s="1"/>
      <c r="TX178" s="1"/>
      <c r="TY178" s="1"/>
      <c r="TZ178" s="1"/>
      <c r="UA178" s="1"/>
      <c r="UB178" s="1"/>
      <c r="UC178" s="1"/>
      <c r="UD178" s="1"/>
      <c r="UE178" s="1"/>
      <c r="UF178" s="1"/>
      <c r="UG178" s="1"/>
      <c r="UH178" s="1"/>
      <c r="UI178" s="1"/>
      <c r="UJ178" s="1"/>
      <c r="UK178" s="1"/>
      <c r="UL178" s="1"/>
      <c r="UM178" s="1"/>
      <c r="UN178" s="1"/>
      <c r="UO178" s="1"/>
      <c r="UP178" s="1"/>
      <c r="UQ178" s="1"/>
      <c r="UR178" s="1"/>
      <c r="US178" s="1"/>
      <c r="UT178" s="1"/>
      <c r="UU178" s="1"/>
      <c r="UV178" s="1"/>
      <c r="UW178" s="1"/>
      <c r="UX178" s="1"/>
      <c r="UY178" s="1"/>
      <c r="UZ178" s="1"/>
      <c r="VA178" s="1"/>
      <c r="VB178" s="1"/>
      <c r="VC178" s="1"/>
      <c r="VD178" s="1"/>
      <c r="VE178" s="1"/>
      <c r="VF178" s="1"/>
      <c r="VG178" s="1"/>
      <c r="VH178" s="1"/>
      <c r="VI178" s="1"/>
      <c r="VJ178" s="1"/>
      <c r="VK178" s="1"/>
      <c r="VL178" s="1"/>
      <c r="VM178" s="1"/>
      <c r="VN178" s="1"/>
      <c r="VO178" s="1"/>
      <c r="VP178" s="1"/>
      <c r="VQ178" s="1"/>
      <c r="VR178" s="1"/>
      <c r="VS178" s="1"/>
      <c r="VT178" s="1"/>
      <c r="VU178" s="1"/>
      <c r="VV178" s="1"/>
      <c r="VW178" s="1"/>
      <c r="VX178" s="1"/>
      <c r="VY178" s="1"/>
      <c r="VZ178" s="1"/>
      <c r="WA178" s="1"/>
      <c r="WB178" s="1"/>
      <c r="WC178" s="1"/>
      <c r="WD178" s="1"/>
      <c r="WE178" s="1"/>
      <c r="WF178" s="1"/>
      <c r="WG178" s="1"/>
      <c r="WH178" s="1"/>
      <c r="WI178" s="1"/>
      <c r="WJ178" s="1"/>
      <c r="WK178" s="1"/>
      <c r="WL178" s="1"/>
      <c r="WM178" s="1"/>
      <c r="WN178" s="1"/>
      <c r="WO178" s="1"/>
      <c r="WP178" s="1"/>
      <c r="WQ178" s="1"/>
      <c r="WR178" s="1"/>
      <c r="WS178" s="1"/>
      <c r="WT178" s="1"/>
      <c r="WU178" s="1"/>
      <c r="WV178" s="1"/>
      <c r="WW178" s="1"/>
      <c r="WX178" s="1"/>
      <c r="WY178" s="1"/>
      <c r="WZ178" s="1"/>
      <c r="XA178" s="1"/>
      <c r="XB178" s="1"/>
      <c r="XC178" s="1"/>
      <c r="XD178" s="1"/>
      <c r="XE178" s="1"/>
      <c r="XF178" s="1"/>
      <c r="XG178" s="1"/>
      <c r="XH178" s="1"/>
      <c r="XI178" s="1"/>
      <c r="XJ178" s="1"/>
      <c r="XK178" s="1"/>
      <c r="XL178" s="1"/>
      <c r="XM178" s="1"/>
      <c r="XN178" s="1"/>
      <c r="XO178" s="1"/>
      <c r="XP178" s="1"/>
      <c r="XQ178" s="1"/>
      <c r="XR178" s="1"/>
      <c r="XS178" s="1"/>
      <c r="XT178" s="1"/>
      <c r="XU178" s="1"/>
      <c r="XV178" s="1"/>
      <c r="XW178" s="1"/>
      <c r="XX178" s="1"/>
      <c r="XY178" s="1"/>
      <c r="XZ178" s="1"/>
      <c r="YA178" s="1"/>
      <c r="YB178" s="1"/>
      <c r="YC178" s="1"/>
      <c r="YD178" s="1"/>
      <c r="YE178" s="1"/>
      <c r="YF178" s="1"/>
      <c r="YG178" s="1"/>
      <c r="YH178" s="1"/>
      <c r="YI178" s="1"/>
      <c r="YJ178" s="1"/>
      <c r="YK178" s="1"/>
      <c r="YL178" s="1"/>
      <c r="YM178" s="1"/>
      <c r="YN178" s="1"/>
      <c r="YO178" s="1"/>
      <c r="YP178" s="1"/>
      <c r="YQ178" s="1"/>
      <c r="YR178" s="1"/>
      <c r="YS178" s="1"/>
      <c r="YT178" s="1"/>
      <c r="YU178" s="1"/>
      <c r="YV178" s="1"/>
      <c r="YW178" s="1"/>
      <c r="YX178" s="1"/>
      <c r="YY178" s="1"/>
      <c r="YZ178" s="1"/>
      <c r="ZA178" s="1"/>
      <c r="ZB178" s="1"/>
      <c r="ZC178" s="1"/>
      <c r="ZD178" s="1"/>
      <c r="ZE178" s="1"/>
      <c r="ZF178" s="1"/>
      <c r="ZG178" s="1"/>
      <c r="ZH178" s="1"/>
      <c r="ZI178" s="1"/>
      <c r="ZJ178" s="1"/>
      <c r="ZK178" s="1"/>
      <c r="ZL178" s="1"/>
      <c r="ZM178" s="1"/>
      <c r="ZN178" s="1"/>
      <c r="ZO178" s="1"/>
      <c r="ZP178" s="1"/>
      <c r="ZQ178" s="1"/>
      <c r="ZR178" s="1"/>
      <c r="ZS178" s="1"/>
      <c r="ZT178" s="1"/>
      <c r="ZU178" s="1"/>
      <c r="ZV178" s="1"/>
      <c r="ZW178" s="1"/>
      <c r="ZX178" s="1"/>
      <c r="ZY178" s="1"/>
      <c r="ZZ178" s="1"/>
      <c r="AAA178" s="1"/>
      <c r="AAB178" s="1"/>
      <c r="AAC178" s="1"/>
      <c r="AAD178" s="1"/>
      <c r="AAE178" s="1"/>
      <c r="AAF178" s="1"/>
      <c r="AAG178" s="1"/>
      <c r="AAH178" s="1"/>
      <c r="AAI178" s="1"/>
      <c r="AAJ178" s="1"/>
      <c r="AAK178" s="1"/>
      <c r="AAL178" s="1"/>
      <c r="AAM178" s="1"/>
      <c r="AAN178" s="1"/>
      <c r="AAO178" s="1"/>
      <c r="AAP178" s="1"/>
      <c r="AAQ178" s="1"/>
      <c r="AAR178" s="1"/>
      <c r="AAS178" s="1"/>
      <c r="AAT178" s="1"/>
      <c r="AAU178" s="1"/>
      <c r="AAV178" s="1"/>
      <c r="AAW178" s="1"/>
      <c r="AAX178" s="1"/>
      <c r="AAY178" s="1"/>
      <c r="AAZ178" s="1"/>
      <c r="ABA178" s="1"/>
      <c r="ABB178" s="1"/>
      <c r="ABC178" s="1"/>
      <c r="ABD178" s="1"/>
      <c r="ABE178" s="1"/>
      <c r="ABF178" s="1"/>
      <c r="ABG178" s="1"/>
      <c r="ABH178" s="1"/>
      <c r="ABI178" s="1"/>
      <c r="ABJ178" s="1"/>
      <c r="ABK178" s="1"/>
      <c r="ABL178" s="1"/>
      <c r="ABM178" s="1"/>
      <c r="ABN178" s="1"/>
      <c r="ABO178" s="1"/>
      <c r="ABP178" s="1"/>
      <c r="ABQ178" s="1"/>
      <c r="ABR178" s="1"/>
      <c r="ABS178" s="1"/>
      <c r="ABT178" s="1"/>
      <c r="ABU178" s="1"/>
      <c r="ABV178" s="1"/>
      <c r="ABW178" s="1"/>
      <c r="ABX178" s="1"/>
      <c r="ABY178" s="1"/>
      <c r="ABZ178" s="1"/>
      <c r="ACA178" s="1"/>
      <c r="ACB178" s="1"/>
      <c r="ACC178" s="1"/>
      <c r="ACD178" s="1"/>
      <c r="ACE178" s="1"/>
      <c r="ACF178" s="1"/>
      <c r="ACG178" s="1"/>
      <c r="ACH178" s="1"/>
      <c r="ACI178" s="1"/>
      <c r="ACJ178" s="1"/>
      <c r="ACK178" s="1"/>
      <c r="ACL178" s="1"/>
      <c r="ACM178" s="1"/>
      <c r="ACN178" s="1"/>
      <c r="ACO178" s="1"/>
      <c r="ACP178" s="1"/>
      <c r="ACQ178" s="1"/>
      <c r="ACR178" s="1"/>
      <c r="ACS178" s="1"/>
      <c r="ACT178" s="1"/>
      <c r="ACU178" s="1"/>
      <c r="ACV178" s="1"/>
      <c r="ACW178" s="1"/>
      <c r="ACX178" s="1"/>
      <c r="ACY178" s="1"/>
      <c r="ACZ178" s="1"/>
      <c r="ADA178" s="1"/>
      <c r="ADB178" s="1"/>
      <c r="ADC178" s="1"/>
      <c r="ADD178" s="1"/>
      <c r="ADE178" s="1"/>
      <c r="ADF178" s="1"/>
      <c r="ADG178" s="1"/>
      <c r="ADH178" s="1"/>
      <c r="ADI178" s="1"/>
      <c r="ADJ178" s="1"/>
      <c r="ADK178" s="1"/>
      <c r="ADL178" s="1"/>
      <c r="ADM178" s="1"/>
      <c r="ADN178" s="1"/>
      <c r="ADO178" s="1"/>
      <c r="ADP178" s="1"/>
      <c r="ADQ178" s="1"/>
      <c r="ADR178" s="1"/>
      <c r="ADS178" s="1"/>
      <c r="ADT178" s="1"/>
      <c r="ADU178" s="1"/>
      <c r="ADV178" s="1"/>
      <c r="ADW178" s="1"/>
      <c r="ADX178" s="1"/>
      <c r="ADY178" s="1"/>
      <c r="ADZ178" s="1"/>
      <c r="AEA178" s="1"/>
      <c r="AEB178" s="1"/>
      <c r="AEC178" s="1"/>
      <c r="AED178" s="1"/>
      <c r="AEE178" s="1"/>
      <c r="AEF178" s="1"/>
      <c r="AEG178" s="1"/>
      <c r="AEH178" s="1"/>
      <c r="AEI178" s="1"/>
      <c r="AEJ178" s="1"/>
      <c r="AEK178" s="1"/>
      <c r="AEL178" s="1"/>
      <c r="AEM178" s="1"/>
      <c r="AEN178" s="1"/>
      <c r="AEO178" s="1"/>
      <c r="AEP178" s="1"/>
      <c r="AEQ178" s="1"/>
      <c r="AER178" s="1"/>
      <c r="AES178" s="1"/>
      <c r="AET178" s="1"/>
      <c r="AEU178" s="1"/>
      <c r="AEV178" s="1"/>
      <c r="AEW178" s="1"/>
      <c r="AEX178" s="1"/>
      <c r="AEY178" s="1"/>
      <c r="AEZ178" s="1"/>
      <c r="AFA178" s="1"/>
      <c r="AFB178" s="1"/>
      <c r="AFC178" s="1"/>
      <c r="AFD178" s="1"/>
      <c r="AFE178" s="1"/>
      <c r="AFF178" s="1"/>
      <c r="AFG178" s="1"/>
      <c r="AFH178" s="1"/>
      <c r="AFI178" s="1"/>
      <c r="AFJ178" s="1"/>
      <c r="AFK178" s="1"/>
      <c r="AFL178" s="1"/>
      <c r="AFM178" s="1"/>
      <c r="AFN178" s="1"/>
      <c r="AFO178" s="1"/>
      <c r="AFP178" s="1"/>
      <c r="AFQ178" s="1"/>
      <c r="AFR178" s="1"/>
      <c r="AFS178" s="1"/>
      <c r="AFT178" s="1"/>
      <c r="AFU178" s="1"/>
      <c r="AFV178" s="1"/>
      <c r="AFW178" s="1"/>
      <c r="AFX178" s="1"/>
      <c r="AFY178" s="1"/>
      <c r="AFZ178" s="1"/>
      <c r="AGA178" s="1"/>
      <c r="AGB178" s="1"/>
      <c r="AGC178" s="1"/>
      <c r="AGD178" s="1"/>
      <c r="AGE178" s="1"/>
      <c r="AGF178" s="1"/>
      <c r="AGG178" s="1"/>
      <c r="AGH178" s="1"/>
      <c r="AGI178" s="1"/>
      <c r="AGJ178" s="1"/>
      <c r="AGK178" s="1"/>
      <c r="AGL178" s="1"/>
      <c r="AGM178" s="1"/>
      <c r="AGN178" s="1"/>
      <c r="AGO178" s="1"/>
      <c r="AGP178" s="1"/>
      <c r="AGQ178" s="1"/>
      <c r="AGR178" s="1"/>
      <c r="AGS178" s="1"/>
      <c r="AGT178" s="1"/>
      <c r="AGU178" s="1"/>
      <c r="AGV178" s="1"/>
      <c r="AGW178" s="1"/>
      <c r="AGX178" s="1"/>
      <c r="AGY178" s="1"/>
      <c r="AGZ178" s="1"/>
      <c r="AHA178" s="1"/>
      <c r="AHB178" s="1"/>
      <c r="AHC178" s="1"/>
      <c r="AHD178" s="1"/>
      <c r="AHE178" s="1"/>
      <c r="AHF178" s="1"/>
      <c r="AHG178" s="1"/>
      <c r="AHH178" s="1"/>
      <c r="AHI178" s="1"/>
      <c r="AHJ178" s="1"/>
    </row>
    <row r="179" spans="1:894" s="23" customFormat="1" ht="15" customHeight="1" x14ac:dyDescent="0.2">
      <c r="A179" s="46">
        <v>38</v>
      </c>
      <c r="B179" s="46" t="s">
        <v>234</v>
      </c>
      <c r="C179" s="53" t="s">
        <v>144</v>
      </c>
      <c r="D179" s="54" t="s">
        <v>478</v>
      </c>
      <c r="E179" s="54" t="s">
        <v>606</v>
      </c>
      <c r="F179" s="55" t="s">
        <v>596</v>
      </c>
      <c r="G179" s="56">
        <v>275137</v>
      </c>
      <c r="H179" s="56">
        <v>30570.777777777752</v>
      </c>
      <c r="I179" s="54" t="s">
        <v>258</v>
      </c>
      <c r="J179" s="47" t="s">
        <v>341</v>
      </c>
      <c r="K179" s="47" t="s">
        <v>288</v>
      </c>
      <c r="L179" s="47">
        <v>2006</v>
      </c>
      <c r="M179" s="47" t="s">
        <v>507</v>
      </c>
      <c r="N179" s="57">
        <v>39514</v>
      </c>
      <c r="O179" s="57">
        <v>41704</v>
      </c>
      <c r="P179" s="56">
        <f>68784.25+47404.76+76845.48+19620+10517.19+20753.1+29641.4</f>
        <v>273566.18</v>
      </c>
      <c r="Q179" s="56">
        <f t="shared" si="12"/>
        <v>1570.820000000007</v>
      </c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  <c r="KM179" s="1"/>
      <c r="KN179" s="1"/>
      <c r="KO179" s="1"/>
      <c r="KP179" s="1"/>
      <c r="KQ179" s="1"/>
      <c r="KR179" s="1"/>
      <c r="KS179" s="1"/>
      <c r="KT179" s="1"/>
      <c r="KU179" s="1"/>
      <c r="KV179" s="1"/>
      <c r="KW179" s="1"/>
      <c r="KX179" s="1"/>
      <c r="KY179" s="1"/>
      <c r="KZ179" s="1"/>
      <c r="LA179" s="1"/>
      <c r="LB179" s="1"/>
      <c r="LC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N179" s="1"/>
      <c r="LO179" s="1"/>
      <c r="LP179" s="1"/>
      <c r="LQ179" s="1"/>
      <c r="LR179" s="1"/>
      <c r="LS179" s="1"/>
      <c r="LT179" s="1"/>
      <c r="LU179" s="1"/>
      <c r="LV179" s="1"/>
      <c r="LW179" s="1"/>
      <c r="LX179" s="1"/>
      <c r="LY179" s="1"/>
      <c r="LZ179" s="1"/>
      <c r="MA179" s="1"/>
      <c r="MB179" s="1"/>
      <c r="MC179" s="1"/>
      <c r="MD179" s="1"/>
      <c r="ME179" s="1"/>
      <c r="MF179" s="1"/>
      <c r="MG179" s="1"/>
      <c r="MH179" s="1"/>
      <c r="MI179" s="1"/>
      <c r="MJ179" s="1"/>
      <c r="MK179" s="1"/>
      <c r="ML179" s="1"/>
      <c r="MM179" s="1"/>
      <c r="MN179" s="1"/>
      <c r="MO179" s="1"/>
      <c r="MP179" s="1"/>
      <c r="MQ179" s="1"/>
      <c r="MR179" s="1"/>
      <c r="MS179" s="1"/>
      <c r="MT179" s="1"/>
      <c r="MU179" s="1"/>
      <c r="MV179" s="1"/>
      <c r="MW179" s="1"/>
      <c r="MX179" s="1"/>
      <c r="MY179" s="1"/>
      <c r="MZ179" s="1"/>
      <c r="NA179" s="1"/>
      <c r="NB179" s="1"/>
      <c r="NC179" s="1"/>
      <c r="ND179" s="1"/>
      <c r="NE179" s="1"/>
      <c r="NF179" s="1"/>
      <c r="NG179" s="1"/>
      <c r="NH179" s="1"/>
      <c r="NI179" s="1"/>
      <c r="NJ179" s="1"/>
      <c r="NK179" s="1"/>
      <c r="NL179" s="1"/>
      <c r="NM179" s="1"/>
      <c r="NN179" s="1"/>
      <c r="NO179" s="1"/>
      <c r="NP179" s="1"/>
      <c r="NQ179" s="1"/>
      <c r="NR179" s="1"/>
      <c r="NS179" s="1"/>
      <c r="NT179" s="1"/>
      <c r="NU179" s="1"/>
      <c r="NV179" s="1"/>
      <c r="NW179" s="1"/>
      <c r="NX179" s="1"/>
      <c r="NY179" s="1"/>
      <c r="NZ179" s="1"/>
      <c r="OA179" s="1"/>
      <c r="OB179" s="1"/>
      <c r="OC179" s="1"/>
      <c r="OD179" s="1"/>
      <c r="OE179" s="1"/>
      <c r="OF179" s="1"/>
      <c r="OG179" s="1"/>
      <c r="OH179" s="1"/>
      <c r="OI179" s="1"/>
      <c r="OJ179" s="1"/>
      <c r="OK179" s="1"/>
      <c r="OL179" s="1"/>
      <c r="OM179" s="1"/>
      <c r="ON179" s="1"/>
      <c r="OO179" s="1"/>
      <c r="OP179" s="1"/>
      <c r="OQ179" s="1"/>
      <c r="OR179" s="1"/>
      <c r="OS179" s="1"/>
      <c r="OT179" s="1"/>
      <c r="OU179" s="1"/>
      <c r="OV179" s="1"/>
      <c r="OW179" s="1"/>
      <c r="OX179" s="1"/>
      <c r="OY179" s="1"/>
      <c r="OZ179" s="1"/>
      <c r="PA179" s="1"/>
      <c r="PB179" s="1"/>
      <c r="PC179" s="1"/>
      <c r="PD179" s="1"/>
      <c r="PE179" s="1"/>
      <c r="PF179" s="1"/>
      <c r="PG179" s="1"/>
      <c r="PH179" s="1"/>
      <c r="PI179" s="1"/>
      <c r="PJ179" s="1"/>
      <c r="PK179" s="1"/>
      <c r="PL179" s="1"/>
      <c r="PM179" s="1"/>
      <c r="PN179" s="1"/>
      <c r="PO179" s="1"/>
      <c r="PP179" s="1"/>
      <c r="PQ179" s="1"/>
      <c r="PR179" s="1"/>
      <c r="PS179" s="1"/>
      <c r="PT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E179" s="1"/>
      <c r="QF179" s="1"/>
      <c r="QG179" s="1"/>
      <c r="QH179" s="1"/>
      <c r="QI179" s="1"/>
      <c r="QJ179" s="1"/>
      <c r="QK179" s="1"/>
      <c r="QL179" s="1"/>
      <c r="QM179" s="1"/>
      <c r="QN179" s="1"/>
      <c r="QO179" s="1"/>
      <c r="QP179" s="1"/>
      <c r="QQ179" s="1"/>
      <c r="QR179" s="1"/>
      <c r="QS179" s="1"/>
      <c r="QT179" s="1"/>
      <c r="QU179" s="1"/>
      <c r="QV179" s="1"/>
      <c r="QW179" s="1"/>
      <c r="QX179" s="1"/>
      <c r="QY179" s="1"/>
      <c r="QZ179" s="1"/>
      <c r="RA179" s="1"/>
      <c r="RB179" s="1"/>
      <c r="RC179" s="1"/>
      <c r="RD179" s="1"/>
      <c r="RE179" s="1"/>
      <c r="RF179" s="1"/>
      <c r="RG179" s="1"/>
      <c r="RH179" s="1"/>
      <c r="RI179" s="1"/>
      <c r="RJ179" s="1"/>
      <c r="RK179" s="1"/>
      <c r="RL179" s="1"/>
      <c r="RM179" s="1"/>
      <c r="RN179" s="1"/>
      <c r="RO179" s="1"/>
      <c r="RP179" s="1"/>
      <c r="RQ179" s="1"/>
      <c r="RR179" s="1"/>
      <c r="RS179" s="1"/>
      <c r="RT179" s="1"/>
      <c r="RU179" s="1"/>
      <c r="RV179" s="1"/>
      <c r="RW179" s="1"/>
      <c r="RX179" s="1"/>
      <c r="RY179" s="1"/>
      <c r="RZ179" s="1"/>
      <c r="SA179" s="1"/>
      <c r="SB179" s="1"/>
      <c r="SC179" s="1"/>
      <c r="SD179" s="1"/>
      <c r="SE179" s="1"/>
      <c r="SF179" s="1"/>
      <c r="SG179" s="1"/>
      <c r="SH179" s="1"/>
      <c r="SI179" s="1"/>
      <c r="SJ179" s="1"/>
      <c r="SK179" s="1"/>
      <c r="SL179" s="1"/>
      <c r="SM179" s="1"/>
      <c r="SN179" s="1"/>
      <c r="SO179" s="1"/>
      <c r="SP179" s="1"/>
      <c r="SQ179" s="1"/>
      <c r="SR179" s="1"/>
      <c r="SS179" s="1"/>
      <c r="ST179" s="1"/>
      <c r="SU179" s="1"/>
      <c r="SV179" s="1"/>
      <c r="SW179" s="1"/>
      <c r="SX179" s="1"/>
      <c r="SY179" s="1"/>
      <c r="SZ179" s="1"/>
      <c r="TA179" s="1"/>
      <c r="TB179" s="1"/>
      <c r="TC179" s="1"/>
      <c r="TD179" s="1"/>
      <c r="TE179" s="1"/>
      <c r="TF179" s="1"/>
      <c r="TG179" s="1"/>
      <c r="TH179" s="1"/>
      <c r="TI179" s="1"/>
      <c r="TJ179" s="1"/>
      <c r="TK179" s="1"/>
      <c r="TL179" s="1"/>
      <c r="TM179" s="1"/>
      <c r="TN179" s="1"/>
      <c r="TO179" s="1"/>
      <c r="TP179" s="1"/>
      <c r="TQ179" s="1"/>
      <c r="TR179" s="1"/>
      <c r="TS179" s="1"/>
      <c r="TT179" s="1"/>
      <c r="TU179" s="1"/>
      <c r="TV179" s="1"/>
      <c r="TW179" s="1"/>
      <c r="TX179" s="1"/>
      <c r="TY179" s="1"/>
      <c r="TZ179" s="1"/>
      <c r="UA179" s="1"/>
      <c r="UB179" s="1"/>
      <c r="UC179" s="1"/>
      <c r="UD179" s="1"/>
      <c r="UE179" s="1"/>
      <c r="UF179" s="1"/>
      <c r="UG179" s="1"/>
      <c r="UH179" s="1"/>
      <c r="UI179" s="1"/>
      <c r="UJ179" s="1"/>
      <c r="UK179" s="1"/>
      <c r="UL179" s="1"/>
      <c r="UM179" s="1"/>
      <c r="UN179" s="1"/>
      <c r="UO179" s="1"/>
      <c r="UP179" s="1"/>
      <c r="UQ179" s="1"/>
      <c r="UR179" s="1"/>
      <c r="US179" s="1"/>
      <c r="UT179" s="1"/>
      <c r="UU179" s="1"/>
      <c r="UV179" s="1"/>
      <c r="UW179" s="1"/>
      <c r="UX179" s="1"/>
      <c r="UY179" s="1"/>
      <c r="UZ179" s="1"/>
      <c r="VA179" s="1"/>
      <c r="VB179" s="1"/>
      <c r="VC179" s="1"/>
      <c r="VD179" s="1"/>
      <c r="VE179" s="1"/>
      <c r="VF179" s="1"/>
      <c r="VG179" s="1"/>
      <c r="VH179" s="1"/>
      <c r="VI179" s="1"/>
      <c r="VJ179" s="1"/>
      <c r="VK179" s="1"/>
      <c r="VL179" s="1"/>
      <c r="VM179" s="1"/>
      <c r="VN179" s="1"/>
      <c r="VO179" s="1"/>
      <c r="VP179" s="1"/>
      <c r="VQ179" s="1"/>
      <c r="VR179" s="1"/>
      <c r="VS179" s="1"/>
      <c r="VT179" s="1"/>
      <c r="VU179" s="1"/>
      <c r="VV179" s="1"/>
      <c r="VW179" s="1"/>
      <c r="VX179" s="1"/>
      <c r="VY179" s="1"/>
      <c r="VZ179" s="1"/>
      <c r="WA179" s="1"/>
      <c r="WB179" s="1"/>
      <c r="WC179" s="1"/>
      <c r="WD179" s="1"/>
      <c r="WE179" s="1"/>
      <c r="WF179" s="1"/>
      <c r="WG179" s="1"/>
      <c r="WH179" s="1"/>
      <c r="WI179" s="1"/>
      <c r="WJ179" s="1"/>
      <c r="WK179" s="1"/>
      <c r="WL179" s="1"/>
      <c r="WM179" s="1"/>
      <c r="WN179" s="1"/>
      <c r="WO179" s="1"/>
      <c r="WP179" s="1"/>
      <c r="WQ179" s="1"/>
      <c r="WR179" s="1"/>
      <c r="WS179" s="1"/>
      <c r="WT179" s="1"/>
      <c r="WU179" s="1"/>
      <c r="WV179" s="1"/>
      <c r="WW179" s="1"/>
      <c r="WX179" s="1"/>
      <c r="WY179" s="1"/>
      <c r="WZ179" s="1"/>
      <c r="XA179" s="1"/>
      <c r="XB179" s="1"/>
      <c r="XC179" s="1"/>
      <c r="XD179" s="1"/>
      <c r="XE179" s="1"/>
      <c r="XF179" s="1"/>
      <c r="XG179" s="1"/>
      <c r="XH179" s="1"/>
      <c r="XI179" s="1"/>
      <c r="XJ179" s="1"/>
      <c r="XK179" s="1"/>
      <c r="XL179" s="1"/>
      <c r="XM179" s="1"/>
      <c r="XN179" s="1"/>
      <c r="XO179" s="1"/>
      <c r="XP179" s="1"/>
      <c r="XQ179" s="1"/>
      <c r="XR179" s="1"/>
      <c r="XS179" s="1"/>
      <c r="XT179" s="1"/>
      <c r="XU179" s="1"/>
      <c r="XV179" s="1"/>
      <c r="XW179" s="1"/>
      <c r="XX179" s="1"/>
      <c r="XY179" s="1"/>
      <c r="XZ179" s="1"/>
      <c r="YA179" s="1"/>
      <c r="YB179" s="1"/>
      <c r="YC179" s="1"/>
      <c r="YD179" s="1"/>
      <c r="YE179" s="1"/>
      <c r="YF179" s="1"/>
      <c r="YG179" s="1"/>
      <c r="YH179" s="1"/>
      <c r="YI179" s="1"/>
      <c r="YJ179" s="1"/>
      <c r="YK179" s="1"/>
      <c r="YL179" s="1"/>
      <c r="YM179" s="1"/>
      <c r="YN179" s="1"/>
      <c r="YO179" s="1"/>
      <c r="YP179" s="1"/>
      <c r="YQ179" s="1"/>
      <c r="YR179" s="1"/>
      <c r="YS179" s="1"/>
      <c r="YT179" s="1"/>
      <c r="YU179" s="1"/>
      <c r="YV179" s="1"/>
      <c r="YW179" s="1"/>
      <c r="YX179" s="1"/>
      <c r="YY179" s="1"/>
      <c r="YZ179" s="1"/>
      <c r="ZA179" s="1"/>
      <c r="ZB179" s="1"/>
      <c r="ZC179" s="1"/>
      <c r="ZD179" s="1"/>
      <c r="ZE179" s="1"/>
      <c r="ZF179" s="1"/>
      <c r="ZG179" s="1"/>
      <c r="ZH179" s="1"/>
      <c r="ZI179" s="1"/>
      <c r="ZJ179" s="1"/>
      <c r="ZK179" s="1"/>
      <c r="ZL179" s="1"/>
      <c r="ZM179" s="1"/>
      <c r="ZN179" s="1"/>
      <c r="ZO179" s="1"/>
      <c r="ZP179" s="1"/>
      <c r="ZQ179" s="1"/>
      <c r="ZR179" s="1"/>
      <c r="ZS179" s="1"/>
      <c r="ZT179" s="1"/>
      <c r="ZU179" s="1"/>
      <c r="ZV179" s="1"/>
      <c r="ZW179" s="1"/>
      <c r="ZX179" s="1"/>
      <c r="ZY179" s="1"/>
      <c r="ZZ179" s="1"/>
      <c r="AAA179" s="1"/>
      <c r="AAB179" s="1"/>
      <c r="AAC179" s="1"/>
      <c r="AAD179" s="1"/>
      <c r="AAE179" s="1"/>
      <c r="AAF179" s="1"/>
      <c r="AAG179" s="1"/>
      <c r="AAH179" s="1"/>
      <c r="AAI179" s="1"/>
      <c r="AAJ179" s="1"/>
      <c r="AAK179" s="1"/>
      <c r="AAL179" s="1"/>
      <c r="AAM179" s="1"/>
      <c r="AAN179" s="1"/>
      <c r="AAO179" s="1"/>
      <c r="AAP179" s="1"/>
      <c r="AAQ179" s="1"/>
      <c r="AAR179" s="1"/>
      <c r="AAS179" s="1"/>
      <c r="AAT179" s="1"/>
      <c r="AAU179" s="1"/>
      <c r="AAV179" s="1"/>
      <c r="AAW179" s="1"/>
      <c r="AAX179" s="1"/>
      <c r="AAY179" s="1"/>
      <c r="AAZ179" s="1"/>
      <c r="ABA179" s="1"/>
      <c r="ABB179" s="1"/>
      <c r="ABC179" s="1"/>
      <c r="ABD179" s="1"/>
      <c r="ABE179" s="1"/>
      <c r="ABF179" s="1"/>
      <c r="ABG179" s="1"/>
      <c r="ABH179" s="1"/>
      <c r="ABI179" s="1"/>
      <c r="ABJ179" s="1"/>
      <c r="ABK179" s="1"/>
      <c r="ABL179" s="1"/>
      <c r="ABM179" s="1"/>
      <c r="ABN179" s="1"/>
      <c r="ABO179" s="1"/>
      <c r="ABP179" s="1"/>
      <c r="ABQ179" s="1"/>
      <c r="ABR179" s="1"/>
      <c r="ABS179" s="1"/>
      <c r="ABT179" s="1"/>
      <c r="ABU179" s="1"/>
      <c r="ABV179" s="1"/>
      <c r="ABW179" s="1"/>
      <c r="ABX179" s="1"/>
      <c r="ABY179" s="1"/>
      <c r="ABZ179" s="1"/>
      <c r="ACA179" s="1"/>
      <c r="ACB179" s="1"/>
      <c r="ACC179" s="1"/>
      <c r="ACD179" s="1"/>
      <c r="ACE179" s="1"/>
      <c r="ACF179" s="1"/>
      <c r="ACG179" s="1"/>
      <c r="ACH179" s="1"/>
      <c r="ACI179" s="1"/>
      <c r="ACJ179" s="1"/>
      <c r="ACK179" s="1"/>
      <c r="ACL179" s="1"/>
      <c r="ACM179" s="1"/>
      <c r="ACN179" s="1"/>
      <c r="ACO179" s="1"/>
      <c r="ACP179" s="1"/>
      <c r="ACQ179" s="1"/>
      <c r="ACR179" s="1"/>
      <c r="ACS179" s="1"/>
      <c r="ACT179" s="1"/>
      <c r="ACU179" s="1"/>
      <c r="ACV179" s="1"/>
      <c r="ACW179" s="1"/>
      <c r="ACX179" s="1"/>
      <c r="ACY179" s="1"/>
      <c r="ACZ179" s="1"/>
      <c r="ADA179" s="1"/>
      <c r="ADB179" s="1"/>
      <c r="ADC179" s="1"/>
      <c r="ADD179" s="1"/>
      <c r="ADE179" s="1"/>
      <c r="ADF179" s="1"/>
      <c r="ADG179" s="1"/>
      <c r="ADH179" s="1"/>
      <c r="ADI179" s="1"/>
      <c r="ADJ179" s="1"/>
      <c r="ADK179" s="1"/>
      <c r="ADL179" s="1"/>
      <c r="ADM179" s="1"/>
      <c r="ADN179" s="1"/>
      <c r="ADO179" s="1"/>
      <c r="ADP179" s="1"/>
      <c r="ADQ179" s="1"/>
      <c r="ADR179" s="1"/>
      <c r="ADS179" s="1"/>
      <c r="ADT179" s="1"/>
      <c r="ADU179" s="1"/>
      <c r="ADV179" s="1"/>
      <c r="ADW179" s="1"/>
      <c r="ADX179" s="1"/>
      <c r="ADY179" s="1"/>
      <c r="ADZ179" s="1"/>
      <c r="AEA179" s="1"/>
      <c r="AEB179" s="1"/>
      <c r="AEC179" s="1"/>
      <c r="AED179" s="1"/>
      <c r="AEE179" s="1"/>
      <c r="AEF179" s="1"/>
      <c r="AEG179" s="1"/>
      <c r="AEH179" s="1"/>
      <c r="AEI179" s="1"/>
      <c r="AEJ179" s="1"/>
      <c r="AEK179" s="1"/>
      <c r="AEL179" s="1"/>
      <c r="AEM179" s="1"/>
      <c r="AEN179" s="1"/>
      <c r="AEO179" s="1"/>
      <c r="AEP179" s="1"/>
      <c r="AEQ179" s="1"/>
      <c r="AER179" s="1"/>
      <c r="AES179" s="1"/>
      <c r="AET179" s="1"/>
      <c r="AEU179" s="1"/>
      <c r="AEV179" s="1"/>
      <c r="AEW179" s="1"/>
      <c r="AEX179" s="1"/>
      <c r="AEY179" s="1"/>
      <c r="AEZ179" s="1"/>
      <c r="AFA179" s="1"/>
      <c r="AFB179" s="1"/>
      <c r="AFC179" s="1"/>
      <c r="AFD179" s="1"/>
      <c r="AFE179" s="1"/>
      <c r="AFF179" s="1"/>
      <c r="AFG179" s="1"/>
      <c r="AFH179" s="1"/>
      <c r="AFI179" s="1"/>
      <c r="AFJ179" s="1"/>
      <c r="AFK179" s="1"/>
      <c r="AFL179" s="1"/>
      <c r="AFM179" s="1"/>
      <c r="AFN179" s="1"/>
      <c r="AFO179" s="1"/>
      <c r="AFP179" s="1"/>
      <c r="AFQ179" s="1"/>
      <c r="AFR179" s="1"/>
      <c r="AFS179" s="1"/>
      <c r="AFT179" s="1"/>
      <c r="AFU179" s="1"/>
      <c r="AFV179" s="1"/>
      <c r="AFW179" s="1"/>
      <c r="AFX179" s="1"/>
      <c r="AFY179" s="1"/>
      <c r="AFZ179" s="1"/>
      <c r="AGA179" s="1"/>
      <c r="AGB179" s="1"/>
      <c r="AGC179" s="1"/>
      <c r="AGD179" s="1"/>
      <c r="AGE179" s="1"/>
      <c r="AGF179" s="1"/>
      <c r="AGG179" s="1"/>
      <c r="AGH179" s="1"/>
      <c r="AGI179" s="1"/>
      <c r="AGJ179" s="1"/>
      <c r="AGK179" s="1"/>
      <c r="AGL179" s="1"/>
      <c r="AGM179" s="1"/>
      <c r="AGN179" s="1"/>
      <c r="AGO179" s="1"/>
      <c r="AGP179" s="1"/>
      <c r="AGQ179" s="1"/>
      <c r="AGR179" s="1"/>
      <c r="AGS179" s="1"/>
      <c r="AGT179" s="1"/>
      <c r="AGU179" s="1"/>
      <c r="AGV179" s="1"/>
      <c r="AGW179" s="1"/>
      <c r="AGX179" s="1"/>
      <c r="AGY179" s="1"/>
      <c r="AGZ179" s="1"/>
      <c r="AHA179" s="1"/>
      <c r="AHB179" s="1"/>
      <c r="AHC179" s="1"/>
      <c r="AHD179" s="1"/>
      <c r="AHE179" s="1"/>
      <c r="AHF179" s="1"/>
      <c r="AHG179" s="1"/>
      <c r="AHH179" s="1"/>
      <c r="AHI179" s="1"/>
      <c r="AHJ179" s="1"/>
    </row>
    <row r="180" spans="1:894" s="23" customFormat="1" ht="15" customHeight="1" x14ac:dyDescent="0.2">
      <c r="A180" s="46">
        <v>42</v>
      </c>
      <c r="B180" s="46" t="s">
        <v>239</v>
      </c>
      <c r="C180" s="46" t="s">
        <v>110</v>
      </c>
      <c r="D180" s="46" t="s">
        <v>173</v>
      </c>
      <c r="E180" s="54" t="s">
        <v>721</v>
      </c>
      <c r="F180" s="48" t="s">
        <v>596</v>
      </c>
      <c r="G180" s="49">
        <v>150000</v>
      </c>
      <c r="H180" s="49">
        <v>16666.666666666657</v>
      </c>
      <c r="I180" s="46" t="s">
        <v>275</v>
      </c>
      <c r="J180" s="50" t="s">
        <v>341</v>
      </c>
      <c r="K180" s="50" t="s">
        <v>262</v>
      </c>
      <c r="L180" s="50">
        <v>2005</v>
      </c>
      <c r="M180" s="50" t="s">
        <v>507</v>
      </c>
      <c r="N180" s="51">
        <v>39514</v>
      </c>
      <c r="O180" s="58">
        <v>41704</v>
      </c>
      <c r="P180" s="60">
        <f>37500+69935.3+42564.7</f>
        <v>150000</v>
      </c>
      <c r="Q180" s="52">
        <f t="shared" si="12"/>
        <v>0</v>
      </c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  <c r="KM180" s="1"/>
      <c r="KN180" s="1"/>
      <c r="KO180" s="1"/>
      <c r="KP180" s="1"/>
      <c r="KQ180" s="1"/>
      <c r="KR180" s="1"/>
      <c r="KS180" s="1"/>
      <c r="KT180" s="1"/>
      <c r="KU180" s="1"/>
      <c r="KV180" s="1"/>
      <c r="KW180" s="1"/>
      <c r="KX180" s="1"/>
      <c r="KY180" s="1"/>
      <c r="KZ180" s="1"/>
      <c r="LA180" s="1"/>
      <c r="LB180" s="1"/>
      <c r="LC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N180" s="1"/>
      <c r="LO180" s="1"/>
      <c r="LP180" s="1"/>
      <c r="LQ180" s="1"/>
      <c r="LR180" s="1"/>
      <c r="LS180" s="1"/>
      <c r="LT180" s="1"/>
      <c r="LU180" s="1"/>
      <c r="LV180" s="1"/>
      <c r="LW180" s="1"/>
      <c r="LX180" s="1"/>
      <c r="LY180" s="1"/>
      <c r="LZ180" s="1"/>
      <c r="MA180" s="1"/>
      <c r="MB180" s="1"/>
      <c r="MC180" s="1"/>
      <c r="MD180" s="1"/>
      <c r="ME180" s="1"/>
      <c r="MF180" s="1"/>
      <c r="MG180" s="1"/>
      <c r="MH180" s="1"/>
      <c r="MI180" s="1"/>
      <c r="MJ180" s="1"/>
      <c r="MK180" s="1"/>
      <c r="ML180" s="1"/>
      <c r="MM180" s="1"/>
      <c r="MN180" s="1"/>
      <c r="MO180" s="1"/>
      <c r="MP180" s="1"/>
      <c r="MQ180" s="1"/>
      <c r="MR180" s="1"/>
      <c r="MS180" s="1"/>
      <c r="MT180" s="1"/>
      <c r="MU180" s="1"/>
      <c r="MV180" s="1"/>
      <c r="MW180" s="1"/>
      <c r="MX180" s="1"/>
      <c r="MY180" s="1"/>
      <c r="MZ180" s="1"/>
      <c r="NA180" s="1"/>
      <c r="NB180" s="1"/>
      <c r="NC180" s="1"/>
      <c r="ND180" s="1"/>
      <c r="NE180" s="1"/>
      <c r="NF180" s="1"/>
      <c r="NG180" s="1"/>
      <c r="NH180" s="1"/>
      <c r="NI180" s="1"/>
      <c r="NJ180" s="1"/>
      <c r="NK180" s="1"/>
      <c r="NL180" s="1"/>
      <c r="NM180" s="1"/>
      <c r="NN180" s="1"/>
      <c r="NO180" s="1"/>
      <c r="NP180" s="1"/>
      <c r="NQ180" s="1"/>
      <c r="NR180" s="1"/>
      <c r="NS180" s="1"/>
      <c r="NT180" s="1"/>
      <c r="NU180" s="1"/>
      <c r="NV180" s="1"/>
      <c r="NW180" s="1"/>
      <c r="NX180" s="1"/>
      <c r="NY180" s="1"/>
      <c r="NZ180" s="1"/>
      <c r="OA180" s="1"/>
      <c r="OB180" s="1"/>
      <c r="OC180" s="1"/>
      <c r="OD180" s="1"/>
      <c r="OE180" s="1"/>
      <c r="OF180" s="1"/>
      <c r="OG180" s="1"/>
      <c r="OH180" s="1"/>
      <c r="OI180" s="1"/>
      <c r="OJ180" s="1"/>
      <c r="OK180" s="1"/>
      <c r="OL180" s="1"/>
      <c r="OM180" s="1"/>
      <c r="ON180" s="1"/>
      <c r="OO180" s="1"/>
      <c r="OP180" s="1"/>
      <c r="OQ180" s="1"/>
      <c r="OR180" s="1"/>
      <c r="OS180" s="1"/>
      <c r="OT180" s="1"/>
      <c r="OU180" s="1"/>
      <c r="OV180" s="1"/>
      <c r="OW180" s="1"/>
      <c r="OX180" s="1"/>
      <c r="OY180" s="1"/>
      <c r="OZ180" s="1"/>
      <c r="PA180" s="1"/>
      <c r="PB180" s="1"/>
      <c r="PC180" s="1"/>
      <c r="PD180" s="1"/>
      <c r="PE180" s="1"/>
      <c r="PF180" s="1"/>
      <c r="PG180" s="1"/>
      <c r="PH180" s="1"/>
      <c r="PI180" s="1"/>
      <c r="PJ180" s="1"/>
      <c r="PK180" s="1"/>
      <c r="PL180" s="1"/>
      <c r="PM180" s="1"/>
      <c r="PN180" s="1"/>
      <c r="PO180" s="1"/>
      <c r="PP180" s="1"/>
      <c r="PQ180" s="1"/>
      <c r="PR180" s="1"/>
      <c r="PS180" s="1"/>
      <c r="PT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E180" s="1"/>
      <c r="QF180" s="1"/>
      <c r="QG180" s="1"/>
      <c r="QH180" s="1"/>
      <c r="QI180" s="1"/>
      <c r="QJ180" s="1"/>
      <c r="QK180" s="1"/>
      <c r="QL180" s="1"/>
      <c r="QM180" s="1"/>
      <c r="QN180" s="1"/>
      <c r="QO180" s="1"/>
      <c r="QP180" s="1"/>
      <c r="QQ180" s="1"/>
      <c r="QR180" s="1"/>
      <c r="QS180" s="1"/>
      <c r="QT180" s="1"/>
      <c r="QU180" s="1"/>
      <c r="QV180" s="1"/>
      <c r="QW180" s="1"/>
      <c r="QX180" s="1"/>
      <c r="QY180" s="1"/>
      <c r="QZ180" s="1"/>
      <c r="RA180" s="1"/>
      <c r="RB180" s="1"/>
      <c r="RC180" s="1"/>
      <c r="RD180" s="1"/>
      <c r="RE180" s="1"/>
      <c r="RF180" s="1"/>
      <c r="RG180" s="1"/>
      <c r="RH180" s="1"/>
      <c r="RI180" s="1"/>
      <c r="RJ180" s="1"/>
      <c r="RK180" s="1"/>
      <c r="RL180" s="1"/>
      <c r="RM180" s="1"/>
      <c r="RN180" s="1"/>
      <c r="RO180" s="1"/>
      <c r="RP180" s="1"/>
      <c r="RQ180" s="1"/>
      <c r="RR180" s="1"/>
      <c r="RS180" s="1"/>
      <c r="RT180" s="1"/>
      <c r="RU180" s="1"/>
      <c r="RV180" s="1"/>
      <c r="RW180" s="1"/>
      <c r="RX180" s="1"/>
      <c r="RY180" s="1"/>
      <c r="RZ180" s="1"/>
      <c r="SA180" s="1"/>
      <c r="SB180" s="1"/>
      <c r="SC180" s="1"/>
      <c r="SD180" s="1"/>
      <c r="SE180" s="1"/>
      <c r="SF180" s="1"/>
      <c r="SG180" s="1"/>
      <c r="SH180" s="1"/>
      <c r="SI180" s="1"/>
      <c r="SJ180" s="1"/>
      <c r="SK180" s="1"/>
      <c r="SL180" s="1"/>
      <c r="SM180" s="1"/>
      <c r="SN180" s="1"/>
      <c r="SO180" s="1"/>
      <c r="SP180" s="1"/>
      <c r="SQ180" s="1"/>
      <c r="SR180" s="1"/>
      <c r="SS180" s="1"/>
      <c r="ST180" s="1"/>
      <c r="SU180" s="1"/>
      <c r="SV180" s="1"/>
      <c r="SW180" s="1"/>
      <c r="SX180" s="1"/>
      <c r="SY180" s="1"/>
      <c r="SZ180" s="1"/>
      <c r="TA180" s="1"/>
      <c r="TB180" s="1"/>
      <c r="TC180" s="1"/>
      <c r="TD180" s="1"/>
      <c r="TE180" s="1"/>
      <c r="TF180" s="1"/>
      <c r="TG180" s="1"/>
      <c r="TH180" s="1"/>
      <c r="TI180" s="1"/>
      <c r="TJ180" s="1"/>
      <c r="TK180" s="1"/>
      <c r="TL180" s="1"/>
      <c r="TM180" s="1"/>
      <c r="TN180" s="1"/>
      <c r="TO180" s="1"/>
      <c r="TP180" s="1"/>
      <c r="TQ180" s="1"/>
      <c r="TR180" s="1"/>
      <c r="TS180" s="1"/>
      <c r="TT180" s="1"/>
      <c r="TU180" s="1"/>
      <c r="TV180" s="1"/>
      <c r="TW180" s="1"/>
      <c r="TX180" s="1"/>
      <c r="TY180" s="1"/>
      <c r="TZ180" s="1"/>
      <c r="UA180" s="1"/>
      <c r="UB180" s="1"/>
      <c r="UC180" s="1"/>
      <c r="UD180" s="1"/>
      <c r="UE180" s="1"/>
      <c r="UF180" s="1"/>
      <c r="UG180" s="1"/>
      <c r="UH180" s="1"/>
      <c r="UI180" s="1"/>
      <c r="UJ180" s="1"/>
      <c r="UK180" s="1"/>
      <c r="UL180" s="1"/>
      <c r="UM180" s="1"/>
      <c r="UN180" s="1"/>
      <c r="UO180" s="1"/>
      <c r="UP180" s="1"/>
      <c r="UQ180" s="1"/>
      <c r="UR180" s="1"/>
      <c r="US180" s="1"/>
      <c r="UT180" s="1"/>
      <c r="UU180" s="1"/>
      <c r="UV180" s="1"/>
      <c r="UW180" s="1"/>
      <c r="UX180" s="1"/>
      <c r="UY180" s="1"/>
      <c r="UZ180" s="1"/>
      <c r="VA180" s="1"/>
      <c r="VB180" s="1"/>
      <c r="VC180" s="1"/>
      <c r="VD180" s="1"/>
      <c r="VE180" s="1"/>
      <c r="VF180" s="1"/>
      <c r="VG180" s="1"/>
      <c r="VH180" s="1"/>
      <c r="VI180" s="1"/>
      <c r="VJ180" s="1"/>
      <c r="VK180" s="1"/>
      <c r="VL180" s="1"/>
      <c r="VM180" s="1"/>
      <c r="VN180" s="1"/>
      <c r="VO180" s="1"/>
      <c r="VP180" s="1"/>
      <c r="VQ180" s="1"/>
      <c r="VR180" s="1"/>
      <c r="VS180" s="1"/>
      <c r="VT180" s="1"/>
      <c r="VU180" s="1"/>
      <c r="VV180" s="1"/>
      <c r="VW180" s="1"/>
      <c r="VX180" s="1"/>
      <c r="VY180" s="1"/>
      <c r="VZ180" s="1"/>
      <c r="WA180" s="1"/>
      <c r="WB180" s="1"/>
      <c r="WC180" s="1"/>
      <c r="WD180" s="1"/>
      <c r="WE180" s="1"/>
      <c r="WF180" s="1"/>
      <c r="WG180" s="1"/>
      <c r="WH180" s="1"/>
      <c r="WI180" s="1"/>
      <c r="WJ180" s="1"/>
      <c r="WK180" s="1"/>
      <c r="WL180" s="1"/>
      <c r="WM180" s="1"/>
      <c r="WN180" s="1"/>
      <c r="WO180" s="1"/>
      <c r="WP180" s="1"/>
      <c r="WQ180" s="1"/>
      <c r="WR180" s="1"/>
      <c r="WS180" s="1"/>
      <c r="WT180" s="1"/>
      <c r="WU180" s="1"/>
      <c r="WV180" s="1"/>
      <c r="WW180" s="1"/>
      <c r="WX180" s="1"/>
      <c r="WY180" s="1"/>
      <c r="WZ180" s="1"/>
      <c r="XA180" s="1"/>
      <c r="XB180" s="1"/>
      <c r="XC180" s="1"/>
      <c r="XD180" s="1"/>
      <c r="XE180" s="1"/>
      <c r="XF180" s="1"/>
      <c r="XG180" s="1"/>
      <c r="XH180" s="1"/>
      <c r="XI180" s="1"/>
      <c r="XJ180" s="1"/>
      <c r="XK180" s="1"/>
      <c r="XL180" s="1"/>
      <c r="XM180" s="1"/>
      <c r="XN180" s="1"/>
      <c r="XO180" s="1"/>
      <c r="XP180" s="1"/>
      <c r="XQ180" s="1"/>
      <c r="XR180" s="1"/>
      <c r="XS180" s="1"/>
      <c r="XT180" s="1"/>
      <c r="XU180" s="1"/>
      <c r="XV180" s="1"/>
      <c r="XW180" s="1"/>
      <c r="XX180" s="1"/>
      <c r="XY180" s="1"/>
      <c r="XZ180" s="1"/>
      <c r="YA180" s="1"/>
      <c r="YB180" s="1"/>
      <c r="YC180" s="1"/>
      <c r="YD180" s="1"/>
      <c r="YE180" s="1"/>
      <c r="YF180" s="1"/>
      <c r="YG180" s="1"/>
      <c r="YH180" s="1"/>
      <c r="YI180" s="1"/>
      <c r="YJ180" s="1"/>
      <c r="YK180" s="1"/>
      <c r="YL180" s="1"/>
      <c r="YM180" s="1"/>
      <c r="YN180" s="1"/>
      <c r="YO180" s="1"/>
      <c r="YP180" s="1"/>
      <c r="YQ180" s="1"/>
      <c r="YR180" s="1"/>
      <c r="YS180" s="1"/>
      <c r="YT180" s="1"/>
      <c r="YU180" s="1"/>
      <c r="YV180" s="1"/>
      <c r="YW180" s="1"/>
      <c r="YX180" s="1"/>
      <c r="YY180" s="1"/>
      <c r="YZ180" s="1"/>
      <c r="ZA180" s="1"/>
      <c r="ZB180" s="1"/>
      <c r="ZC180" s="1"/>
      <c r="ZD180" s="1"/>
      <c r="ZE180" s="1"/>
      <c r="ZF180" s="1"/>
      <c r="ZG180" s="1"/>
      <c r="ZH180" s="1"/>
      <c r="ZI180" s="1"/>
      <c r="ZJ180" s="1"/>
      <c r="ZK180" s="1"/>
      <c r="ZL180" s="1"/>
      <c r="ZM180" s="1"/>
      <c r="ZN180" s="1"/>
      <c r="ZO180" s="1"/>
      <c r="ZP180" s="1"/>
      <c r="ZQ180" s="1"/>
      <c r="ZR180" s="1"/>
      <c r="ZS180" s="1"/>
      <c r="ZT180" s="1"/>
      <c r="ZU180" s="1"/>
      <c r="ZV180" s="1"/>
      <c r="ZW180" s="1"/>
      <c r="ZX180" s="1"/>
      <c r="ZY180" s="1"/>
      <c r="ZZ180" s="1"/>
      <c r="AAA180" s="1"/>
      <c r="AAB180" s="1"/>
      <c r="AAC180" s="1"/>
      <c r="AAD180" s="1"/>
      <c r="AAE180" s="1"/>
      <c r="AAF180" s="1"/>
      <c r="AAG180" s="1"/>
      <c r="AAH180" s="1"/>
      <c r="AAI180" s="1"/>
      <c r="AAJ180" s="1"/>
      <c r="AAK180" s="1"/>
      <c r="AAL180" s="1"/>
      <c r="AAM180" s="1"/>
      <c r="AAN180" s="1"/>
      <c r="AAO180" s="1"/>
      <c r="AAP180" s="1"/>
      <c r="AAQ180" s="1"/>
      <c r="AAR180" s="1"/>
      <c r="AAS180" s="1"/>
      <c r="AAT180" s="1"/>
      <c r="AAU180" s="1"/>
      <c r="AAV180" s="1"/>
      <c r="AAW180" s="1"/>
      <c r="AAX180" s="1"/>
      <c r="AAY180" s="1"/>
      <c r="AAZ180" s="1"/>
      <c r="ABA180" s="1"/>
      <c r="ABB180" s="1"/>
      <c r="ABC180" s="1"/>
      <c r="ABD180" s="1"/>
      <c r="ABE180" s="1"/>
      <c r="ABF180" s="1"/>
      <c r="ABG180" s="1"/>
      <c r="ABH180" s="1"/>
      <c r="ABI180" s="1"/>
      <c r="ABJ180" s="1"/>
      <c r="ABK180" s="1"/>
      <c r="ABL180" s="1"/>
      <c r="ABM180" s="1"/>
      <c r="ABN180" s="1"/>
      <c r="ABO180" s="1"/>
      <c r="ABP180" s="1"/>
      <c r="ABQ180" s="1"/>
      <c r="ABR180" s="1"/>
      <c r="ABS180" s="1"/>
      <c r="ABT180" s="1"/>
      <c r="ABU180" s="1"/>
      <c r="ABV180" s="1"/>
      <c r="ABW180" s="1"/>
      <c r="ABX180" s="1"/>
      <c r="ABY180" s="1"/>
      <c r="ABZ180" s="1"/>
      <c r="ACA180" s="1"/>
      <c r="ACB180" s="1"/>
      <c r="ACC180" s="1"/>
      <c r="ACD180" s="1"/>
      <c r="ACE180" s="1"/>
      <c r="ACF180" s="1"/>
      <c r="ACG180" s="1"/>
      <c r="ACH180" s="1"/>
      <c r="ACI180" s="1"/>
      <c r="ACJ180" s="1"/>
      <c r="ACK180" s="1"/>
      <c r="ACL180" s="1"/>
      <c r="ACM180" s="1"/>
      <c r="ACN180" s="1"/>
      <c r="ACO180" s="1"/>
      <c r="ACP180" s="1"/>
      <c r="ACQ180" s="1"/>
      <c r="ACR180" s="1"/>
      <c r="ACS180" s="1"/>
      <c r="ACT180" s="1"/>
      <c r="ACU180" s="1"/>
      <c r="ACV180" s="1"/>
      <c r="ACW180" s="1"/>
      <c r="ACX180" s="1"/>
      <c r="ACY180" s="1"/>
      <c r="ACZ180" s="1"/>
      <c r="ADA180" s="1"/>
      <c r="ADB180" s="1"/>
      <c r="ADC180" s="1"/>
      <c r="ADD180" s="1"/>
      <c r="ADE180" s="1"/>
      <c r="ADF180" s="1"/>
      <c r="ADG180" s="1"/>
      <c r="ADH180" s="1"/>
      <c r="ADI180" s="1"/>
      <c r="ADJ180" s="1"/>
      <c r="ADK180" s="1"/>
      <c r="ADL180" s="1"/>
      <c r="ADM180" s="1"/>
      <c r="ADN180" s="1"/>
      <c r="ADO180" s="1"/>
      <c r="ADP180" s="1"/>
      <c r="ADQ180" s="1"/>
      <c r="ADR180" s="1"/>
      <c r="ADS180" s="1"/>
      <c r="ADT180" s="1"/>
      <c r="ADU180" s="1"/>
      <c r="ADV180" s="1"/>
      <c r="ADW180" s="1"/>
      <c r="ADX180" s="1"/>
      <c r="ADY180" s="1"/>
      <c r="ADZ180" s="1"/>
      <c r="AEA180" s="1"/>
      <c r="AEB180" s="1"/>
      <c r="AEC180" s="1"/>
      <c r="AED180" s="1"/>
      <c r="AEE180" s="1"/>
      <c r="AEF180" s="1"/>
      <c r="AEG180" s="1"/>
      <c r="AEH180" s="1"/>
      <c r="AEI180" s="1"/>
      <c r="AEJ180" s="1"/>
      <c r="AEK180" s="1"/>
      <c r="AEL180" s="1"/>
      <c r="AEM180" s="1"/>
      <c r="AEN180" s="1"/>
      <c r="AEO180" s="1"/>
      <c r="AEP180" s="1"/>
      <c r="AEQ180" s="1"/>
      <c r="AER180" s="1"/>
      <c r="AES180" s="1"/>
      <c r="AET180" s="1"/>
      <c r="AEU180" s="1"/>
      <c r="AEV180" s="1"/>
      <c r="AEW180" s="1"/>
      <c r="AEX180" s="1"/>
      <c r="AEY180" s="1"/>
      <c r="AEZ180" s="1"/>
      <c r="AFA180" s="1"/>
      <c r="AFB180" s="1"/>
      <c r="AFC180" s="1"/>
      <c r="AFD180" s="1"/>
      <c r="AFE180" s="1"/>
      <c r="AFF180" s="1"/>
      <c r="AFG180" s="1"/>
      <c r="AFH180" s="1"/>
      <c r="AFI180" s="1"/>
      <c r="AFJ180" s="1"/>
      <c r="AFK180" s="1"/>
      <c r="AFL180" s="1"/>
      <c r="AFM180" s="1"/>
      <c r="AFN180" s="1"/>
      <c r="AFO180" s="1"/>
      <c r="AFP180" s="1"/>
      <c r="AFQ180" s="1"/>
      <c r="AFR180" s="1"/>
      <c r="AFS180" s="1"/>
      <c r="AFT180" s="1"/>
      <c r="AFU180" s="1"/>
      <c r="AFV180" s="1"/>
      <c r="AFW180" s="1"/>
      <c r="AFX180" s="1"/>
      <c r="AFY180" s="1"/>
      <c r="AFZ180" s="1"/>
      <c r="AGA180" s="1"/>
      <c r="AGB180" s="1"/>
      <c r="AGC180" s="1"/>
      <c r="AGD180" s="1"/>
      <c r="AGE180" s="1"/>
      <c r="AGF180" s="1"/>
      <c r="AGG180" s="1"/>
      <c r="AGH180" s="1"/>
      <c r="AGI180" s="1"/>
      <c r="AGJ180" s="1"/>
      <c r="AGK180" s="1"/>
      <c r="AGL180" s="1"/>
      <c r="AGM180" s="1"/>
      <c r="AGN180" s="1"/>
      <c r="AGO180" s="1"/>
      <c r="AGP180" s="1"/>
      <c r="AGQ180" s="1"/>
      <c r="AGR180" s="1"/>
      <c r="AGS180" s="1"/>
      <c r="AGT180" s="1"/>
      <c r="AGU180" s="1"/>
      <c r="AGV180" s="1"/>
      <c r="AGW180" s="1"/>
      <c r="AGX180" s="1"/>
      <c r="AGY180" s="1"/>
      <c r="AGZ180" s="1"/>
      <c r="AHA180" s="1"/>
      <c r="AHB180" s="1"/>
      <c r="AHC180" s="1"/>
      <c r="AHD180" s="1"/>
      <c r="AHE180" s="1"/>
      <c r="AHF180" s="1"/>
      <c r="AHG180" s="1"/>
      <c r="AHH180" s="1"/>
      <c r="AHI180" s="1"/>
      <c r="AHJ180" s="1"/>
    </row>
    <row r="181" spans="1:894" s="23" customFormat="1" ht="15" customHeight="1" x14ac:dyDescent="0.2">
      <c r="A181" s="46">
        <v>46</v>
      </c>
      <c r="B181" s="46" t="s">
        <v>242</v>
      </c>
      <c r="C181" s="53" t="s">
        <v>423</v>
      </c>
      <c r="D181" s="54" t="s">
        <v>424</v>
      </c>
      <c r="E181" s="46" t="s">
        <v>611</v>
      </c>
      <c r="F181" s="55"/>
      <c r="G181" s="56">
        <v>1241312</v>
      </c>
      <c r="H181" s="56">
        <v>137923.5555555555</v>
      </c>
      <c r="I181" s="54" t="s">
        <v>312</v>
      </c>
      <c r="J181" s="47" t="s">
        <v>342</v>
      </c>
      <c r="K181" s="47" t="s">
        <v>288</v>
      </c>
      <c r="L181" s="47">
        <v>2010</v>
      </c>
      <c r="M181" s="47" t="s">
        <v>507</v>
      </c>
      <c r="N181" s="57">
        <v>40653</v>
      </c>
      <c r="O181" s="58">
        <v>42369</v>
      </c>
      <c r="P181" s="56">
        <f>310328+233794.44+118400.01+82076.36</f>
        <v>744598.80999999994</v>
      </c>
      <c r="Q181" s="56">
        <f t="shared" si="12"/>
        <v>496713.19000000006</v>
      </c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P181" s="1"/>
      <c r="KQ181" s="1"/>
      <c r="KR181" s="1"/>
      <c r="KS181" s="1"/>
      <c r="KT181" s="1"/>
      <c r="KU181" s="1"/>
      <c r="KV181" s="1"/>
      <c r="KW181" s="1"/>
      <c r="KX181" s="1"/>
      <c r="KY181" s="1"/>
      <c r="KZ181" s="1"/>
      <c r="LA181" s="1"/>
      <c r="LB181" s="1"/>
      <c r="LC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N181" s="1"/>
      <c r="LO181" s="1"/>
      <c r="LP181" s="1"/>
      <c r="LQ181" s="1"/>
      <c r="LR181" s="1"/>
      <c r="LS181" s="1"/>
      <c r="LT181" s="1"/>
      <c r="LU181" s="1"/>
      <c r="LV181" s="1"/>
      <c r="LW181" s="1"/>
      <c r="LX181" s="1"/>
      <c r="LY181" s="1"/>
      <c r="LZ181" s="1"/>
      <c r="MA181" s="1"/>
      <c r="MB181" s="1"/>
      <c r="MC181" s="1"/>
      <c r="MD181" s="1"/>
      <c r="ME181" s="1"/>
      <c r="MF181" s="1"/>
      <c r="MG181" s="1"/>
      <c r="MH181" s="1"/>
      <c r="MI181" s="1"/>
      <c r="MJ181" s="1"/>
      <c r="MK181" s="1"/>
      <c r="ML181" s="1"/>
      <c r="MM181" s="1"/>
      <c r="MN181" s="1"/>
      <c r="MO181" s="1"/>
      <c r="MP181" s="1"/>
      <c r="MQ181" s="1"/>
      <c r="MR181" s="1"/>
      <c r="MS181" s="1"/>
      <c r="MT181" s="1"/>
      <c r="MU181" s="1"/>
      <c r="MV181" s="1"/>
      <c r="MW181" s="1"/>
      <c r="MX181" s="1"/>
      <c r="MY181" s="1"/>
      <c r="MZ181" s="1"/>
      <c r="NA181" s="1"/>
      <c r="NB181" s="1"/>
      <c r="NC181" s="1"/>
      <c r="ND181" s="1"/>
      <c r="NE181" s="1"/>
      <c r="NF181" s="1"/>
      <c r="NG181" s="1"/>
      <c r="NH181" s="1"/>
      <c r="NI181" s="1"/>
      <c r="NJ181" s="1"/>
      <c r="NK181" s="1"/>
      <c r="NL181" s="1"/>
      <c r="NM181" s="1"/>
      <c r="NN181" s="1"/>
      <c r="NO181" s="1"/>
      <c r="NP181" s="1"/>
      <c r="NQ181" s="1"/>
      <c r="NR181" s="1"/>
      <c r="NS181" s="1"/>
      <c r="NT181" s="1"/>
      <c r="NU181" s="1"/>
      <c r="NV181" s="1"/>
      <c r="NW181" s="1"/>
      <c r="NX181" s="1"/>
      <c r="NY181" s="1"/>
      <c r="NZ181" s="1"/>
      <c r="OA181" s="1"/>
      <c r="OB181" s="1"/>
      <c r="OC181" s="1"/>
      <c r="OD181" s="1"/>
      <c r="OE181" s="1"/>
      <c r="OF181" s="1"/>
      <c r="OG181" s="1"/>
      <c r="OH181" s="1"/>
      <c r="OI181" s="1"/>
      <c r="OJ181" s="1"/>
      <c r="OK181" s="1"/>
      <c r="OL181" s="1"/>
      <c r="OM181" s="1"/>
      <c r="ON181" s="1"/>
      <c r="OO181" s="1"/>
      <c r="OP181" s="1"/>
      <c r="OQ181" s="1"/>
      <c r="OR181" s="1"/>
      <c r="OS181" s="1"/>
      <c r="OT181" s="1"/>
      <c r="OU181" s="1"/>
      <c r="OV181" s="1"/>
      <c r="OW181" s="1"/>
      <c r="OX181" s="1"/>
      <c r="OY181" s="1"/>
      <c r="OZ181" s="1"/>
      <c r="PA181" s="1"/>
      <c r="PB181" s="1"/>
      <c r="PC181" s="1"/>
      <c r="PD181" s="1"/>
      <c r="PE181" s="1"/>
      <c r="PF181" s="1"/>
      <c r="PG181" s="1"/>
      <c r="PH181" s="1"/>
      <c r="PI181" s="1"/>
      <c r="PJ181" s="1"/>
      <c r="PK181" s="1"/>
      <c r="PL181" s="1"/>
      <c r="PM181" s="1"/>
      <c r="PN181" s="1"/>
      <c r="PO181" s="1"/>
      <c r="PP181" s="1"/>
      <c r="PQ181" s="1"/>
      <c r="PR181" s="1"/>
      <c r="PS181" s="1"/>
      <c r="PT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E181" s="1"/>
      <c r="QF181" s="1"/>
      <c r="QG181" s="1"/>
      <c r="QH181" s="1"/>
      <c r="QI181" s="1"/>
      <c r="QJ181" s="1"/>
      <c r="QK181" s="1"/>
      <c r="QL181" s="1"/>
      <c r="QM181" s="1"/>
      <c r="QN181" s="1"/>
      <c r="QO181" s="1"/>
      <c r="QP181" s="1"/>
      <c r="QQ181" s="1"/>
      <c r="QR181" s="1"/>
      <c r="QS181" s="1"/>
      <c r="QT181" s="1"/>
      <c r="QU181" s="1"/>
      <c r="QV181" s="1"/>
      <c r="QW181" s="1"/>
      <c r="QX181" s="1"/>
      <c r="QY181" s="1"/>
      <c r="QZ181" s="1"/>
      <c r="RA181" s="1"/>
      <c r="RB181" s="1"/>
      <c r="RC181" s="1"/>
      <c r="RD181" s="1"/>
      <c r="RE181" s="1"/>
      <c r="RF181" s="1"/>
      <c r="RG181" s="1"/>
      <c r="RH181" s="1"/>
      <c r="RI181" s="1"/>
      <c r="RJ181" s="1"/>
      <c r="RK181" s="1"/>
      <c r="RL181" s="1"/>
      <c r="RM181" s="1"/>
      <c r="RN181" s="1"/>
      <c r="RO181" s="1"/>
      <c r="RP181" s="1"/>
      <c r="RQ181" s="1"/>
      <c r="RR181" s="1"/>
      <c r="RS181" s="1"/>
      <c r="RT181" s="1"/>
      <c r="RU181" s="1"/>
      <c r="RV181" s="1"/>
      <c r="RW181" s="1"/>
      <c r="RX181" s="1"/>
      <c r="RY181" s="1"/>
      <c r="RZ181" s="1"/>
      <c r="SA181" s="1"/>
      <c r="SB181" s="1"/>
      <c r="SC181" s="1"/>
      <c r="SD181" s="1"/>
      <c r="SE181" s="1"/>
      <c r="SF181" s="1"/>
      <c r="SG181" s="1"/>
      <c r="SH181" s="1"/>
      <c r="SI181" s="1"/>
      <c r="SJ181" s="1"/>
      <c r="SK181" s="1"/>
      <c r="SL181" s="1"/>
      <c r="SM181" s="1"/>
      <c r="SN181" s="1"/>
      <c r="SO181" s="1"/>
      <c r="SP181" s="1"/>
      <c r="SQ181" s="1"/>
      <c r="SR181" s="1"/>
      <c r="SS181" s="1"/>
      <c r="ST181" s="1"/>
      <c r="SU181" s="1"/>
      <c r="SV181" s="1"/>
      <c r="SW181" s="1"/>
      <c r="SX181" s="1"/>
      <c r="SY181" s="1"/>
      <c r="SZ181" s="1"/>
      <c r="TA181" s="1"/>
      <c r="TB181" s="1"/>
      <c r="TC181" s="1"/>
      <c r="TD181" s="1"/>
      <c r="TE181" s="1"/>
      <c r="TF181" s="1"/>
      <c r="TG181" s="1"/>
      <c r="TH181" s="1"/>
      <c r="TI181" s="1"/>
      <c r="TJ181" s="1"/>
      <c r="TK181" s="1"/>
      <c r="TL181" s="1"/>
      <c r="TM181" s="1"/>
      <c r="TN181" s="1"/>
      <c r="TO181" s="1"/>
      <c r="TP181" s="1"/>
      <c r="TQ181" s="1"/>
      <c r="TR181" s="1"/>
      <c r="TS181" s="1"/>
      <c r="TT181" s="1"/>
      <c r="TU181" s="1"/>
      <c r="TV181" s="1"/>
      <c r="TW181" s="1"/>
      <c r="TX181" s="1"/>
      <c r="TY181" s="1"/>
      <c r="TZ181" s="1"/>
      <c r="UA181" s="1"/>
      <c r="UB181" s="1"/>
      <c r="UC181" s="1"/>
      <c r="UD181" s="1"/>
      <c r="UE181" s="1"/>
      <c r="UF181" s="1"/>
      <c r="UG181" s="1"/>
      <c r="UH181" s="1"/>
      <c r="UI181" s="1"/>
      <c r="UJ181" s="1"/>
      <c r="UK181" s="1"/>
      <c r="UL181" s="1"/>
      <c r="UM181" s="1"/>
      <c r="UN181" s="1"/>
      <c r="UO181" s="1"/>
      <c r="UP181" s="1"/>
      <c r="UQ181" s="1"/>
      <c r="UR181" s="1"/>
      <c r="US181" s="1"/>
      <c r="UT181" s="1"/>
      <c r="UU181" s="1"/>
      <c r="UV181" s="1"/>
      <c r="UW181" s="1"/>
      <c r="UX181" s="1"/>
      <c r="UY181" s="1"/>
      <c r="UZ181" s="1"/>
      <c r="VA181" s="1"/>
      <c r="VB181" s="1"/>
      <c r="VC181" s="1"/>
      <c r="VD181" s="1"/>
      <c r="VE181" s="1"/>
      <c r="VF181" s="1"/>
      <c r="VG181" s="1"/>
      <c r="VH181" s="1"/>
      <c r="VI181" s="1"/>
      <c r="VJ181" s="1"/>
      <c r="VK181" s="1"/>
      <c r="VL181" s="1"/>
      <c r="VM181" s="1"/>
      <c r="VN181" s="1"/>
      <c r="VO181" s="1"/>
      <c r="VP181" s="1"/>
      <c r="VQ181" s="1"/>
      <c r="VR181" s="1"/>
      <c r="VS181" s="1"/>
      <c r="VT181" s="1"/>
      <c r="VU181" s="1"/>
      <c r="VV181" s="1"/>
      <c r="VW181" s="1"/>
      <c r="VX181" s="1"/>
      <c r="VY181" s="1"/>
      <c r="VZ181" s="1"/>
      <c r="WA181" s="1"/>
      <c r="WB181" s="1"/>
      <c r="WC181" s="1"/>
      <c r="WD181" s="1"/>
      <c r="WE181" s="1"/>
      <c r="WF181" s="1"/>
      <c r="WG181" s="1"/>
      <c r="WH181" s="1"/>
      <c r="WI181" s="1"/>
      <c r="WJ181" s="1"/>
      <c r="WK181" s="1"/>
      <c r="WL181" s="1"/>
      <c r="WM181" s="1"/>
      <c r="WN181" s="1"/>
      <c r="WO181" s="1"/>
      <c r="WP181" s="1"/>
      <c r="WQ181" s="1"/>
      <c r="WR181" s="1"/>
      <c r="WS181" s="1"/>
      <c r="WT181" s="1"/>
      <c r="WU181" s="1"/>
      <c r="WV181" s="1"/>
      <c r="WW181" s="1"/>
      <c r="WX181" s="1"/>
      <c r="WY181" s="1"/>
      <c r="WZ181" s="1"/>
      <c r="XA181" s="1"/>
      <c r="XB181" s="1"/>
      <c r="XC181" s="1"/>
      <c r="XD181" s="1"/>
      <c r="XE181" s="1"/>
      <c r="XF181" s="1"/>
      <c r="XG181" s="1"/>
      <c r="XH181" s="1"/>
      <c r="XI181" s="1"/>
      <c r="XJ181" s="1"/>
      <c r="XK181" s="1"/>
      <c r="XL181" s="1"/>
      <c r="XM181" s="1"/>
      <c r="XN181" s="1"/>
      <c r="XO181" s="1"/>
      <c r="XP181" s="1"/>
      <c r="XQ181" s="1"/>
      <c r="XR181" s="1"/>
      <c r="XS181" s="1"/>
      <c r="XT181" s="1"/>
      <c r="XU181" s="1"/>
      <c r="XV181" s="1"/>
      <c r="XW181" s="1"/>
      <c r="XX181" s="1"/>
      <c r="XY181" s="1"/>
      <c r="XZ181" s="1"/>
      <c r="YA181" s="1"/>
      <c r="YB181" s="1"/>
      <c r="YC181" s="1"/>
      <c r="YD181" s="1"/>
      <c r="YE181" s="1"/>
      <c r="YF181" s="1"/>
      <c r="YG181" s="1"/>
      <c r="YH181" s="1"/>
      <c r="YI181" s="1"/>
      <c r="YJ181" s="1"/>
      <c r="YK181" s="1"/>
      <c r="YL181" s="1"/>
      <c r="YM181" s="1"/>
      <c r="YN181" s="1"/>
      <c r="YO181" s="1"/>
      <c r="YP181" s="1"/>
      <c r="YQ181" s="1"/>
      <c r="YR181" s="1"/>
      <c r="YS181" s="1"/>
      <c r="YT181" s="1"/>
      <c r="YU181" s="1"/>
      <c r="YV181" s="1"/>
      <c r="YW181" s="1"/>
      <c r="YX181" s="1"/>
      <c r="YY181" s="1"/>
      <c r="YZ181" s="1"/>
      <c r="ZA181" s="1"/>
      <c r="ZB181" s="1"/>
      <c r="ZC181" s="1"/>
      <c r="ZD181" s="1"/>
      <c r="ZE181" s="1"/>
      <c r="ZF181" s="1"/>
      <c r="ZG181" s="1"/>
      <c r="ZH181" s="1"/>
      <c r="ZI181" s="1"/>
      <c r="ZJ181" s="1"/>
      <c r="ZK181" s="1"/>
      <c r="ZL181" s="1"/>
      <c r="ZM181" s="1"/>
      <c r="ZN181" s="1"/>
      <c r="ZO181" s="1"/>
      <c r="ZP181" s="1"/>
      <c r="ZQ181" s="1"/>
      <c r="ZR181" s="1"/>
      <c r="ZS181" s="1"/>
      <c r="ZT181" s="1"/>
      <c r="ZU181" s="1"/>
      <c r="ZV181" s="1"/>
      <c r="ZW181" s="1"/>
      <c r="ZX181" s="1"/>
      <c r="ZY181" s="1"/>
      <c r="ZZ181" s="1"/>
      <c r="AAA181" s="1"/>
      <c r="AAB181" s="1"/>
      <c r="AAC181" s="1"/>
      <c r="AAD181" s="1"/>
      <c r="AAE181" s="1"/>
      <c r="AAF181" s="1"/>
      <c r="AAG181" s="1"/>
      <c r="AAH181" s="1"/>
      <c r="AAI181" s="1"/>
      <c r="AAJ181" s="1"/>
      <c r="AAK181" s="1"/>
      <c r="AAL181" s="1"/>
      <c r="AAM181" s="1"/>
      <c r="AAN181" s="1"/>
      <c r="AAO181" s="1"/>
      <c r="AAP181" s="1"/>
      <c r="AAQ181" s="1"/>
      <c r="AAR181" s="1"/>
      <c r="AAS181" s="1"/>
      <c r="AAT181" s="1"/>
      <c r="AAU181" s="1"/>
      <c r="AAV181" s="1"/>
      <c r="AAW181" s="1"/>
      <c r="AAX181" s="1"/>
      <c r="AAY181" s="1"/>
      <c r="AAZ181" s="1"/>
      <c r="ABA181" s="1"/>
      <c r="ABB181" s="1"/>
      <c r="ABC181" s="1"/>
      <c r="ABD181" s="1"/>
      <c r="ABE181" s="1"/>
      <c r="ABF181" s="1"/>
      <c r="ABG181" s="1"/>
      <c r="ABH181" s="1"/>
      <c r="ABI181" s="1"/>
      <c r="ABJ181" s="1"/>
      <c r="ABK181" s="1"/>
      <c r="ABL181" s="1"/>
      <c r="ABM181" s="1"/>
      <c r="ABN181" s="1"/>
      <c r="ABO181" s="1"/>
      <c r="ABP181" s="1"/>
      <c r="ABQ181" s="1"/>
      <c r="ABR181" s="1"/>
      <c r="ABS181" s="1"/>
      <c r="ABT181" s="1"/>
      <c r="ABU181" s="1"/>
      <c r="ABV181" s="1"/>
      <c r="ABW181" s="1"/>
      <c r="ABX181" s="1"/>
      <c r="ABY181" s="1"/>
      <c r="ABZ181" s="1"/>
      <c r="ACA181" s="1"/>
      <c r="ACB181" s="1"/>
      <c r="ACC181" s="1"/>
      <c r="ACD181" s="1"/>
      <c r="ACE181" s="1"/>
      <c r="ACF181" s="1"/>
      <c r="ACG181" s="1"/>
      <c r="ACH181" s="1"/>
      <c r="ACI181" s="1"/>
      <c r="ACJ181" s="1"/>
      <c r="ACK181" s="1"/>
      <c r="ACL181" s="1"/>
      <c r="ACM181" s="1"/>
      <c r="ACN181" s="1"/>
      <c r="ACO181" s="1"/>
      <c r="ACP181" s="1"/>
      <c r="ACQ181" s="1"/>
      <c r="ACR181" s="1"/>
      <c r="ACS181" s="1"/>
      <c r="ACT181" s="1"/>
      <c r="ACU181" s="1"/>
      <c r="ACV181" s="1"/>
      <c r="ACW181" s="1"/>
      <c r="ACX181" s="1"/>
      <c r="ACY181" s="1"/>
      <c r="ACZ181" s="1"/>
      <c r="ADA181" s="1"/>
      <c r="ADB181" s="1"/>
      <c r="ADC181" s="1"/>
      <c r="ADD181" s="1"/>
      <c r="ADE181" s="1"/>
      <c r="ADF181" s="1"/>
      <c r="ADG181" s="1"/>
      <c r="ADH181" s="1"/>
      <c r="ADI181" s="1"/>
      <c r="ADJ181" s="1"/>
      <c r="ADK181" s="1"/>
      <c r="ADL181" s="1"/>
      <c r="ADM181" s="1"/>
      <c r="ADN181" s="1"/>
      <c r="ADO181" s="1"/>
      <c r="ADP181" s="1"/>
      <c r="ADQ181" s="1"/>
      <c r="ADR181" s="1"/>
      <c r="ADS181" s="1"/>
      <c r="ADT181" s="1"/>
      <c r="ADU181" s="1"/>
      <c r="ADV181" s="1"/>
      <c r="ADW181" s="1"/>
      <c r="ADX181" s="1"/>
      <c r="ADY181" s="1"/>
      <c r="ADZ181" s="1"/>
      <c r="AEA181" s="1"/>
      <c r="AEB181" s="1"/>
      <c r="AEC181" s="1"/>
      <c r="AED181" s="1"/>
      <c r="AEE181" s="1"/>
      <c r="AEF181" s="1"/>
      <c r="AEG181" s="1"/>
      <c r="AEH181" s="1"/>
      <c r="AEI181" s="1"/>
      <c r="AEJ181" s="1"/>
      <c r="AEK181" s="1"/>
      <c r="AEL181" s="1"/>
      <c r="AEM181" s="1"/>
      <c r="AEN181" s="1"/>
      <c r="AEO181" s="1"/>
      <c r="AEP181" s="1"/>
      <c r="AEQ181" s="1"/>
      <c r="AER181" s="1"/>
      <c r="AES181" s="1"/>
      <c r="AET181" s="1"/>
      <c r="AEU181" s="1"/>
      <c r="AEV181" s="1"/>
      <c r="AEW181" s="1"/>
      <c r="AEX181" s="1"/>
      <c r="AEY181" s="1"/>
      <c r="AEZ181" s="1"/>
      <c r="AFA181" s="1"/>
      <c r="AFB181" s="1"/>
      <c r="AFC181" s="1"/>
      <c r="AFD181" s="1"/>
      <c r="AFE181" s="1"/>
      <c r="AFF181" s="1"/>
      <c r="AFG181" s="1"/>
      <c r="AFH181" s="1"/>
      <c r="AFI181" s="1"/>
      <c r="AFJ181" s="1"/>
      <c r="AFK181" s="1"/>
      <c r="AFL181" s="1"/>
      <c r="AFM181" s="1"/>
      <c r="AFN181" s="1"/>
      <c r="AFO181" s="1"/>
      <c r="AFP181" s="1"/>
      <c r="AFQ181" s="1"/>
      <c r="AFR181" s="1"/>
      <c r="AFS181" s="1"/>
      <c r="AFT181" s="1"/>
      <c r="AFU181" s="1"/>
      <c r="AFV181" s="1"/>
      <c r="AFW181" s="1"/>
      <c r="AFX181" s="1"/>
      <c r="AFY181" s="1"/>
      <c r="AFZ181" s="1"/>
      <c r="AGA181" s="1"/>
      <c r="AGB181" s="1"/>
      <c r="AGC181" s="1"/>
      <c r="AGD181" s="1"/>
      <c r="AGE181" s="1"/>
      <c r="AGF181" s="1"/>
      <c r="AGG181" s="1"/>
      <c r="AGH181" s="1"/>
      <c r="AGI181" s="1"/>
      <c r="AGJ181" s="1"/>
      <c r="AGK181" s="1"/>
      <c r="AGL181" s="1"/>
      <c r="AGM181" s="1"/>
      <c r="AGN181" s="1"/>
      <c r="AGO181" s="1"/>
      <c r="AGP181" s="1"/>
      <c r="AGQ181" s="1"/>
      <c r="AGR181" s="1"/>
      <c r="AGS181" s="1"/>
      <c r="AGT181" s="1"/>
      <c r="AGU181" s="1"/>
      <c r="AGV181" s="1"/>
      <c r="AGW181" s="1"/>
      <c r="AGX181" s="1"/>
      <c r="AGY181" s="1"/>
      <c r="AGZ181" s="1"/>
      <c r="AHA181" s="1"/>
      <c r="AHB181" s="1"/>
      <c r="AHC181" s="1"/>
      <c r="AHD181" s="1"/>
      <c r="AHE181" s="1"/>
      <c r="AHF181" s="1"/>
      <c r="AHG181" s="1"/>
      <c r="AHH181" s="1"/>
      <c r="AHI181" s="1"/>
      <c r="AHJ181" s="1"/>
    </row>
    <row r="182" spans="1:894" s="23" customFormat="1" ht="15" customHeight="1" x14ac:dyDescent="0.2">
      <c r="A182" s="37">
        <v>47</v>
      </c>
      <c r="B182" s="37" t="s">
        <v>244</v>
      </c>
      <c r="C182" s="39" t="s">
        <v>120</v>
      </c>
      <c r="D182" s="40" t="s">
        <v>18</v>
      </c>
      <c r="E182" s="40" t="s">
        <v>612</v>
      </c>
      <c r="F182" s="41" t="s">
        <v>596</v>
      </c>
      <c r="G182" s="42">
        <v>625454</v>
      </c>
      <c r="H182" s="42">
        <v>69494.888888888876</v>
      </c>
      <c r="I182" s="40" t="s">
        <v>258</v>
      </c>
      <c r="J182" s="38" t="s">
        <v>341</v>
      </c>
      <c r="K182" s="38" t="s">
        <v>288</v>
      </c>
      <c r="L182" s="38">
        <v>2005</v>
      </c>
      <c r="M182" s="38" t="s">
        <v>507</v>
      </c>
      <c r="N182" s="44">
        <v>39514</v>
      </c>
      <c r="O182" s="44">
        <v>41339</v>
      </c>
      <c r="P182" s="42">
        <f>156363.5+123646.53+196711.89+126512.13</f>
        <v>603234.05000000005</v>
      </c>
      <c r="Q182" s="42">
        <f t="shared" si="12"/>
        <v>22219.949999999953</v>
      </c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  <c r="KM182" s="1"/>
      <c r="KN182" s="1"/>
      <c r="KO182" s="1"/>
      <c r="KP182" s="1"/>
      <c r="KQ182" s="1"/>
      <c r="KR182" s="1"/>
      <c r="KS182" s="1"/>
      <c r="KT182" s="1"/>
      <c r="KU182" s="1"/>
      <c r="KV182" s="1"/>
      <c r="KW182" s="1"/>
      <c r="KX182" s="1"/>
      <c r="KY182" s="1"/>
      <c r="KZ182" s="1"/>
      <c r="LA182" s="1"/>
      <c r="LB182" s="1"/>
      <c r="LC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N182" s="1"/>
      <c r="LO182" s="1"/>
      <c r="LP182" s="1"/>
      <c r="LQ182" s="1"/>
      <c r="LR182" s="1"/>
      <c r="LS182" s="1"/>
      <c r="LT182" s="1"/>
      <c r="LU182" s="1"/>
      <c r="LV182" s="1"/>
      <c r="LW182" s="1"/>
      <c r="LX182" s="1"/>
      <c r="LY182" s="1"/>
      <c r="LZ182" s="1"/>
      <c r="MA182" s="1"/>
      <c r="MB182" s="1"/>
      <c r="MC182" s="1"/>
      <c r="MD182" s="1"/>
      <c r="ME182" s="1"/>
      <c r="MF182" s="1"/>
      <c r="MG182" s="1"/>
      <c r="MH182" s="1"/>
      <c r="MI182" s="1"/>
      <c r="MJ182" s="1"/>
      <c r="MK182" s="1"/>
      <c r="ML182" s="1"/>
      <c r="MM182" s="1"/>
      <c r="MN182" s="1"/>
      <c r="MO182" s="1"/>
      <c r="MP182" s="1"/>
      <c r="MQ182" s="1"/>
      <c r="MR182" s="1"/>
      <c r="MS182" s="1"/>
      <c r="MT182" s="1"/>
      <c r="MU182" s="1"/>
      <c r="MV182" s="1"/>
      <c r="MW182" s="1"/>
      <c r="MX182" s="1"/>
      <c r="MY182" s="1"/>
      <c r="MZ182" s="1"/>
      <c r="NA182" s="1"/>
      <c r="NB182" s="1"/>
      <c r="NC182" s="1"/>
      <c r="ND182" s="1"/>
      <c r="NE182" s="1"/>
      <c r="NF182" s="1"/>
      <c r="NG182" s="1"/>
      <c r="NH182" s="1"/>
      <c r="NI182" s="1"/>
      <c r="NJ182" s="1"/>
      <c r="NK182" s="1"/>
      <c r="NL182" s="1"/>
      <c r="NM182" s="1"/>
      <c r="NN182" s="1"/>
      <c r="NO182" s="1"/>
      <c r="NP182" s="1"/>
      <c r="NQ182" s="1"/>
      <c r="NR182" s="1"/>
      <c r="NS182" s="1"/>
      <c r="NT182" s="1"/>
      <c r="NU182" s="1"/>
      <c r="NV182" s="1"/>
      <c r="NW182" s="1"/>
      <c r="NX182" s="1"/>
      <c r="NY182" s="1"/>
      <c r="NZ182" s="1"/>
      <c r="OA182" s="1"/>
      <c r="OB182" s="1"/>
      <c r="OC182" s="1"/>
      <c r="OD182" s="1"/>
      <c r="OE182" s="1"/>
      <c r="OF182" s="1"/>
      <c r="OG182" s="1"/>
      <c r="OH182" s="1"/>
      <c r="OI182" s="1"/>
      <c r="OJ182" s="1"/>
      <c r="OK182" s="1"/>
      <c r="OL182" s="1"/>
      <c r="OM182" s="1"/>
      <c r="ON182" s="1"/>
      <c r="OO182" s="1"/>
      <c r="OP182" s="1"/>
      <c r="OQ182" s="1"/>
      <c r="OR182" s="1"/>
      <c r="OS182" s="1"/>
      <c r="OT182" s="1"/>
      <c r="OU182" s="1"/>
      <c r="OV182" s="1"/>
      <c r="OW182" s="1"/>
      <c r="OX182" s="1"/>
      <c r="OY182" s="1"/>
      <c r="OZ182" s="1"/>
      <c r="PA182" s="1"/>
      <c r="PB182" s="1"/>
      <c r="PC182" s="1"/>
      <c r="PD182" s="1"/>
      <c r="PE182" s="1"/>
      <c r="PF182" s="1"/>
      <c r="PG182" s="1"/>
      <c r="PH182" s="1"/>
      <c r="PI182" s="1"/>
      <c r="PJ182" s="1"/>
      <c r="PK182" s="1"/>
      <c r="PL182" s="1"/>
      <c r="PM182" s="1"/>
      <c r="PN182" s="1"/>
      <c r="PO182" s="1"/>
      <c r="PP182" s="1"/>
      <c r="PQ182" s="1"/>
      <c r="PR182" s="1"/>
      <c r="PS182" s="1"/>
      <c r="PT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E182" s="1"/>
      <c r="QF182" s="1"/>
      <c r="QG182" s="1"/>
      <c r="QH182" s="1"/>
      <c r="QI182" s="1"/>
      <c r="QJ182" s="1"/>
      <c r="QK182" s="1"/>
      <c r="QL182" s="1"/>
      <c r="QM182" s="1"/>
      <c r="QN182" s="1"/>
      <c r="QO182" s="1"/>
      <c r="QP182" s="1"/>
      <c r="QQ182" s="1"/>
      <c r="QR182" s="1"/>
      <c r="QS182" s="1"/>
      <c r="QT182" s="1"/>
      <c r="QU182" s="1"/>
      <c r="QV182" s="1"/>
      <c r="QW182" s="1"/>
      <c r="QX182" s="1"/>
      <c r="QY182" s="1"/>
      <c r="QZ182" s="1"/>
      <c r="RA182" s="1"/>
      <c r="RB182" s="1"/>
      <c r="RC182" s="1"/>
      <c r="RD182" s="1"/>
      <c r="RE182" s="1"/>
      <c r="RF182" s="1"/>
      <c r="RG182" s="1"/>
      <c r="RH182" s="1"/>
      <c r="RI182" s="1"/>
      <c r="RJ182" s="1"/>
      <c r="RK182" s="1"/>
      <c r="RL182" s="1"/>
      <c r="RM182" s="1"/>
      <c r="RN182" s="1"/>
      <c r="RO182" s="1"/>
      <c r="RP182" s="1"/>
      <c r="RQ182" s="1"/>
      <c r="RR182" s="1"/>
      <c r="RS182" s="1"/>
      <c r="RT182" s="1"/>
      <c r="RU182" s="1"/>
      <c r="RV182" s="1"/>
      <c r="RW182" s="1"/>
      <c r="RX182" s="1"/>
      <c r="RY182" s="1"/>
      <c r="RZ182" s="1"/>
      <c r="SA182" s="1"/>
      <c r="SB182" s="1"/>
      <c r="SC182" s="1"/>
      <c r="SD182" s="1"/>
      <c r="SE182" s="1"/>
      <c r="SF182" s="1"/>
      <c r="SG182" s="1"/>
      <c r="SH182" s="1"/>
      <c r="SI182" s="1"/>
      <c r="SJ182" s="1"/>
      <c r="SK182" s="1"/>
      <c r="SL182" s="1"/>
      <c r="SM182" s="1"/>
      <c r="SN182" s="1"/>
      <c r="SO182" s="1"/>
      <c r="SP182" s="1"/>
      <c r="SQ182" s="1"/>
      <c r="SR182" s="1"/>
      <c r="SS182" s="1"/>
      <c r="ST182" s="1"/>
      <c r="SU182" s="1"/>
      <c r="SV182" s="1"/>
      <c r="SW182" s="1"/>
      <c r="SX182" s="1"/>
      <c r="SY182" s="1"/>
      <c r="SZ182" s="1"/>
      <c r="TA182" s="1"/>
      <c r="TB182" s="1"/>
      <c r="TC182" s="1"/>
      <c r="TD182" s="1"/>
      <c r="TE182" s="1"/>
      <c r="TF182" s="1"/>
      <c r="TG182" s="1"/>
      <c r="TH182" s="1"/>
      <c r="TI182" s="1"/>
      <c r="TJ182" s="1"/>
      <c r="TK182" s="1"/>
      <c r="TL182" s="1"/>
      <c r="TM182" s="1"/>
      <c r="TN182" s="1"/>
      <c r="TO182" s="1"/>
      <c r="TP182" s="1"/>
      <c r="TQ182" s="1"/>
      <c r="TR182" s="1"/>
      <c r="TS182" s="1"/>
      <c r="TT182" s="1"/>
      <c r="TU182" s="1"/>
      <c r="TV182" s="1"/>
      <c r="TW182" s="1"/>
      <c r="TX182" s="1"/>
      <c r="TY182" s="1"/>
      <c r="TZ182" s="1"/>
      <c r="UA182" s="1"/>
      <c r="UB182" s="1"/>
      <c r="UC182" s="1"/>
      <c r="UD182" s="1"/>
      <c r="UE182" s="1"/>
      <c r="UF182" s="1"/>
      <c r="UG182" s="1"/>
      <c r="UH182" s="1"/>
      <c r="UI182" s="1"/>
      <c r="UJ182" s="1"/>
      <c r="UK182" s="1"/>
      <c r="UL182" s="1"/>
      <c r="UM182" s="1"/>
      <c r="UN182" s="1"/>
      <c r="UO182" s="1"/>
      <c r="UP182" s="1"/>
      <c r="UQ182" s="1"/>
      <c r="UR182" s="1"/>
      <c r="US182" s="1"/>
      <c r="UT182" s="1"/>
      <c r="UU182" s="1"/>
      <c r="UV182" s="1"/>
      <c r="UW182" s="1"/>
      <c r="UX182" s="1"/>
      <c r="UY182" s="1"/>
      <c r="UZ182" s="1"/>
      <c r="VA182" s="1"/>
      <c r="VB182" s="1"/>
      <c r="VC182" s="1"/>
      <c r="VD182" s="1"/>
      <c r="VE182" s="1"/>
      <c r="VF182" s="1"/>
      <c r="VG182" s="1"/>
      <c r="VH182" s="1"/>
      <c r="VI182" s="1"/>
      <c r="VJ182" s="1"/>
      <c r="VK182" s="1"/>
      <c r="VL182" s="1"/>
      <c r="VM182" s="1"/>
      <c r="VN182" s="1"/>
      <c r="VO182" s="1"/>
      <c r="VP182" s="1"/>
      <c r="VQ182" s="1"/>
      <c r="VR182" s="1"/>
      <c r="VS182" s="1"/>
      <c r="VT182" s="1"/>
      <c r="VU182" s="1"/>
      <c r="VV182" s="1"/>
      <c r="VW182" s="1"/>
      <c r="VX182" s="1"/>
      <c r="VY182" s="1"/>
      <c r="VZ182" s="1"/>
      <c r="WA182" s="1"/>
      <c r="WB182" s="1"/>
      <c r="WC182" s="1"/>
      <c r="WD182" s="1"/>
      <c r="WE182" s="1"/>
      <c r="WF182" s="1"/>
      <c r="WG182" s="1"/>
      <c r="WH182" s="1"/>
      <c r="WI182" s="1"/>
      <c r="WJ182" s="1"/>
      <c r="WK182" s="1"/>
      <c r="WL182" s="1"/>
      <c r="WM182" s="1"/>
      <c r="WN182" s="1"/>
      <c r="WO182" s="1"/>
      <c r="WP182" s="1"/>
      <c r="WQ182" s="1"/>
      <c r="WR182" s="1"/>
      <c r="WS182" s="1"/>
      <c r="WT182" s="1"/>
      <c r="WU182" s="1"/>
      <c r="WV182" s="1"/>
      <c r="WW182" s="1"/>
      <c r="WX182" s="1"/>
      <c r="WY182" s="1"/>
      <c r="WZ182" s="1"/>
      <c r="XA182" s="1"/>
      <c r="XB182" s="1"/>
      <c r="XC182" s="1"/>
      <c r="XD182" s="1"/>
      <c r="XE182" s="1"/>
      <c r="XF182" s="1"/>
      <c r="XG182" s="1"/>
      <c r="XH182" s="1"/>
      <c r="XI182" s="1"/>
      <c r="XJ182" s="1"/>
      <c r="XK182" s="1"/>
      <c r="XL182" s="1"/>
      <c r="XM182" s="1"/>
      <c r="XN182" s="1"/>
      <c r="XO182" s="1"/>
      <c r="XP182" s="1"/>
      <c r="XQ182" s="1"/>
      <c r="XR182" s="1"/>
      <c r="XS182" s="1"/>
      <c r="XT182" s="1"/>
      <c r="XU182" s="1"/>
      <c r="XV182" s="1"/>
      <c r="XW182" s="1"/>
      <c r="XX182" s="1"/>
      <c r="XY182" s="1"/>
      <c r="XZ182" s="1"/>
      <c r="YA182" s="1"/>
      <c r="YB182" s="1"/>
      <c r="YC182" s="1"/>
      <c r="YD182" s="1"/>
      <c r="YE182" s="1"/>
      <c r="YF182" s="1"/>
      <c r="YG182" s="1"/>
      <c r="YH182" s="1"/>
      <c r="YI182" s="1"/>
      <c r="YJ182" s="1"/>
      <c r="YK182" s="1"/>
      <c r="YL182" s="1"/>
      <c r="YM182" s="1"/>
      <c r="YN182" s="1"/>
      <c r="YO182" s="1"/>
      <c r="YP182" s="1"/>
      <c r="YQ182" s="1"/>
      <c r="YR182" s="1"/>
      <c r="YS182" s="1"/>
      <c r="YT182" s="1"/>
      <c r="YU182" s="1"/>
      <c r="YV182" s="1"/>
      <c r="YW182" s="1"/>
      <c r="YX182" s="1"/>
      <c r="YY182" s="1"/>
      <c r="YZ182" s="1"/>
      <c r="ZA182" s="1"/>
      <c r="ZB182" s="1"/>
      <c r="ZC182" s="1"/>
      <c r="ZD182" s="1"/>
      <c r="ZE182" s="1"/>
      <c r="ZF182" s="1"/>
      <c r="ZG182" s="1"/>
      <c r="ZH182" s="1"/>
      <c r="ZI182" s="1"/>
      <c r="ZJ182" s="1"/>
      <c r="ZK182" s="1"/>
      <c r="ZL182" s="1"/>
      <c r="ZM182" s="1"/>
      <c r="ZN182" s="1"/>
      <c r="ZO182" s="1"/>
      <c r="ZP182" s="1"/>
      <c r="ZQ182" s="1"/>
      <c r="ZR182" s="1"/>
      <c r="ZS182" s="1"/>
      <c r="ZT182" s="1"/>
      <c r="ZU182" s="1"/>
      <c r="ZV182" s="1"/>
      <c r="ZW182" s="1"/>
      <c r="ZX182" s="1"/>
      <c r="ZY182" s="1"/>
      <c r="ZZ182" s="1"/>
      <c r="AAA182" s="1"/>
      <c r="AAB182" s="1"/>
      <c r="AAC182" s="1"/>
      <c r="AAD182" s="1"/>
      <c r="AAE182" s="1"/>
      <c r="AAF182" s="1"/>
      <c r="AAG182" s="1"/>
      <c r="AAH182" s="1"/>
      <c r="AAI182" s="1"/>
      <c r="AAJ182" s="1"/>
      <c r="AAK182" s="1"/>
      <c r="AAL182" s="1"/>
      <c r="AAM182" s="1"/>
      <c r="AAN182" s="1"/>
      <c r="AAO182" s="1"/>
      <c r="AAP182" s="1"/>
      <c r="AAQ182" s="1"/>
      <c r="AAR182" s="1"/>
      <c r="AAS182" s="1"/>
      <c r="AAT182" s="1"/>
      <c r="AAU182" s="1"/>
      <c r="AAV182" s="1"/>
      <c r="AAW182" s="1"/>
      <c r="AAX182" s="1"/>
      <c r="AAY182" s="1"/>
      <c r="AAZ182" s="1"/>
      <c r="ABA182" s="1"/>
      <c r="ABB182" s="1"/>
      <c r="ABC182" s="1"/>
      <c r="ABD182" s="1"/>
      <c r="ABE182" s="1"/>
      <c r="ABF182" s="1"/>
      <c r="ABG182" s="1"/>
      <c r="ABH182" s="1"/>
      <c r="ABI182" s="1"/>
      <c r="ABJ182" s="1"/>
      <c r="ABK182" s="1"/>
      <c r="ABL182" s="1"/>
      <c r="ABM182" s="1"/>
      <c r="ABN182" s="1"/>
      <c r="ABO182" s="1"/>
      <c r="ABP182" s="1"/>
      <c r="ABQ182" s="1"/>
      <c r="ABR182" s="1"/>
      <c r="ABS182" s="1"/>
      <c r="ABT182" s="1"/>
      <c r="ABU182" s="1"/>
      <c r="ABV182" s="1"/>
      <c r="ABW182" s="1"/>
      <c r="ABX182" s="1"/>
      <c r="ABY182" s="1"/>
      <c r="ABZ182" s="1"/>
      <c r="ACA182" s="1"/>
      <c r="ACB182" s="1"/>
      <c r="ACC182" s="1"/>
      <c r="ACD182" s="1"/>
      <c r="ACE182" s="1"/>
      <c r="ACF182" s="1"/>
      <c r="ACG182" s="1"/>
      <c r="ACH182" s="1"/>
      <c r="ACI182" s="1"/>
      <c r="ACJ182" s="1"/>
      <c r="ACK182" s="1"/>
      <c r="ACL182" s="1"/>
      <c r="ACM182" s="1"/>
      <c r="ACN182" s="1"/>
      <c r="ACO182" s="1"/>
      <c r="ACP182" s="1"/>
      <c r="ACQ182" s="1"/>
      <c r="ACR182" s="1"/>
      <c r="ACS182" s="1"/>
      <c r="ACT182" s="1"/>
      <c r="ACU182" s="1"/>
      <c r="ACV182" s="1"/>
      <c r="ACW182" s="1"/>
      <c r="ACX182" s="1"/>
      <c r="ACY182" s="1"/>
      <c r="ACZ182" s="1"/>
      <c r="ADA182" s="1"/>
      <c r="ADB182" s="1"/>
      <c r="ADC182" s="1"/>
      <c r="ADD182" s="1"/>
      <c r="ADE182" s="1"/>
      <c r="ADF182" s="1"/>
      <c r="ADG182" s="1"/>
      <c r="ADH182" s="1"/>
      <c r="ADI182" s="1"/>
      <c r="ADJ182" s="1"/>
      <c r="ADK182" s="1"/>
      <c r="ADL182" s="1"/>
      <c r="ADM182" s="1"/>
      <c r="ADN182" s="1"/>
      <c r="ADO182" s="1"/>
      <c r="ADP182" s="1"/>
      <c r="ADQ182" s="1"/>
      <c r="ADR182" s="1"/>
      <c r="ADS182" s="1"/>
      <c r="ADT182" s="1"/>
      <c r="ADU182" s="1"/>
      <c r="ADV182" s="1"/>
      <c r="ADW182" s="1"/>
      <c r="ADX182" s="1"/>
      <c r="ADY182" s="1"/>
      <c r="ADZ182" s="1"/>
      <c r="AEA182" s="1"/>
      <c r="AEB182" s="1"/>
      <c r="AEC182" s="1"/>
      <c r="AED182" s="1"/>
      <c r="AEE182" s="1"/>
      <c r="AEF182" s="1"/>
      <c r="AEG182" s="1"/>
      <c r="AEH182" s="1"/>
      <c r="AEI182" s="1"/>
      <c r="AEJ182" s="1"/>
      <c r="AEK182" s="1"/>
      <c r="AEL182" s="1"/>
      <c r="AEM182" s="1"/>
      <c r="AEN182" s="1"/>
      <c r="AEO182" s="1"/>
      <c r="AEP182" s="1"/>
      <c r="AEQ182" s="1"/>
      <c r="AER182" s="1"/>
      <c r="AES182" s="1"/>
      <c r="AET182" s="1"/>
      <c r="AEU182" s="1"/>
      <c r="AEV182" s="1"/>
      <c r="AEW182" s="1"/>
      <c r="AEX182" s="1"/>
      <c r="AEY182" s="1"/>
      <c r="AEZ182" s="1"/>
      <c r="AFA182" s="1"/>
      <c r="AFB182" s="1"/>
      <c r="AFC182" s="1"/>
      <c r="AFD182" s="1"/>
      <c r="AFE182" s="1"/>
      <c r="AFF182" s="1"/>
      <c r="AFG182" s="1"/>
      <c r="AFH182" s="1"/>
      <c r="AFI182" s="1"/>
      <c r="AFJ182" s="1"/>
      <c r="AFK182" s="1"/>
      <c r="AFL182" s="1"/>
      <c r="AFM182" s="1"/>
      <c r="AFN182" s="1"/>
      <c r="AFO182" s="1"/>
      <c r="AFP182" s="1"/>
      <c r="AFQ182" s="1"/>
      <c r="AFR182" s="1"/>
      <c r="AFS182" s="1"/>
      <c r="AFT182" s="1"/>
      <c r="AFU182" s="1"/>
      <c r="AFV182" s="1"/>
      <c r="AFW182" s="1"/>
      <c r="AFX182" s="1"/>
      <c r="AFY182" s="1"/>
      <c r="AFZ182" s="1"/>
      <c r="AGA182" s="1"/>
      <c r="AGB182" s="1"/>
      <c r="AGC182" s="1"/>
      <c r="AGD182" s="1"/>
      <c r="AGE182" s="1"/>
      <c r="AGF182" s="1"/>
      <c r="AGG182" s="1"/>
      <c r="AGH182" s="1"/>
      <c r="AGI182" s="1"/>
      <c r="AGJ182" s="1"/>
      <c r="AGK182" s="1"/>
      <c r="AGL182" s="1"/>
      <c r="AGM182" s="1"/>
      <c r="AGN182" s="1"/>
      <c r="AGO182" s="1"/>
      <c r="AGP182" s="1"/>
      <c r="AGQ182" s="1"/>
      <c r="AGR182" s="1"/>
      <c r="AGS182" s="1"/>
      <c r="AGT182" s="1"/>
      <c r="AGU182" s="1"/>
      <c r="AGV182" s="1"/>
      <c r="AGW182" s="1"/>
      <c r="AGX182" s="1"/>
      <c r="AGY182" s="1"/>
      <c r="AGZ182" s="1"/>
      <c r="AHA182" s="1"/>
      <c r="AHB182" s="1"/>
      <c r="AHC182" s="1"/>
      <c r="AHD182" s="1"/>
      <c r="AHE182" s="1"/>
      <c r="AHF182" s="1"/>
      <c r="AHG182" s="1"/>
      <c r="AHH182" s="1"/>
      <c r="AHI182" s="1"/>
      <c r="AHJ182" s="1"/>
    </row>
    <row r="183" spans="1:894" s="23" customFormat="1" ht="15" customHeight="1" x14ac:dyDescent="0.2">
      <c r="A183" s="46">
        <v>74</v>
      </c>
      <c r="B183" s="46" t="s">
        <v>283</v>
      </c>
      <c r="C183" s="53" t="s">
        <v>124</v>
      </c>
      <c r="D183" s="54" t="s">
        <v>358</v>
      </c>
      <c r="E183" s="54" t="s">
        <v>685</v>
      </c>
      <c r="F183" s="55" t="s">
        <v>596</v>
      </c>
      <c r="G183" s="56">
        <v>36000</v>
      </c>
      <c r="H183" s="56">
        <v>4000</v>
      </c>
      <c r="I183" s="54" t="s">
        <v>315</v>
      </c>
      <c r="J183" s="47" t="s">
        <v>340</v>
      </c>
      <c r="K183" s="47" t="s">
        <v>483</v>
      </c>
      <c r="L183" s="47">
        <v>2006</v>
      </c>
      <c r="M183" s="47" t="s">
        <v>507</v>
      </c>
      <c r="N183" s="57">
        <v>39514</v>
      </c>
      <c r="O183" s="57">
        <v>41704</v>
      </c>
      <c r="P183" s="56">
        <f>17223.75+17757.9</f>
        <v>34981.65</v>
      </c>
      <c r="Q183" s="56">
        <f t="shared" si="12"/>
        <v>1018.3499999999985</v>
      </c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P183" s="1"/>
      <c r="KQ183" s="1"/>
      <c r="KR183" s="1"/>
      <c r="KS183" s="1"/>
      <c r="KT183" s="1"/>
      <c r="KU183" s="1"/>
      <c r="KV183" s="1"/>
      <c r="KW183" s="1"/>
      <c r="KX183" s="1"/>
      <c r="KY183" s="1"/>
      <c r="KZ183" s="1"/>
      <c r="LA183" s="1"/>
      <c r="LB183" s="1"/>
      <c r="LC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N183" s="1"/>
      <c r="LO183" s="1"/>
      <c r="LP183" s="1"/>
      <c r="LQ183" s="1"/>
      <c r="LR183" s="1"/>
      <c r="LS183" s="1"/>
      <c r="LT183" s="1"/>
      <c r="LU183" s="1"/>
      <c r="LV183" s="1"/>
      <c r="LW183" s="1"/>
      <c r="LX183" s="1"/>
      <c r="LY183" s="1"/>
      <c r="LZ183" s="1"/>
      <c r="MA183" s="1"/>
      <c r="MB183" s="1"/>
      <c r="MC183" s="1"/>
      <c r="MD183" s="1"/>
      <c r="ME183" s="1"/>
      <c r="MF183" s="1"/>
      <c r="MG183" s="1"/>
      <c r="MH183" s="1"/>
      <c r="MI183" s="1"/>
      <c r="MJ183" s="1"/>
      <c r="MK183" s="1"/>
      <c r="ML183" s="1"/>
      <c r="MM183" s="1"/>
      <c r="MN183" s="1"/>
      <c r="MO183" s="1"/>
      <c r="MP183" s="1"/>
      <c r="MQ183" s="1"/>
      <c r="MR183" s="1"/>
      <c r="MS183" s="1"/>
      <c r="MT183" s="1"/>
      <c r="MU183" s="1"/>
      <c r="MV183" s="1"/>
      <c r="MW183" s="1"/>
      <c r="MX183" s="1"/>
      <c r="MY183" s="1"/>
      <c r="MZ183" s="1"/>
      <c r="NA183" s="1"/>
      <c r="NB183" s="1"/>
      <c r="NC183" s="1"/>
      <c r="ND183" s="1"/>
      <c r="NE183" s="1"/>
      <c r="NF183" s="1"/>
      <c r="NG183" s="1"/>
      <c r="NH183" s="1"/>
      <c r="NI183" s="1"/>
      <c r="NJ183" s="1"/>
      <c r="NK183" s="1"/>
      <c r="NL183" s="1"/>
      <c r="NM183" s="1"/>
      <c r="NN183" s="1"/>
      <c r="NO183" s="1"/>
      <c r="NP183" s="1"/>
      <c r="NQ183" s="1"/>
      <c r="NR183" s="1"/>
      <c r="NS183" s="1"/>
      <c r="NT183" s="1"/>
      <c r="NU183" s="1"/>
      <c r="NV183" s="1"/>
      <c r="NW183" s="1"/>
      <c r="NX183" s="1"/>
      <c r="NY183" s="1"/>
      <c r="NZ183" s="1"/>
      <c r="OA183" s="1"/>
      <c r="OB183" s="1"/>
      <c r="OC183" s="1"/>
      <c r="OD183" s="1"/>
      <c r="OE183" s="1"/>
      <c r="OF183" s="1"/>
      <c r="OG183" s="1"/>
      <c r="OH183" s="1"/>
      <c r="OI183" s="1"/>
      <c r="OJ183" s="1"/>
      <c r="OK183" s="1"/>
      <c r="OL183" s="1"/>
      <c r="OM183" s="1"/>
      <c r="ON183" s="1"/>
      <c r="OO183" s="1"/>
      <c r="OP183" s="1"/>
      <c r="OQ183" s="1"/>
      <c r="OR183" s="1"/>
      <c r="OS183" s="1"/>
      <c r="OT183" s="1"/>
      <c r="OU183" s="1"/>
      <c r="OV183" s="1"/>
      <c r="OW183" s="1"/>
      <c r="OX183" s="1"/>
      <c r="OY183" s="1"/>
      <c r="OZ183" s="1"/>
      <c r="PA183" s="1"/>
      <c r="PB183" s="1"/>
      <c r="PC183" s="1"/>
      <c r="PD183" s="1"/>
      <c r="PE183" s="1"/>
      <c r="PF183" s="1"/>
      <c r="PG183" s="1"/>
      <c r="PH183" s="1"/>
      <c r="PI183" s="1"/>
      <c r="PJ183" s="1"/>
      <c r="PK183" s="1"/>
      <c r="PL183" s="1"/>
      <c r="PM183" s="1"/>
      <c r="PN183" s="1"/>
      <c r="PO183" s="1"/>
      <c r="PP183" s="1"/>
      <c r="PQ183" s="1"/>
      <c r="PR183" s="1"/>
      <c r="PS183" s="1"/>
      <c r="PT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E183" s="1"/>
      <c r="QF183" s="1"/>
      <c r="QG183" s="1"/>
      <c r="QH183" s="1"/>
      <c r="QI183" s="1"/>
      <c r="QJ183" s="1"/>
      <c r="QK183" s="1"/>
      <c r="QL183" s="1"/>
      <c r="QM183" s="1"/>
      <c r="QN183" s="1"/>
      <c r="QO183" s="1"/>
      <c r="QP183" s="1"/>
      <c r="QQ183" s="1"/>
      <c r="QR183" s="1"/>
      <c r="QS183" s="1"/>
      <c r="QT183" s="1"/>
      <c r="QU183" s="1"/>
      <c r="QV183" s="1"/>
      <c r="QW183" s="1"/>
      <c r="QX183" s="1"/>
      <c r="QY183" s="1"/>
      <c r="QZ183" s="1"/>
      <c r="RA183" s="1"/>
      <c r="RB183" s="1"/>
      <c r="RC183" s="1"/>
      <c r="RD183" s="1"/>
      <c r="RE183" s="1"/>
      <c r="RF183" s="1"/>
      <c r="RG183" s="1"/>
      <c r="RH183" s="1"/>
      <c r="RI183" s="1"/>
      <c r="RJ183" s="1"/>
      <c r="RK183" s="1"/>
      <c r="RL183" s="1"/>
      <c r="RM183" s="1"/>
      <c r="RN183" s="1"/>
      <c r="RO183" s="1"/>
      <c r="RP183" s="1"/>
      <c r="RQ183" s="1"/>
      <c r="RR183" s="1"/>
      <c r="RS183" s="1"/>
      <c r="RT183" s="1"/>
      <c r="RU183" s="1"/>
      <c r="RV183" s="1"/>
      <c r="RW183" s="1"/>
      <c r="RX183" s="1"/>
      <c r="RY183" s="1"/>
      <c r="RZ183" s="1"/>
      <c r="SA183" s="1"/>
      <c r="SB183" s="1"/>
      <c r="SC183" s="1"/>
      <c r="SD183" s="1"/>
      <c r="SE183" s="1"/>
      <c r="SF183" s="1"/>
      <c r="SG183" s="1"/>
      <c r="SH183" s="1"/>
      <c r="SI183" s="1"/>
      <c r="SJ183" s="1"/>
      <c r="SK183" s="1"/>
      <c r="SL183" s="1"/>
      <c r="SM183" s="1"/>
      <c r="SN183" s="1"/>
      <c r="SO183" s="1"/>
      <c r="SP183" s="1"/>
      <c r="SQ183" s="1"/>
      <c r="SR183" s="1"/>
      <c r="SS183" s="1"/>
      <c r="ST183" s="1"/>
      <c r="SU183" s="1"/>
      <c r="SV183" s="1"/>
      <c r="SW183" s="1"/>
      <c r="SX183" s="1"/>
      <c r="SY183" s="1"/>
      <c r="SZ183" s="1"/>
      <c r="TA183" s="1"/>
      <c r="TB183" s="1"/>
      <c r="TC183" s="1"/>
      <c r="TD183" s="1"/>
      <c r="TE183" s="1"/>
      <c r="TF183" s="1"/>
      <c r="TG183" s="1"/>
      <c r="TH183" s="1"/>
      <c r="TI183" s="1"/>
      <c r="TJ183" s="1"/>
      <c r="TK183" s="1"/>
      <c r="TL183" s="1"/>
      <c r="TM183" s="1"/>
      <c r="TN183" s="1"/>
      <c r="TO183" s="1"/>
      <c r="TP183" s="1"/>
      <c r="TQ183" s="1"/>
      <c r="TR183" s="1"/>
      <c r="TS183" s="1"/>
      <c r="TT183" s="1"/>
      <c r="TU183" s="1"/>
      <c r="TV183" s="1"/>
      <c r="TW183" s="1"/>
      <c r="TX183" s="1"/>
      <c r="TY183" s="1"/>
      <c r="TZ183" s="1"/>
      <c r="UA183" s="1"/>
      <c r="UB183" s="1"/>
      <c r="UC183" s="1"/>
      <c r="UD183" s="1"/>
      <c r="UE183" s="1"/>
      <c r="UF183" s="1"/>
      <c r="UG183" s="1"/>
      <c r="UH183" s="1"/>
      <c r="UI183" s="1"/>
      <c r="UJ183" s="1"/>
      <c r="UK183" s="1"/>
      <c r="UL183" s="1"/>
      <c r="UM183" s="1"/>
      <c r="UN183" s="1"/>
      <c r="UO183" s="1"/>
      <c r="UP183" s="1"/>
      <c r="UQ183" s="1"/>
      <c r="UR183" s="1"/>
      <c r="US183" s="1"/>
      <c r="UT183" s="1"/>
      <c r="UU183" s="1"/>
      <c r="UV183" s="1"/>
      <c r="UW183" s="1"/>
      <c r="UX183" s="1"/>
      <c r="UY183" s="1"/>
      <c r="UZ183" s="1"/>
      <c r="VA183" s="1"/>
      <c r="VB183" s="1"/>
      <c r="VC183" s="1"/>
      <c r="VD183" s="1"/>
      <c r="VE183" s="1"/>
      <c r="VF183" s="1"/>
      <c r="VG183" s="1"/>
      <c r="VH183" s="1"/>
      <c r="VI183" s="1"/>
      <c r="VJ183" s="1"/>
      <c r="VK183" s="1"/>
      <c r="VL183" s="1"/>
      <c r="VM183" s="1"/>
      <c r="VN183" s="1"/>
      <c r="VO183" s="1"/>
      <c r="VP183" s="1"/>
      <c r="VQ183" s="1"/>
      <c r="VR183" s="1"/>
      <c r="VS183" s="1"/>
      <c r="VT183" s="1"/>
      <c r="VU183" s="1"/>
      <c r="VV183" s="1"/>
      <c r="VW183" s="1"/>
      <c r="VX183" s="1"/>
      <c r="VY183" s="1"/>
      <c r="VZ183" s="1"/>
      <c r="WA183" s="1"/>
      <c r="WB183" s="1"/>
      <c r="WC183" s="1"/>
      <c r="WD183" s="1"/>
      <c r="WE183" s="1"/>
      <c r="WF183" s="1"/>
      <c r="WG183" s="1"/>
      <c r="WH183" s="1"/>
      <c r="WI183" s="1"/>
      <c r="WJ183" s="1"/>
      <c r="WK183" s="1"/>
      <c r="WL183" s="1"/>
      <c r="WM183" s="1"/>
      <c r="WN183" s="1"/>
      <c r="WO183" s="1"/>
      <c r="WP183" s="1"/>
      <c r="WQ183" s="1"/>
      <c r="WR183" s="1"/>
      <c r="WS183" s="1"/>
      <c r="WT183" s="1"/>
      <c r="WU183" s="1"/>
      <c r="WV183" s="1"/>
      <c r="WW183" s="1"/>
      <c r="WX183" s="1"/>
      <c r="WY183" s="1"/>
      <c r="WZ183" s="1"/>
      <c r="XA183" s="1"/>
      <c r="XB183" s="1"/>
      <c r="XC183" s="1"/>
      <c r="XD183" s="1"/>
      <c r="XE183" s="1"/>
      <c r="XF183" s="1"/>
      <c r="XG183" s="1"/>
      <c r="XH183" s="1"/>
      <c r="XI183" s="1"/>
      <c r="XJ183" s="1"/>
      <c r="XK183" s="1"/>
      <c r="XL183" s="1"/>
      <c r="XM183" s="1"/>
      <c r="XN183" s="1"/>
      <c r="XO183" s="1"/>
      <c r="XP183" s="1"/>
      <c r="XQ183" s="1"/>
      <c r="XR183" s="1"/>
      <c r="XS183" s="1"/>
      <c r="XT183" s="1"/>
      <c r="XU183" s="1"/>
      <c r="XV183" s="1"/>
      <c r="XW183" s="1"/>
      <c r="XX183" s="1"/>
      <c r="XY183" s="1"/>
      <c r="XZ183" s="1"/>
      <c r="YA183" s="1"/>
      <c r="YB183" s="1"/>
      <c r="YC183" s="1"/>
      <c r="YD183" s="1"/>
      <c r="YE183" s="1"/>
      <c r="YF183" s="1"/>
      <c r="YG183" s="1"/>
      <c r="YH183" s="1"/>
      <c r="YI183" s="1"/>
      <c r="YJ183" s="1"/>
      <c r="YK183" s="1"/>
      <c r="YL183" s="1"/>
      <c r="YM183" s="1"/>
      <c r="YN183" s="1"/>
      <c r="YO183" s="1"/>
      <c r="YP183" s="1"/>
      <c r="YQ183" s="1"/>
      <c r="YR183" s="1"/>
      <c r="YS183" s="1"/>
      <c r="YT183" s="1"/>
      <c r="YU183" s="1"/>
      <c r="YV183" s="1"/>
      <c r="YW183" s="1"/>
      <c r="YX183" s="1"/>
      <c r="YY183" s="1"/>
      <c r="YZ183" s="1"/>
      <c r="ZA183" s="1"/>
      <c r="ZB183" s="1"/>
      <c r="ZC183" s="1"/>
      <c r="ZD183" s="1"/>
      <c r="ZE183" s="1"/>
      <c r="ZF183" s="1"/>
      <c r="ZG183" s="1"/>
      <c r="ZH183" s="1"/>
      <c r="ZI183" s="1"/>
      <c r="ZJ183" s="1"/>
      <c r="ZK183" s="1"/>
      <c r="ZL183" s="1"/>
      <c r="ZM183" s="1"/>
      <c r="ZN183" s="1"/>
      <c r="ZO183" s="1"/>
      <c r="ZP183" s="1"/>
      <c r="ZQ183" s="1"/>
      <c r="ZR183" s="1"/>
      <c r="ZS183" s="1"/>
      <c r="ZT183" s="1"/>
      <c r="ZU183" s="1"/>
      <c r="ZV183" s="1"/>
      <c r="ZW183" s="1"/>
      <c r="ZX183" s="1"/>
      <c r="ZY183" s="1"/>
      <c r="ZZ183" s="1"/>
      <c r="AAA183" s="1"/>
      <c r="AAB183" s="1"/>
      <c r="AAC183" s="1"/>
      <c r="AAD183" s="1"/>
      <c r="AAE183" s="1"/>
      <c r="AAF183" s="1"/>
      <c r="AAG183" s="1"/>
      <c r="AAH183" s="1"/>
      <c r="AAI183" s="1"/>
      <c r="AAJ183" s="1"/>
      <c r="AAK183" s="1"/>
      <c r="AAL183" s="1"/>
      <c r="AAM183" s="1"/>
      <c r="AAN183" s="1"/>
      <c r="AAO183" s="1"/>
      <c r="AAP183" s="1"/>
      <c r="AAQ183" s="1"/>
      <c r="AAR183" s="1"/>
      <c r="AAS183" s="1"/>
      <c r="AAT183" s="1"/>
      <c r="AAU183" s="1"/>
      <c r="AAV183" s="1"/>
      <c r="AAW183" s="1"/>
      <c r="AAX183" s="1"/>
      <c r="AAY183" s="1"/>
      <c r="AAZ183" s="1"/>
      <c r="ABA183" s="1"/>
      <c r="ABB183" s="1"/>
      <c r="ABC183" s="1"/>
      <c r="ABD183" s="1"/>
      <c r="ABE183" s="1"/>
      <c r="ABF183" s="1"/>
      <c r="ABG183" s="1"/>
      <c r="ABH183" s="1"/>
      <c r="ABI183" s="1"/>
      <c r="ABJ183" s="1"/>
      <c r="ABK183" s="1"/>
      <c r="ABL183" s="1"/>
      <c r="ABM183" s="1"/>
      <c r="ABN183" s="1"/>
      <c r="ABO183" s="1"/>
      <c r="ABP183" s="1"/>
      <c r="ABQ183" s="1"/>
      <c r="ABR183" s="1"/>
      <c r="ABS183" s="1"/>
      <c r="ABT183" s="1"/>
      <c r="ABU183" s="1"/>
      <c r="ABV183" s="1"/>
      <c r="ABW183" s="1"/>
      <c r="ABX183" s="1"/>
      <c r="ABY183" s="1"/>
      <c r="ABZ183" s="1"/>
      <c r="ACA183" s="1"/>
      <c r="ACB183" s="1"/>
      <c r="ACC183" s="1"/>
      <c r="ACD183" s="1"/>
      <c r="ACE183" s="1"/>
      <c r="ACF183" s="1"/>
      <c r="ACG183" s="1"/>
      <c r="ACH183" s="1"/>
      <c r="ACI183" s="1"/>
      <c r="ACJ183" s="1"/>
      <c r="ACK183" s="1"/>
      <c r="ACL183" s="1"/>
      <c r="ACM183" s="1"/>
      <c r="ACN183" s="1"/>
      <c r="ACO183" s="1"/>
      <c r="ACP183" s="1"/>
      <c r="ACQ183" s="1"/>
      <c r="ACR183" s="1"/>
      <c r="ACS183" s="1"/>
      <c r="ACT183" s="1"/>
      <c r="ACU183" s="1"/>
      <c r="ACV183" s="1"/>
      <c r="ACW183" s="1"/>
      <c r="ACX183" s="1"/>
      <c r="ACY183" s="1"/>
      <c r="ACZ183" s="1"/>
      <c r="ADA183" s="1"/>
      <c r="ADB183" s="1"/>
      <c r="ADC183" s="1"/>
      <c r="ADD183" s="1"/>
      <c r="ADE183" s="1"/>
      <c r="ADF183" s="1"/>
      <c r="ADG183" s="1"/>
      <c r="ADH183" s="1"/>
      <c r="ADI183" s="1"/>
      <c r="ADJ183" s="1"/>
      <c r="ADK183" s="1"/>
      <c r="ADL183" s="1"/>
      <c r="ADM183" s="1"/>
      <c r="ADN183" s="1"/>
      <c r="ADO183" s="1"/>
      <c r="ADP183" s="1"/>
      <c r="ADQ183" s="1"/>
      <c r="ADR183" s="1"/>
      <c r="ADS183" s="1"/>
      <c r="ADT183" s="1"/>
      <c r="ADU183" s="1"/>
      <c r="ADV183" s="1"/>
      <c r="ADW183" s="1"/>
      <c r="ADX183" s="1"/>
      <c r="ADY183" s="1"/>
      <c r="ADZ183" s="1"/>
      <c r="AEA183" s="1"/>
      <c r="AEB183" s="1"/>
      <c r="AEC183" s="1"/>
      <c r="AED183" s="1"/>
      <c r="AEE183" s="1"/>
      <c r="AEF183" s="1"/>
      <c r="AEG183" s="1"/>
      <c r="AEH183" s="1"/>
      <c r="AEI183" s="1"/>
      <c r="AEJ183" s="1"/>
      <c r="AEK183" s="1"/>
      <c r="AEL183" s="1"/>
      <c r="AEM183" s="1"/>
      <c r="AEN183" s="1"/>
      <c r="AEO183" s="1"/>
      <c r="AEP183" s="1"/>
      <c r="AEQ183" s="1"/>
      <c r="AER183" s="1"/>
      <c r="AES183" s="1"/>
      <c r="AET183" s="1"/>
      <c r="AEU183" s="1"/>
      <c r="AEV183" s="1"/>
      <c r="AEW183" s="1"/>
      <c r="AEX183" s="1"/>
      <c r="AEY183" s="1"/>
      <c r="AEZ183" s="1"/>
      <c r="AFA183" s="1"/>
      <c r="AFB183" s="1"/>
      <c r="AFC183" s="1"/>
      <c r="AFD183" s="1"/>
      <c r="AFE183" s="1"/>
      <c r="AFF183" s="1"/>
      <c r="AFG183" s="1"/>
      <c r="AFH183" s="1"/>
      <c r="AFI183" s="1"/>
      <c r="AFJ183" s="1"/>
      <c r="AFK183" s="1"/>
      <c r="AFL183" s="1"/>
      <c r="AFM183" s="1"/>
      <c r="AFN183" s="1"/>
      <c r="AFO183" s="1"/>
      <c r="AFP183" s="1"/>
      <c r="AFQ183" s="1"/>
      <c r="AFR183" s="1"/>
      <c r="AFS183" s="1"/>
      <c r="AFT183" s="1"/>
      <c r="AFU183" s="1"/>
      <c r="AFV183" s="1"/>
      <c r="AFW183" s="1"/>
      <c r="AFX183" s="1"/>
      <c r="AFY183" s="1"/>
      <c r="AFZ183" s="1"/>
      <c r="AGA183" s="1"/>
      <c r="AGB183" s="1"/>
      <c r="AGC183" s="1"/>
      <c r="AGD183" s="1"/>
      <c r="AGE183" s="1"/>
      <c r="AGF183" s="1"/>
      <c r="AGG183" s="1"/>
      <c r="AGH183" s="1"/>
      <c r="AGI183" s="1"/>
      <c r="AGJ183" s="1"/>
      <c r="AGK183" s="1"/>
      <c r="AGL183" s="1"/>
      <c r="AGM183" s="1"/>
      <c r="AGN183" s="1"/>
      <c r="AGO183" s="1"/>
      <c r="AGP183" s="1"/>
      <c r="AGQ183" s="1"/>
      <c r="AGR183" s="1"/>
      <c r="AGS183" s="1"/>
      <c r="AGT183" s="1"/>
      <c r="AGU183" s="1"/>
      <c r="AGV183" s="1"/>
      <c r="AGW183" s="1"/>
      <c r="AGX183" s="1"/>
      <c r="AGY183" s="1"/>
      <c r="AGZ183" s="1"/>
      <c r="AHA183" s="1"/>
      <c r="AHB183" s="1"/>
      <c r="AHC183" s="1"/>
      <c r="AHD183" s="1"/>
      <c r="AHE183" s="1"/>
      <c r="AHF183" s="1"/>
      <c r="AHG183" s="1"/>
      <c r="AHH183" s="1"/>
      <c r="AHI183" s="1"/>
      <c r="AHJ183" s="1"/>
    </row>
    <row r="184" spans="1:894" s="23" customFormat="1" ht="15" customHeight="1" x14ac:dyDescent="0.2">
      <c r="A184" s="1">
        <v>85</v>
      </c>
      <c r="B184" s="1" t="s">
        <v>305</v>
      </c>
      <c r="C184" s="2" t="s">
        <v>44</v>
      </c>
      <c r="D184" s="6" t="s">
        <v>286</v>
      </c>
      <c r="E184" s="6" t="s">
        <v>614</v>
      </c>
      <c r="F184" s="7" t="s">
        <v>596</v>
      </c>
      <c r="G184" s="8">
        <v>76050</v>
      </c>
      <c r="H184" s="8">
        <v>8450</v>
      </c>
      <c r="I184" s="6" t="s">
        <v>275</v>
      </c>
      <c r="J184" s="4" t="s">
        <v>340</v>
      </c>
      <c r="K184" s="4" t="s">
        <v>262</v>
      </c>
      <c r="L184" s="4">
        <v>2009</v>
      </c>
      <c r="M184" s="4" t="s">
        <v>507</v>
      </c>
      <c r="N184" s="5">
        <v>40093</v>
      </c>
      <c r="O184" s="5">
        <v>41918</v>
      </c>
      <c r="P184" s="8">
        <f>6662.16+34934.28+7792.98+19055.58+7605</f>
        <v>76050</v>
      </c>
      <c r="Q184" s="8">
        <f t="shared" si="12"/>
        <v>0</v>
      </c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P184" s="1"/>
      <c r="KQ184" s="1"/>
      <c r="KR184" s="1"/>
      <c r="KS184" s="1"/>
      <c r="KT184" s="1"/>
      <c r="KU184" s="1"/>
      <c r="KV184" s="1"/>
      <c r="KW184" s="1"/>
      <c r="KX184" s="1"/>
      <c r="KY184" s="1"/>
      <c r="KZ184" s="1"/>
      <c r="LA184" s="1"/>
      <c r="LB184" s="1"/>
      <c r="LC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N184" s="1"/>
      <c r="LO184" s="1"/>
      <c r="LP184" s="1"/>
      <c r="LQ184" s="1"/>
      <c r="LR184" s="1"/>
      <c r="LS184" s="1"/>
      <c r="LT184" s="1"/>
      <c r="LU184" s="1"/>
      <c r="LV184" s="1"/>
      <c r="LW184" s="1"/>
      <c r="LX184" s="1"/>
      <c r="LY184" s="1"/>
      <c r="LZ184" s="1"/>
      <c r="MA184" s="1"/>
      <c r="MB184" s="1"/>
      <c r="MC184" s="1"/>
      <c r="MD184" s="1"/>
      <c r="ME184" s="1"/>
      <c r="MF184" s="1"/>
      <c r="MG184" s="1"/>
      <c r="MH184" s="1"/>
      <c r="MI184" s="1"/>
      <c r="MJ184" s="1"/>
      <c r="MK184" s="1"/>
      <c r="ML184" s="1"/>
      <c r="MM184" s="1"/>
      <c r="MN184" s="1"/>
      <c r="MO184" s="1"/>
      <c r="MP184" s="1"/>
      <c r="MQ184" s="1"/>
      <c r="MR184" s="1"/>
      <c r="MS184" s="1"/>
      <c r="MT184" s="1"/>
      <c r="MU184" s="1"/>
      <c r="MV184" s="1"/>
      <c r="MW184" s="1"/>
      <c r="MX184" s="1"/>
      <c r="MY184" s="1"/>
      <c r="MZ184" s="1"/>
      <c r="NA184" s="1"/>
      <c r="NB184" s="1"/>
      <c r="NC184" s="1"/>
      <c r="ND184" s="1"/>
      <c r="NE184" s="1"/>
      <c r="NF184" s="1"/>
      <c r="NG184" s="1"/>
      <c r="NH184" s="1"/>
      <c r="NI184" s="1"/>
      <c r="NJ184" s="1"/>
      <c r="NK184" s="1"/>
      <c r="NL184" s="1"/>
      <c r="NM184" s="1"/>
      <c r="NN184" s="1"/>
      <c r="NO184" s="1"/>
      <c r="NP184" s="1"/>
      <c r="NQ184" s="1"/>
      <c r="NR184" s="1"/>
      <c r="NS184" s="1"/>
      <c r="NT184" s="1"/>
      <c r="NU184" s="1"/>
      <c r="NV184" s="1"/>
      <c r="NW184" s="1"/>
      <c r="NX184" s="1"/>
      <c r="NY184" s="1"/>
      <c r="NZ184" s="1"/>
      <c r="OA184" s="1"/>
      <c r="OB184" s="1"/>
      <c r="OC184" s="1"/>
      <c r="OD184" s="1"/>
      <c r="OE184" s="1"/>
      <c r="OF184" s="1"/>
      <c r="OG184" s="1"/>
      <c r="OH184" s="1"/>
      <c r="OI184" s="1"/>
      <c r="OJ184" s="1"/>
      <c r="OK184" s="1"/>
      <c r="OL184" s="1"/>
      <c r="OM184" s="1"/>
      <c r="ON184" s="1"/>
      <c r="OO184" s="1"/>
      <c r="OP184" s="1"/>
      <c r="OQ184" s="1"/>
      <c r="OR184" s="1"/>
      <c r="OS184" s="1"/>
      <c r="OT184" s="1"/>
      <c r="OU184" s="1"/>
      <c r="OV184" s="1"/>
      <c r="OW184" s="1"/>
      <c r="OX184" s="1"/>
      <c r="OY184" s="1"/>
      <c r="OZ184" s="1"/>
      <c r="PA184" s="1"/>
      <c r="PB184" s="1"/>
      <c r="PC184" s="1"/>
      <c r="PD184" s="1"/>
      <c r="PE184" s="1"/>
      <c r="PF184" s="1"/>
      <c r="PG184" s="1"/>
      <c r="PH184" s="1"/>
      <c r="PI184" s="1"/>
      <c r="PJ184" s="1"/>
      <c r="PK184" s="1"/>
      <c r="PL184" s="1"/>
      <c r="PM184" s="1"/>
      <c r="PN184" s="1"/>
      <c r="PO184" s="1"/>
      <c r="PP184" s="1"/>
      <c r="PQ184" s="1"/>
      <c r="PR184" s="1"/>
      <c r="PS184" s="1"/>
      <c r="PT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E184" s="1"/>
      <c r="QF184" s="1"/>
      <c r="QG184" s="1"/>
      <c r="QH184" s="1"/>
      <c r="QI184" s="1"/>
      <c r="QJ184" s="1"/>
      <c r="QK184" s="1"/>
      <c r="QL184" s="1"/>
      <c r="QM184" s="1"/>
      <c r="QN184" s="1"/>
      <c r="QO184" s="1"/>
      <c r="QP184" s="1"/>
      <c r="QQ184" s="1"/>
      <c r="QR184" s="1"/>
      <c r="QS184" s="1"/>
      <c r="QT184" s="1"/>
      <c r="QU184" s="1"/>
      <c r="QV184" s="1"/>
      <c r="QW184" s="1"/>
      <c r="QX184" s="1"/>
      <c r="QY184" s="1"/>
      <c r="QZ184" s="1"/>
      <c r="RA184" s="1"/>
      <c r="RB184" s="1"/>
      <c r="RC184" s="1"/>
      <c r="RD184" s="1"/>
      <c r="RE184" s="1"/>
      <c r="RF184" s="1"/>
      <c r="RG184" s="1"/>
      <c r="RH184" s="1"/>
      <c r="RI184" s="1"/>
      <c r="RJ184" s="1"/>
      <c r="RK184" s="1"/>
      <c r="RL184" s="1"/>
      <c r="RM184" s="1"/>
      <c r="RN184" s="1"/>
      <c r="RO184" s="1"/>
      <c r="RP184" s="1"/>
      <c r="RQ184" s="1"/>
      <c r="RR184" s="1"/>
      <c r="RS184" s="1"/>
      <c r="RT184" s="1"/>
      <c r="RU184" s="1"/>
      <c r="RV184" s="1"/>
      <c r="RW184" s="1"/>
      <c r="RX184" s="1"/>
      <c r="RY184" s="1"/>
      <c r="RZ184" s="1"/>
      <c r="SA184" s="1"/>
      <c r="SB184" s="1"/>
      <c r="SC184" s="1"/>
      <c r="SD184" s="1"/>
      <c r="SE184" s="1"/>
      <c r="SF184" s="1"/>
      <c r="SG184" s="1"/>
      <c r="SH184" s="1"/>
      <c r="SI184" s="1"/>
      <c r="SJ184" s="1"/>
      <c r="SK184" s="1"/>
      <c r="SL184" s="1"/>
      <c r="SM184" s="1"/>
      <c r="SN184" s="1"/>
      <c r="SO184" s="1"/>
      <c r="SP184" s="1"/>
      <c r="SQ184" s="1"/>
      <c r="SR184" s="1"/>
      <c r="SS184" s="1"/>
      <c r="ST184" s="1"/>
      <c r="SU184" s="1"/>
      <c r="SV184" s="1"/>
      <c r="SW184" s="1"/>
      <c r="SX184" s="1"/>
      <c r="SY184" s="1"/>
      <c r="SZ184" s="1"/>
      <c r="TA184" s="1"/>
      <c r="TB184" s="1"/>
      <c r="TC184" s="1"/>
      <c r="TD184" s="1"/>
      <c r="TE184" s="1"/>
      <c r="TF184" s="1"/>
      <c r="TG184" s="1"/>
      <c r="TH184" s="1"/>
      <c r="TI184" s="1"/>
      <c r="TJ184" s="1"/>
      <c r="TK184" s="1"/>
      <c r="TL184" s="1"/>
      <c r="TM184" s="1"/>
      <c r="TN184" s="1"/>
      <c r="TO184" s="1"/>
      <c r="TP184" s="1"/>
      <c r="TQ184" s="1"/>
      <c r="TR184" s="1"/>
      <c r="TS184" s="1"/>
      <c r="TT184" s="1"/>
      <c r="TU184" s="1"/>
      <c r="TV184" s="1"/>
      <c r="TW184" s="1"/>
      <c r="TX184" s="1"/>
      <c r="TY184" s="1"/>
      <c r="TZ184" s="1"/>
      <c r="UA184" s="1"/>
      <c r="UB184" s="1"/>
      <c r="UC184" s="1"/>
      <c r="UD184" s="1"/>
      <c r="UE184" s="1"/>
      <c r="UF184" s="1"/>
      <c r="UG184" s="1"/>
      <c r="UH184" s="1"/>
      <c r="UI184" s="1"/>
      <c r="UJ184" s="1"/>
      <c r="UK184" s="1"/>
      <c r="UL184" s="1"/>
      <c r="UM184" s="1"/>
      <c r="UN184" s="1"/>
      <c r="UO184" s="1"/>
      <c r="UP184" s="1"/>
      <c r="UQ184" s="1"/>
      <c r="UR184" s="1"/>
      <c r="US184" s="1"/>
      <c r="UT184" s="1"/>
      <c r="UU184" s="1"/>
      <c r="UV184" s="1"/>
      <c r="UW184" s="1"/>
      <c r="UX184" s="1"/>
      <c r="UY184" s="1"/>
      <c r="UZ184" s="1"/>
      <c r="VA184" s="1"/>
      <c r="VB184" s="1"/>
      <c r="VC184" s="1"/>
      <c r="VD184" s="1"/>
      <c r="VE184" s="1"/>
      <c r="VF184" s="1"/>
      <c r="VG184" s="1"/>
      <c r="VH184" s="1"/>
      <c r="VI184" s="1"/>
      <c r="VJ184" s="1"/>
      <c r="VK184" s="1"/>
      <c r="VL184" s="1"/>
      <c r="VM184" s="1"/>
      <c r="VN184" s="1"/>
      <c r="VO184" s="1"/>
      <c r="VP184" s="1"/>
      <c r="VQ184" s="1"/>
      <c r="VR184" s="1"/>
      <c r="VS184" s="1"/>
      <c r="VT184" s="1"/>
      <c r="VU184" s="1"/>
      <c r="VV184" s="1"/>
      <c r="VW184" s="1"/>
      <c r="VX184" s="1"/>
      <c r="VY184" s="1"/>
      <c r="VZ184" s="1"/>
      <c r="WA184" s="1"/>
      <c r="WB184" s="1"/>
      <c r="WC184" s="1"/>
      <c r="WD184" s="1"/>
      <c r="WE184" s="1"/>
      <c r="WF184" s="1"/>
      <c r="WG184" s="1"/>
      <c r="WH184" s="1"/>
      <c r="WI184" s="1"/>
      <c r="WJ184" s="1"/>
      <c r="WK184" s="1"/>
      <c r="WL184" s="1"/>
      <c r="WM184" s="1"/>
      <c r="WN184" s="1"/>
      <c r="WO184" s="1"/>
      <c r="WP184" s="1"/>
      <c r="WQ184" s="1"/>
      <c r="WR184" s="1"/>
      <c r="WS184" s="1"/>
      <c r="WT184" s="1"/>
      <c r="WU184" s="1"/>
      <c r="WV184" s="1"/>
      <c r="WW184" s="1"/>
      <c r="WX184" s="1"/>
      <c r="WY184" s="1"/>
      <c r="WZ184" s="1"/>
      <c r="XA184" s="1"/>
      <c r="XB184" s="1"/>
      <c r="XC184" s="1"/>
      <c r="XD184" s="1"/>
      <c r="XE184" s="1"/>
      <c r="XF184" s="1"/>
      <c r="XG184" s="1"/>
      <c r="XH184" s="1"/>
      <c r="XI184" s="1"/>
      <c r="XJ184" s="1"/>
      <c r="XK184" s="1"/>
      <c r="XL184" s="1"/>
      <c r="XM184" s="1"/>
      <c r="XN184" s="1"/>
      <c r="XO184" s="1"/>
      <c r="XP184" s="1"/>
      <c r="XQ184" s="1"/>
      <c r="XR184" s="1"/>
      <c r="XS184" s="1"/>
      <c r="XT184" s="1"/>
      <c r="XU184" s="1"/>
      <c r="XV184" s="1"/>
      <c r="XW184" s="1"/>
      <c r="XX184" s="1"/>
      <c r="XY184" s="1"/>
      <c r="XZ184" s="1"/>
      <c r="YA184" s="1"/>
      <c r="YB184" s="1"/>
      <c r="YC184" s="1"/>
      <c r="YD184" s="1"/>
      <c r="YE184" s="1"/>
      <c r="YF184" s="1"/>
      <c r="YG184" s="1"/>
      <c r="YH184" s="1"/>
      <c r="YI184" s="1"/>
      <c r="YJ184" s="1"/>
      <c r="YK184" s="1"/>
      <c r="YL184" s="1"/>
      <c r="YM184" s="1"/>
      <c r="YN184" s="1"/>
      <c r="YO184" s="1"/>
      <c r="YP184" s="1"/>
      <c r="YQ184" s="1"/>
      <c r="YR184" s="1"/>
      <c r="YS184" s="1"/>
      <c r="YT184" s="1"/>
      <c r="YU184" s="1"/>
      <c r="YV184" s="1"/>
      <c r="YW184" s="1"/>
      <c r="YX184" s="1"/>
      <c r="YY184" s="1"/>
      <c r="YZ184" s="1"/>
      <c r="ZA184" s="1"/>
      <c r="ZB184" s="1"/>
      <c r="ZC184" s="1"/>
      <c r="ZD184" s="1"/>
      <c r="ZE184" s="1"/>
      <c r="ZF184" s="1"/>
      <c r="ZG184" s="1"/>
      <c r="ZH184" s="1"/>
      <c r="ZI184" s="1"/>
      <c r="ZJ184" s="1"/>
      <c r="ZK184" s="1"/>
      <c r="ZL184" s="1"/>
      <c r="ZM184" s="1"/>
      <c r="ZN184" s="1"/>
      <c r="ZO184" s="1"/>
      <c r="ZP184" s="1"/>
      <c r="ZQ184" s="1"/>
      <c r="ZR184" s="1"/>
      <c r="ZS184" s="1"/>
      <c r="ZT184" s="1"/>
      <c r="ZU184" s="1"/>
      <c r="ZV184" s="1"/>
      <c r="ZW184" s="1"/>
      <c r="ZX184" s="1"/>
      <c r="ZY184" s="1"/>
      <c r="ZZ184" s="1"/>
      <c r="AAA184" s="1"/>
      <c r="AAB184" s="1"/>
      <c r="AAC184" s="1"/>
      <c r="AAD184" s="1"/>
      <c r="AAE184" s="1"/>
      <c r="AAF184" s="1"/>
      <c r="AAG184" s="1"/>
      <c r="AAH184" s="1"/>
      <c r="AAI184" s="1"/>
      <c r="AAJ184" s="1"/>
      <c r="AAK184" s="1"/>
      <c r="AAL184" s="1"/>
      <c r="AAM184" s="1"/>
      <c r="AAN184" s="1"/>
      <c r="AAO184" s="1"/>
      <c r="AAP184" s="1"/>
      <c r="AAQ184" s="1"/>
      <c r="AAR184" s="1"/>
      <c r="AAS184" s="1"/>
      <c r="AAT184" s="1"/>
      <c r="AAU184" s="1"/>
      <c r="AAV184" s="1"/>
      <c r="AAW184" s="1"/>
      <c r="AAX184" s="1"/>
      <c r="AAY184" s="1"/>
      <c r="AAZ184" s="1"/>
      <c r="ABA184" s="1"/>
      <c r="ABB184" s="1"/>
      <c r="ABC184" s="1"/>
      <c r="ABD184" s="1"/>
      <c r="ABE184" s="1"/>
      <c r="ABF184" s="1"/>
      <c r="ABG184" s="1"/>
      <c r="ABH184" s="1"/>
      <c r="ABI184" s="1"/>
      <c r="ABJ184" s="1"/>
      <c r="ABK184" s="1"/>
      <c r="ABL184" s="1"/>
      <c r="ABM184" s="1"/>
      <c r="ABN184" s="1"/>
      <c r="ABO184" s="1"/>
      <c r="ABP184" s="1"/>
      <c r="ABQ184" s="1"/>
      <c r="ABR184" s="1"/>
      <c r="ABS184" s="1"/>
      <c r="ABT184" s="1"/>
      <c r="ABU184" s="1"/>
      <c r="ABV184" s="1"/>
      <c r="ABW184" s="1"/>
      <c r="ABX184" s="1"/>
      <c r="ABY184" s="1"/>
      <c r="ABZ184" s="1"/>
      <c r="ACA184" s="1"/>
      <c r="ACB184" s="1"/>
      <c r="ACC184" s="1"/>
      <c r="ACD184" s="1"/>
      <c r="ACE184" s="1"/>
      <c r="ACF184" s="1"/>
      <c r="ACG184" s="1"/>
      <c r="ACH184" s="1"/>
      <c r="ACI184" s="1"/>
      <c r="ACJ184" s="1"/>
      <c r="ACK184" s="1"/>
      <c r="ACL184" s="1"/>
      <c r="ACM184" s="1"/>
      <c r="ACN184" s="1"/>
      <c r="ACO184" s="1"/>
      <c r="ACP184" s="1"/>
      <c r="ACQ184" s="1"/>
      <c r="ACR184" s="1"/>
      <c r="ACS184" s="1"/>
      <c r="ACT184" s="1"/>
      <c r="ACU184" s="1"/>
      <c r="ACV184" s="1"/>
      <c r="ACW184" s="1"/>
      <c r="ACX184" s="1"/>
      <c r="ACY184" s="1"/>
      <c r="ACZ184" s="1"/>
      <c r="ADA184" s="1"/>
      <c r="ADB184" s="1"/>
      <c r="ADC184" s="1"/>
      <c r="ADD184" s="1"/>
      <c r="ADE184" s="1"/>
      <c r="ADF184" s="1"/>
      <c r="ADG184" s="1"/>
      <c r="ADH184" s="1"/>
      <c r="ADI184" s="1"/>
      <c r="ADJ184" s="1"/>
      <c r="ADK184" s="1"/>
      <c r="ADL184" s="1"/>
      <c r="ADM184" s="1"/>
      <c r="ADN184" s="1"/>
      <c r="ADO184" s="1"/>
      <c r="ADP184" s="1"/>
      <c r="ADQ184" s="1"/>
      <c r="ADR184" s="1"/>
      <c r="ADS184" s="1"/>
      <c r="ADT184" s="1"/>
      <c r="ADU184" s="1"/>
      <c r="ADV184" s="1"/>
      <c r="ADW184" s="1"/>
      <c r="ADX184" s="1"/>
      <c r="ADY184" s="1"/>
      <c r="ADZ184" s="1"/>
      <c r="AEA184" s="1"/>
      <c r="AEB184" s="1"/>
      <c r="AEC184" s="1"/>
      <c r="AED184" s="1"/>
      <c r="AEE184" s="1"/>
      <c r="AEF184" s="1"/>
      <c r="AEG184" s="1"/>
      <c r="AEH184" s="1"/>
      <c r="AEI184" s="1"/>
      <c r="AEJ184" s="1"/>
      <c r="AEK184" s="1"/>
      <c r="AEL184" s="1"/>
      <c r="AEM184" s="1"/>
      <c r="AEN184" s="1"/>
      <c r="AEO184" s="1"/>
      <c r="AEP184" s="1"/>
      <c r="AEQ184" s="1"/>
      <c r="AER184" s="1"/>
      <c r="AES184" s="1"/>
      <c r="AET184" s="1"/>
      <c r="AEU184" s="1"/>
      <c r="AEV184" s="1"/>
      <c r="AEW184" s="1"/>
      <c r="AEX184" s="1"/>
      <c r="AEY184" s="1"/>
      <c r="AEZ184" s="1"/>
      <c r="AFA184" s="1"/>
      <c r="AFB184" s="1"/>
      <c r="AFC184" s="1"/>
      <c r="AFD184" s="1"/>
      <c r="AFE184" s="1"/>
      <c r="AFF184" s="1"/>
      <c r="AFG184" s="1"/>
      <c r="AFH184" s="1"/>
      <c r="AFI184" s="1"/>
      <c r="AFJ184" s="1"/>
      <c r="AFK184" s="1"/>
      <c r="AFL184" s="1"/>
      <c r="AFM184" s="1"/>
      <c r="AFN184" s="1"/>
      <c r="AFO184" s="1"/>
      <c r="AFP184" s="1"/>
      <c r="AFQ184" s="1"/>
      <c r="AFR184" s="1"/>
      <c r="AFS184" s="1"/>
      <c r="AFT184" s="1"/>
      <c r="AFU184" s="1"/>
      <c r="AFV184" s="1"/>
      <c r="AFW184" s="1"/>
      <c r="AFX184" s="1"/>
      <c r="AFY184" s="1"/>
      <c r="AFZ184" s="1"/>
      <c r="AGA184" s="1"/>
      <c r="AGB184" s="1"/>
      <c r="AGC184" s="1"/>
      <c r="AGD184" s="1"/>
      <c r="AGE184" s="1"/>
      <c r="AGF184" s="1"/>
      <c r="AGG184" s="1"/>
      <c r="AGH184" s="1"/>
      <c r="AGI184" s="1"/>
      <c r="AGJ184" s="1"/>
      <c r="AGK184" s="1"/>
      <c r="AGL184" s="1"/>
      <c r="AGM184" s="1"/>
      <c r="AGN184" s="1"/>
      <c r="AGO184" s="1"/>
      <c r="AGP184" s="1"/>
      <c r="AGQ184" s="1"/>
      <c r="AGR184" s="1"/>
      <c r="AGS184" s="1"/>
      <c r="AGT184" s="1"/>
      <c r="AGU184" s="1"/>
      <c r="AGV184" s="1"/>
      <c r="AGW184" s="1"/>
      <c r="AGX184" s="1"/>
      <c r="AGY184" s="1"/>
      <c r="AGZ184" s="1"/>
      <c r="AHA184" s="1"/>
      <c r="AHB184" s="1"/>
      <c r="AHC184" s="1"/>
      <c r="AHD184" s="1"/>
      <c r="AHE184" s="1"/>
      <c r="AHF184" s="1"/>
      <c r="AHG184" s="1"/>
      <c r="AHH184" s="1"/>
      <c r="AHI184" s="1"/>
      <c r="AHJ184" s="1"/>
    </row>
    <row r="185" spans="1:894" s="23" customFormat="1" ht="15" customHeight="1" x14ac:dyDescent="0.2">
      <c r="A185" s="1">
        <v>86</v>
      </c>
      <c r="B185" s="1" t="s">
        <v>305</v>
      </c>
      <c r="C185" s="2" t="s">
        <v>42</v>
      </c>
      <c r="D185" s="6" t="s">
        <v>248</v>
      </c>
      <c r="E185" s="6" t="s">
        <v>615</v>
      </c>
      <c r="F185" s="7" t="s">
        <v>596</v>
      </c>
      <c r="G185" s="8">
        <v>307170</v>
      </c>
      <c r="H185" s="8">
        <v>34130</v>
      </c>
      <c r="I185" s="6" t="s">
        <v>275</v>
      </c>
      <c r="J185" s="4" t="s">
        <v>341</v>
      </c>
      <c r="K185" s="4" t="s">
        <v>262</v>
      </c>
      <c r="L185" s="4">
        <v>2009</v>
      </c>
      <c r="M185" s="4" t="s">
        <v>507</v>
      </c>
      <c r="N185" s="5">
        <v>40093</v>
      </c>
      <c r="O185" s="5">
        <v>41918</v>
      </c>
      <c r="P185" s="8">
        <f>12793.52+26497.64+36047.86+35522.44+196308.54</f>
        <v>307170</v>
      </c>
      <c r="Q185" s="8">
        <f t="shared" si="12"/>
        <v>0</v>
      </c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  <c r="KM185" s="1"/>
      <c r="KN185" s="1"/>
      <c r="KO185" s="1"/>
      <c r="KP185" s="1"/>
      <c r="KQ185" s="1"/>
      <c r="KR185" s="1"/>
      <c r="KS185" s="1"/>
      <c r="KT185" s="1"/>
      <c r="KU185" s="1"/>
      <c r="KV185" s="1"/>
      <c r="KW185" s="1"/>
      <c r="KX185" s="1"/>
      <c r="KY185" s="1"/>
      <c r="KZ185" s="1"/>
      <c r="LA185" s="1"/>
      <c r="LB185" s="1"/>
      <c r="LC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N185" s="1"/>
      <c r="LO185" s="1"/>
      <c r="LP185" s="1"/>
      <c r="LQ185" s="1"/>
      <c r="LR185" s="1"/>
      <c r="LS185" s="1"/>
      <c r="LT185" s="1"/>
      <c r="LU185" s="1"/>
      <c r="LV185" s="1"/>
      <c r="LW185" s="1"/>
      <c r="LX185" s="1"/>
      <c r="LY185" s="1"/>
      <c r="LZ185" s="1"/>
      <c r="MA185" s="1"/>
      <c r="MB185" s="1"/>
      <c r="MC185" s="1"/>
      <c r="MD185" s="1"/>
      <c r="ME185" s="1"/>
      <c r="MF185" s="1"/>
      <c r="MG185" s="1"/>
      <c r="MH185" s="1"/>
      <c r="MI185" s="1"/>
      <c r="MJ185" s="1"/>
      <c r="MK185" s="1"/>
      <c r="ML185" s="1"/>
      <c r="MM185" s="1"/>
      <c r="MN185" s="1"/>
      <c r="MO185" s="1"/>
      <c r="MP185" s="1"/>
      <c r="MQ185" s="1"/>
      <c r="MR185" s="1"/>
      <c r="MS185" s="1"/>
      <c r="MT185" s="1"/>
      <c r="MU185" s="1"/>
      <c r="MV185" s="1"/>
      <c r="MW185" s="1"/>
      <c r="MX185" s="1"/>
      <c r="MY185" s="1"/>
      <c r="MZ185" s="1"/>
      <c r="NA185" s="1"/>
      <c r="NB185" s="1"/>
      <c r="NC185" s="1"/>
      <c r="ND185" s="1"/>
      <c r="NE185" s="1"/>
      <c r="NF185" s="1"/>
      <c r="NG185" s="1"/>
      <c r="NH185" s="1"/>
      <c r="NI185" s="1"/>
      <c r="NJ185" s="1"/>
      <c r="NK185" s="1"/>
      <c r="NL185" s="1"/>
      <c r="NM185" s="1"/>
      <c r="NN185" s="1"/>
      <c r="NO185" s="1"/>
      <c r="NP185" s="1"/>
      <c r="NQ185" s="1"/>
      <c r="NR185" s="1"/>
      <c r="NS185" s="1"/>
      <c r="NT185" s="1"/>
      <c r="NU185" s="1"/>
      <c r="NV185" s="1"/>
      <c r="NW185" s="1"/>
      <c r="NX185" s="1"/>
      <c r="NY185" s="1"/>
      <c r="NZ185" s="1"/>
      <c r="OA185" s="1"/>
      <c r="OB185" s="1"/>
      <c r="OC185" s="1"/>
      <c r="OD185" s="1"/>
      <c r="OE185" s="1"/>
      <c r="OF185" s="1"/>
      <c r="OG185" s="1"/>
      <c r="OH185" s="1"/>
      <c r="OI185" s="1"/>
      <c r="OJ185" s="1"/>
      <c r="OK185" s="1"/>
      <c r="OL185" s="1"/>
      <c r="OM185" s="1"/>
      <c r="ON185" s="1"/>
      <c r="OO185" s="1"/>
      <c r="OP185" s="1"/>
      <c r="OQ185" s="1"/>
      <c r="OR185" s="1"/>
      <c r="OS185" s="1"/>
      <c r="OT185" s="1"/>
      <c r="OU185" s="1"/>
      <c r="OV185" s="1"/>
      <c r="OW185" s="1"/>
      <c r="OX185" s="1"/>
      <c r="OY185" s="1"/>
      <c r="OZ185" s="1"/>
      <c r="PA185" s="1"/>
      <c r="PB185" s="1"/>
      <c r="PC185" s="1"/>
      <c r="PD185" s="1"/>
      <c r="PE185" s="1"/>
      <c r="PF185" s="1"/>
      <c r="PG185" s="1"/>
      <c r="PH185" s="1"/>
      <c r="PI185" s="1"/>
      <c r="PJ185" s="1"/>
      <c r="PK185" s="1"/>
      <c r="PL185" s="1"/>
      <c r="PM185" s="1"/>
      <c r="PN185" s="1"/>
      <c r="PO185" s="1"/>
      <c r="PP185" s="1"/>
      <c r="PQ185" s="1"/>
      <c r="PR185" s="1"/>
      <c r="PS185" s="1"/>
      <c r="PT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E185" s="1"/>
      <c r="QF185" s="1"/>
      <c r="QG185" s="1"/>
      <c r="QH185" s="1"/>
      <c r="QI185" s="1"/>
      <c r="QJ185" s="1"/>
      <c r="QK185" s="1"/>
      <c r="QL185" s="1"/>
      <c r="QM185" s="1"/>
      <c r="QN185" s="1"/>
      <c r="QO185" s="1"/>
      <c r="QP185" s="1"/>
      <c r="QQ185" s="1"/>
      <c r="QR185" s="1"/>
      <c r="QS185" s="1"/>
      <c r="QT185" s="1"/>
      <c r="QU185" s="1"/>
      <c r="QV185" s="1"/>
      <c r="QW185" s="1"/>
      <c r="QX185" s="1"/>
      <c r="QY185" s="1"/>
      <c r="QZ185" s="1"/>
      <c r="RA185" s="1"/>
      <c r="RB185" s="1"/>
      <c r="RC185" s="1"/>
      <c r="RD185" s="1"/>
      <c r="RE185" s="1"/>
      <c r="RF185" s="1"/>
      <c r="RG185" s="1"/>
      <c r="RH185" s="1"/>
      <c r="RI185" s="1"/>
      <c r="RJ185" s="1"/>
      <c r="RK185" s="1"/>
      <c r="RL185" s="1"/>
      <c r="RM185" s="1"/>
      <c r="RN185" s="1"/>
      <c r="RO185" s="1"/>
      <c r="RP185" s="1"/>
      <c r="RQ185" s="1"/>
      <c r="RR185" s="1"/>
      <c r="RS185" s="1"/>
      <c r="RT185" s="1"/>
      <c r="RU185" s="1"/>
      <c r="RV185" s="1"/>
      <c r="RW185" s="1"/>
      <c r="RX185" s="1"/>
      <c r="RY185" s="1"/>
      <c r="RZ185" s="1"/>
      <c r="SA185" s="1"/>
      <c r="SB185" s="1"/>
      <c r="SC185" s="1"/>
      <c r="SD185" s="1"/>
      <c r="SE185" s="1"/>
      <c r="SF185" s="1"/>
      <c r="SG185" s="1"/>
      <c r="SH185" s="1"/>
      <c r="SI185" s="1"/>
      <c r="SJ185" s="1"/>
      <c r="SK185" s="1"/>
      <c r="SL185" s="1"/>
      <c r="SM185" s="1"/>
      <c r="SN185" s="1"/>
      <c r="SO185" s="1"/>
      <c r="SP185" s="1"/>
      <c r="SQ185" s="1"/>
      <c r="SR185" s="1"/>
      <c r="SS185" s="1"/>
      <c r="ST185" s="1"/>
      <c r="SU185" s="1"/>
      <c r="SV185" s="1"/>
      <c r="SW185" s="1"/>
      <c r="SX185" s="1"/>
      <c r="SY185" s="1"/>
      <c r="SZ185" s="1"/>
      <c r="TA185" s="1"/>
      <c r="TB185" s="1"/>
      <c r="TC185" s="1"/>
      <c r="TD185" s="1"/>
      <c r="TE185" s="1"/>
      <c r="TF185" s="1"/>
      <c r="TG185" s="1"/>
      <c r="TH185" s="1"/>
      <c r="TI185" s="1"/>
      <c r="TJ185" s="1"/>
      <c r="TK185" s="1"/>
      <c r="TL185" s="1"/>
      <c r="TM185" s="1"/>
      <c r="TN185" s="1"/>
      <c r="TO185" s="1"/>
      <c r="TP185" s="1"/>
      <c r="TQ185" s="1"/>
      <c r="TR185" s="1"/>
      <c r="TS185" s="1"/>
      <c r="TT185" s="1"/>
      <c r="TU185" s="1"/>
      <c r="TV185" s="1"/>
      <c r="TW185" s="1"/>
      <c r="TX185" s="1"/>
      <c r="TY185" s="1"/>
      <c r="TZ185" s="1"/>
      <c r="UA185" s="1"/>
      <c r="UB185" s="1"/>
      <c r="UC185" s="1"/>
      <c r="UD185" s="1"/>
      <c r="UE185" s="1"/>
      <c r="UF185" s="1"/>
      <c r="UG185" s="1"/>
      <c r="UH185" s="1"/>
      <c r="UI185" s="1"/>
      <c r="UJ185" s="1"/>
      <c r="UK185" s="1"/>
      <c r="UL185" s="1"/>
      <c r="UM185" s="1"/>
      <c r="UN185" s="1"/>
      <c r="UO185" s="1"/>
      <c r="UP185" s="1"/>
      <c r="UQ185" s="1"/>
      <c r="UR185" s="1"/>
      <c r="US185" s="1"/>
      <c r="UT185" s="1"/>
      <c r="UU185" s="1"/>
      <c r="UV185" s="1"/>
      <c r="UW185" s="1"/>
      <c r="UX185" s="1"/>
      <c r="UY185" s="1"/>
      <c r="UZ185" s="1"/>
      <c r="VA185" s="1"/>
      <c r="VB185" s="1"/>
      <c r="VC185" s="1"/>
      <c r="VD185" s="1"/>
      <c r="VE185" s="1"/>
      <c r="VF185" s="1"/>
      <c r="VG185" s="1"/>
      <c r="VH185" s="1"/>
      <c r="VI185" s="1"/>
      <c r="VJ185" s="1"/>
      <c r="VK185" s="1"/>
      <c r="VL185" s="1"/>
      <c r="VM185" s="1"/>
      <c r="VN185" s="1"/>
      <c r="VO185" s="1"/>
      <c r="VP185" s="1"/>
      <c r="VQ185" s="1"/>
      <c r="VR185" s="1"/>
      <c r="VS185" s="1"/>
      <c r="VT185" s="1"/>
      <c r="VU185" s="1"/>
      <c r="VV185" s="1"/>
      <c r="VW185" s="1"/>
      <c r="VX185" s="1"/>
      <c r="VY185" s="1"/>
      <c r="VZ185" s="1"/>
      <c r="WA185" s="1"/>
      <c r="WB185" s="1"/>
      <c r="WC185" s="1"/>
      <c r="WD185" s="1"/>
      <c r="WE185" s="1"/>
      <c r="WF185" s="1"/>
      <c r="WG185" s="1"/>
      <c r="WH185" s="1"/>
      <c r="WI185" s="1"/>
      <c r="WJ185" s="1"/>
      <c r="WK185" s="1"/>
      <c r="WL185" s="1"/>
      <c r="WM185" s="1"/>
      <c r="WN185" s="1"/>
      <c r="WO185" s="1"/>
      <c r="WP185" s="1"/>
      <c r="WQ185" s="1"/>
      <c r="WR185" s="1"/>
      <c r="WS185" s="1"/>
      <c r="WT185" s="1"/>
      <c r="WU185" s="1"/>
      <c r="WV185" s="1"/>
      <c r="WW185" s="1"/>
      <c r="WX185" s="1"/>
      <c r="WY185" s="1"/>
      <c r="WZ185" s="1"/>
      <c r="XA185" s="1"/>
      <c r="XB185" s="1"/>
      <c r="XC185" s="1"/>
      <c r="XD185" s="1"/>
      <c r="XE185" s="1"/>
      <c r="XF185" s="1"/>
      <c r="XG185" s="1"/>
      <c r="XH185" s="1"/>
      <c r="XI185" s="1"/>
      <c r="XJ185" s="1"/>
      <c r="XK185" s="1"/>
      <c r="XL185" s="1"/>
      <c r="XM185" s="1"/>
      <c r="XN185" s="1"/>
      <c r="XO185" s="1"/>
      <c r="XP185" s="1"/>
      <c r="XQ185" s="1"/>
      <c r="XR185" s="1"/>
      <c r="XS185" s="1"/>
      <c r="XT185" s="1"/>
      <c r="XU185" s="1"/>
      <c r="XV185" s="1"/>
      <c r="XW185" s="1"/>
      <c r="XX185" s="1"/>
      <c r="XY185" s="1"/>
      <c r="XZ185" s="1"/>
      <c r="YA185" s="1"/>
      <c r="YB185" s="1"/>
      <c r="YC185" s="1"/>
      <c r="YD185" s="1"/>
      <c r="YE185" s="1"/>
      <c r="YF185" s="1"/>
      <c r="YG185" s="1"/>
      <c r="YH185" s="1"/>
      <c r="YI185" s="1"/>
      <c r="YJ185" s="1"/>
      <c r="YK185" s="1"/>
      <c r="YL185" s="1"/>
      <c r="YM185" s="1"/>
      <c r="YN185" s="1"/>
      <c r="YO185" s="1"/>
      <c r="YP185" s="1"/>
      <c r="YQ185" s="1"/>
      <c r="YR185" s="1"/>
      <c r="YS185" s="1"/>
      <c r="YT185" s="1"/>
      <c r="YU185" s="1"/>
      <c r="YV185" s="1"/>
      <c r="YW185" s="1"/>
      <c r="YX185" s="1"/>
      <c r="YY185" s="1"/>
      <c r="YZ185" s="1"/>
      <c r="ZA185" s="1"/>
      <c r="ZB185" s="1"/>
      <c r="ZC185" s="1"/>
      <c r="ZD185" s="1"/>
      <c r="ZE185" s="1"/>
      <c r="ZF185" s="1"/>
      <c r="ZG185" s="1"/>
      <c r="ZH185" s="1"/>
      <c r="ZI185" s="1"/>
      <c r="ZJ185" s="1"/>
      <c r="ZK185" s="1"/>
      <c r="ZL185" s="1"/>
      <c r="ZM185" s="1"/>
      <c r="ZN185" s="1"/>
      <c r="ZO185" s="1"/>
      <c r="ZP185" s="1"/>
      <c r="ZQ185" s="1"/>
      <c r="ZR185" s="1"/>
      <c r="ZS185" s="1"/>
      <c r="ZT185" s="1"/>
      <c r="ZU185" s="1"/>
      <c r="ZV185" s="1"/>
      <c r="ZW185" s="1"/>
      <c r="ZX185" s="1"/>
      <c r="ZY185" s="1"/>
      <c r="ZZ185" s="1"/>
      <c r="AAA185" s="1"/>
      <c r="AAB185" s="1"/>
      <c r="AAC185" s="1"/>
      <c r="AAD185" s="1"/>
      <c r="AAE185" s="1"/>
      <c r="AAF185" s="1"/>
      <c r="AAG185" s="1"/>
      <c r="AAH185" s="1"/>
      <c r="AAI185" s="1"/>
      <c r="AAJ185" s="1"/>
      <c r="AAK185" s="1"/>
      <c r="AAL185" s="1"/>
      <c r="AAM185" s="1"/>
      <c r="AAN185" s="1"/>
      <c r="AAO185" s="1"/>
      <c r="AAP185" s="1"/>
      <c r="AAQ185" s="1"/>
      <c r="AAR185" s="1"/>
      <c r="AAS185" s="1"/>
      <c r="AAT185" s="1"/>
      <c r="AAU185" s="1"/>
      <c r="AAV185" s="1"/>
      <c r="AAW185" s="1"/>
      <c r="AAX185" s="1"/>
      <c r="AAY185" s="1"/>
      <c r="AAZ185" s="1"/>
      <c r="ABA185" s="1"/>
      <c r="ABB185" s="1"/>
      <c r="ABC185" s="1"/>
      <c r="ABD185" s="1"/>
      <c r="ABE185" s="1"/>
      <c r="ABF185" s="1"/>
      <c r="ABG185" s="1"/>
      <c r="ABH185" s="1"/>
      <c r="ABI185" s="1"/>
      <c r="ABJ185" s="1"/>
      <c r="ABK185" s="1"/>
      <c r="ABL185" s="1"/>
      <c r="ABM185" s="1"/>
      <c r="ABN185" s="1"/>
      <c r="ABO185" s="1"/>
      <c r="ABP185" s="1"/>
      <c r="ABQ185" s="1"/>
      <c r="ABR185" s="1"/>
      <c r="ABS185" s="1"/>
      <c r="ABT185" s="1"/>
      <c r="ABU185" s="1"/>
      <c r="ABV185" s="1"/>
      <c r="ABW185" s="1"/>
      <c r="ABX185" s="1"/>
      <c r="ABY185" s="1"/>
      <c r="ABZ185" s="1"/>
      <c r="ACA185" s="1"/>
      <c r="ACB185" s="1"/>
      <c r="ACC185" s="1"/>
      <c r="ACD185" s="1"/>
      <c r="ACE185" s="1"/>
      <c r="ACF185" s="1"/>
      <c r="ACG185" s="1"/>
      <c r="ACH185" s="1"/>
      <c r="ACI185" s="1"/>
      <c r="ACJ185" s="1"/>
      <c r="ACK185" s="1"/>
      <c r="ACL185" s="1"/>
      <c r="ACM185" s="1"/>
      <c r="ACN185" s="1"/>
      <c r="ACO185" s="1"/>
      <c r="ACP185" s="1"/>
      <c r="ACQ185" s="1"/>
      <c r="ACR185" s="1"/>
      <c r="ACS185" s="1"/>
      <c r="ACT185" s="1"/>
      <c r="ACU185" s="1"/>
      <c r="ACV185" s="1"/>
      <c r="ACW185" s="1"/>
      <c r="ACX185" s="1"/>
      <c r="ACY185" s="1"/>
      <c r="ACZ185" s="1"/>
      <c r="ADA185" s="1"/>
      <c r="ADB185" s="1"/>
      <c r="ADC185" s="1"/>
      <c r="ADD185" s="1"/>
      <c r="ADE185" s="1"/>
      <c r="ADF185" s="1"/>
      <c r="ADG185" s="1"/>
      <c r="ADH185" s="1"/>
      <c r="ADI185" s="1"/>
      <c r="ADJ185" s="1"/>
      <c r="ADK185" s="1"/>
      <c r="ADL185" s="1"/>
      <c r="ADM185" s="1"/>
      <c r="ADN185" s="1"/>
      <c r="ADO185" s="1"/>
      <c r="ADP185" s="1"/>
      <c r="ADQ185" s="1"/>
      <c r="ADR185" s="1"/>
      <c r="ADS185" s="1"/>
      <c r="ADT185" s="1"/>
      <c r="ADU185" s="1"/>
      <c r="ADV185" s="1"/>
      <c r="ADW185" s="1"/>
      <c r="ADX185" s="1"/>
      <c r="ADY185" s="1"/>
      <c r="ADZ185" s="1"/>
      <c r="AEA185" s="1"/>
      <c r="AEB185" s="1"/>
      <c r="AEC185" s="1"/>
      <c r="AED185" s="1"/>
      <c r="AEE185" s="1"/>
      <c r="AEF185" s="1"/>
      <c r="AEG185" s="1"/>
      <c r="AEH185" s="1"/>
      <c r="AEI185" s="1"/>
      <c r="AEJ185" s="1"/>
      <c r="AEK185" s="1"/>
      <c r="AEL185" s="1"/>
      <c r="AEM185" s="1"/>
      <c r="AEN185" s="1"/>
      <c r="AEO185" s="1"/>
      <c r="AEP185" s="1"/>
      <c r="AEQ185" s="1"/>
      <c r="AER185" s="1"/>
      <c r="AES185" s="1"/>
      <c r="AET185" s="1"/>
      <c r="AEU185" s="1"/>
      <c r="AEV185" s="1"/>
      <c r="AEW185" s="1"/>
      <c r="AEX185" s="1"/>
      <c r="AEY185" s="1"/>
      <c r="AEZ185" s="1"/>
      <c r="AFA185" s="1"/>
      <c r="AFB185" s="1"/>
      <c r="AFC185" s="1"/>
      <c r="AFD185" s="1"/>
      <c r="AFE185" s="1"/>
      <c r="AFF185" s="1"/>
      <c r="AFG185" s="1"/>
      <c r="AFH185" s="1"/>
      <c r="AFI185" s="1"/>
      <c r="AFJ185" s="1"/>
      <c r="AFK185" s="1"/>
      <c r="AFL185" s="1"/>
      <c r="AFM185" s="1"/>
      <c r="AFN185" s="1"/>
      <c r="AFO185" s="1"/>
      <c r="AFP185" s="1"/>
      <c r="AFQ185" s="1"/>
      <c r="AFR185" s="1"/>
      <c r="AFS185" s="1"/>
      <c r="AFT185" s="1"/>
      <c r="AFU185" s="1"/>
      <c r="AFV185" s="1"/>
      <c r="AFW185" s="1"/>
      <c r="AFX185" s="1"/>
      <c r="AFY185" s="1"/>
      <c r="AFZ185" s="1"/>
      <c r="AGA185" s="1"/>
      <c r="AGB185" s="1"/>
      <c r="AGC185" s="1"/>
      <c r="AGD185" s="1"/>
      <c r="AGE185" s="1"/>
      <c r="AGF185" s="1"/>
      <c r="AGG185" s="1"/>
      <c r="AGH185" s="1"/>
      <c r="AGI185" s="1"/>
      <c r="AGJ185" s="1"/>
      <c r="AGK185" s="1"/>
      <c r="AGL185" s="1"/>
      <c r="AGM185" s="1"/>
      <c r="AGN185" s="1"/>
      <c r="AGO185" s="1"/>
      <c r="AGP185" s="1"/>
      <c r="AGQ185" s="1"/>
      <c r="AGR185" s="1"/>
      <c r="AGS185" s="1"/>
      <c r="AGT185" s="1"/>
      <c r="AGU185" s="1"/>
      <c r="AGV185" s="1"/>
      <c r="AGW185" s="1"/>
      <c r="AGX185" s="1"/>
      <c r="AGY185" s="1"/>
      <c r="AGZ185" s="1"/>
      <c r="AHA185" s="1"/>
      <c r="AHB185" s="1"/>
      <c r="AHC185" s="1"/>
      <c r="AHD185" s="1"/>
      <c r="AHE185" s="1"/>
      <c r="AHF185" s="1"/>
      <c r="AHG185" s="1"/>
      <c r="AHH185" s="1"/>
      <c r="AHI185" s="1"/>
      <c r="AHJ185" s="1"/>
    </row>
    <row r="186" spans="1:894" s="23" customFormat="1" ht="15" customHeight="1" x14ac:dyDescent="0.2">
      <c r="A186" s="1">
        <v>113</v>
      </c>
      <c r="B186" s="1" t="s">
        <v>370</v>
      </c>
      <c r="C186" s="1" t="s">
        <v>34</v>
      </c>
      <c r="D186" s="1" t="s">
        <v>290</v>
      </c>
      <c r="E186" s="1" t="s">
        <v>619</v>
      </c>
      <c r="F186" s="3" t="s">
        <v>596</v>
      </c>
      <c r="G186" s="15">
        <v>214596</v>
      </c>
      <c r="H186" s="15">
        <v>23844</v>
      </c>
      <c r="I186" s="1" t="s">
        <v>258</v>
      </c>
      <c r="J186" s="9" t="s">
        <v>341</v>
      </c>
      <c r="K186" s="9" t="s">
        <v>288</v>
      </c>
      <c r="L186" s="9">
        <v>2009</v>
      </c>
      <c r="M186" s="9" t="s">
        <v>507</v>
      </c>
      <c r="N186" s="16">
        <v>40093</v>
      </c>
      <c r="O186" s="16">
        <v>41918</v>
      </c>
      <c r="P186" s="17">
        <f>53649+30059.37+48924.41+34585.35+43502.94</f>
        <v>210721.07</v>
      </c>
      <c r="Q186" s="17">
        <f t="shared" si="12"/>
        <v>3874.929999999993</v>
      </c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  <c r="KM186" s="1"/>
      <c r="KN186" s="1"/>
      <c r="KO186" s="1"/>
      <c r="KP186" s="1"/>
      <c r="KQ186" s="1"/>
      <c r="KR186" s="1"/>
      <c r="KS186" s="1"/>
      <c r="KT186" s="1"/>
      <c r="KU186" s="1"/>
      <c r="KV186" s="1"/>
      <c r="KW186" s="1"/>
      <c r="KX186" s="1"/>
      <c r="KY186" s="1"/>
      <c r="KZ186" s="1"/>
      <c r="LA186" s="1"/>
      <c r="LB186" s="1"/>
      <c r="LC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N186" s="1"/>
      <c r="LO186" s="1"/>
      <c r="LP186" s="1"/>
      <c r="LQ186" s="1"/>
      <c r="LR186" s="1"/>
      <c r="LS186" s="1"/>
      <c r="LT186" s="1"/>
      <c r="LU186" s="1"/>
      <c r="LV186" s="1"/>
      <c r="LW186" s="1"/>
      <c r="LX186" s="1"/>
      <c r="LY186" s="1"/>
      <c r="LZ186" s="1"/>
      <c r="MA186" s="1"/>
      <c r="MB186" s="1"/>
      <c r="MC186" s="1"/>
      <c r="MD186" s="1"/>
      <c r="ME186" s="1"/>
      <c r="MF186" s="1"/>
      <c r="MG186" s="1"/>
      <c r="MH186" s="1"/>
      <c r="MI186" s="1"/>
      <c r="MJ186" s="1"/>
      <c r="MK186" s="1"/>
      <c r="ML186" s="1"/>
      <c r="MM186" s="1"/>
      <c r="MN186" s="1"/>
      <c r="MO186" s="1"/>
      <c r="MP186" s="1"/>
      <c r="MQ186" s="1"/>
      <c r="MR186" s="1"/>
      <c r="MS186" s="1"/>
      <c r="MT186" s="1"/>
      <c r="MU186" s="1"/>
      <c r="MV186" s="1"/>
      <c r="MW186" s="1"/>
      <c r="MX186" s="1"/>
      <c r="MY186" s="1"/>
      <c r="MZ186" s="1"/>
      <c r="NA186" s="1"/>
      <c r="NB186" s="1"/>
      <c r="NC186" s="1"/>
      <c r="ND186" s="1"/>
      <c r="NE186" s="1"/>
      <c r="NF186" s="1"/>
      <c r="NG186" s="1"/>
      <c r="NH186" s="1"/>
      <c r="NI186" s="1"/>
      <c r="NJ186" s="1"/>
      <c r="NK186" s="1"/>
      <c r="NL186" s="1"/>
      <c r="NM186" s="1"/>
      <c r="NN186" s="1"/>
      <c r="NO186" s="1"/>
      <c r="NP186" s="1"/>
      <c r="NQ186" s="1"/>
      <c r="NR186" s="1"/>
      <c r="NS186" s="1"/>
      <c r="NT186" s="1"/>
      <c r="NU186" s="1"/>
      <c r="NV186" s="1"/>
      <c r="NW186" s="1"/>
      <c r="NX186" s="1"/>
      <c r="NY186" s="1"/>
      <c r="NZ186" s="1"/>
      <c r="OA186" s="1"/>
      <c r="OB186" s="1"/>
      <c r="OC186" s="1"/>
      <c r="OD186" s="1"/>
      <c r="OE186" s="1"/>
      <c r="OF186" s="1"/>
      <c r="OG186" s="1"/>
      <c r="OH186" s="1"/>
      <c r="OI186" s="1"/>
      <c r="OJ186" s="1"/>
      <c r="OK186" s="1"/>
      <c r="OL186" s="1"/>
      <c r="OM186" s="1"/>
      <c r="ON186" s="1"/>
      <c r="OO186" s="1"/>
      <c r="OP186" s="1"/>
      <c r="OQ186" s="1"/>
      <c r="OR186" s="1"/>
      <c r="OS186" s="1"/>
      <c r="OT186" s="1"/>
      <c r="OU186" s="1"/>
      <c r="OV186" s="1"/>
      <c r="OW186" s="1"/>
      <c r="OX186" s="1"/>
      <c r="OY186" s="1"/>
      <c r="OZ186" s="1"/>
      <c r="PA186" s="1"/>
      <c r="PB186" s="1"/>
      <c r="PC186" s="1"/>
      <c r="PD186" s="1"/>
      <c r="PE186" s="1"/>
      <c r="PF186" s="1"/>
      <c r="PG186" s="1"/>
      <c r="PH186" s="1"/>
      <c r="PI186" s="1"/>
      <c r="PJ186" s="1"/>
      <c r="PK186" s="1"/>
      <c r="PL186" s="1"/>
      <c r="PM186" s="1"/>
      <c r="PN186" s="1"/>
      <c r="PO186" s="1"/>
      <c r="PP186" s="1"/>
      <c r="PQ186" s="1"/>
      <c r="PR186" s="1"/>
      <c r="PS186" s="1"/>
      <c r="PT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E186" s="1"/>
      <c r="QF186" s="1"/>
      <c r="QG186" s="1"/>
      <c r="QH186" s="1"/>
      <c r="QI186" s="1"/>
      <c r="QJ186" s="1"/>
      <c r="QK186" s="1"/>
      <c r="QL186" s="1"/>
      <c r="QM186" s="1"/>
      <c r="QN186" s="1"/>
      <c r="QO186" s="1"/>
      <c r="QP186" s="1"/>
      <c r="QQ186" s="1"/>
      <c r="QR186" s="1"/>
      <c r="QS186" s="1"/>
      <c r="QT186" s="1"/>
      <c r="QU186" s="1"/>
      <c r="QV186" s="1"/>
      <c r="QW186" s="1"/>
      <c r="QX186" s="1"/>
      <c r="QY186" s="1"/>
      <c r="QZ186" s="1"/>
      <c r="RA186" s="1"/>
      <c r="RB186" s="1"/>
      <c r="RC186" s="1"/>
      <c r="RD186" s="1"/>
      <c r="RE186" s="1"/>
      <c r="RF186" s="1"/>
      <c r="RG186" s="1"/>
      <c r="RH186" s="1"/>
      <c r="RI186" s="1"/>
      <c r="RJ186" s="1"/>
      <c r="RK186" s="1"/>
      <c r="RL186" s="1"/>
      <c r="RM186" s="1"/>
      <c r="RN186" s="1"/>
      <c r="RO186" s="1"/>
      <c r="RP186" s="1"/>
      <c r="RQ186" s="1"/>
      <c r="RR186" s="1"/>
      <c r="RS186" s="1"/>
      <c r="RT186" s="1"/>
      <c r="RU186" s="1"/>
      <c r="RV186" s="1"/>
      <c r="RW186" s="1"/>
      <c r="RX186" s="1"/>
      <c r="RY186" s="1"/>
      <c r="RZ186" s="1"/>
      <c r="SA186" s="1"/>
      <c r="SB186" s="1"/>
      <c r="SC186" s="1"/>
      <c r="SD186" s="1"/>
      <c r="SE186" s="1"/>
      <c r="SF186" s="1"/>
      <c r="SG186" s="1"/>
      <c r="SH186" s="1"/>
      <c r="SI186" s="1"/>
      <c r="SJ186" s="1"/>
      <c r="SK186" s="1"/>
      <c r="SL186" s="1"/>
      <c r="SM186" s="1"/>
      <c r="SN186" s="1"/>
      <c r="SO186" s="1"/>
      <c r="SP186" s="1"/>
      <c r="SQ186" s="1"/>
      <c r="SR186" s="1"/>
      <c r="SS186" s="1"/>
      <c r="ST186" s="1"/>
      <c r="SU186" s="1"/>
      <c r="SV186" s="1"/>
      <c r="SW186" s="1"/>
      <c r="SX186" s="1"/>
      <c r="SY186" s="1"/>
      <c r="SZ186" s="1"/>
      <c r="TA186" s="1"/>
      <c r="TB186" s="1"/>
      <c r="TC186" s="1"/>
      <c r="TD186" s="1"/>
      <c r="TE186" s="1"/>
      <c r="TF186" s="1"/>
      <c r="TG186" s="1"/>
      <c r="TH186" s="1"/>
      <c r="TI186" s="1"/>
      <c r="TJ186" s="1"/>
      <c r="TK186" s="1"/>
      <c r="TL186" s="1"/>
      <c r="TM186" s="1"/>
      <c r="TN186" s="1"/>
      <c r="TO186" s="1"/>
      <c r="TP186" s="1"/>
      <c r="TQ186" s="1"/>
      <c r="TR186" s="1"/>
      <c r="TS186" s="1"/>
      <c r="TT186" s="1"/>
      <c r="TU186" s="1"/>
      <c r="TV186" s="1"/>
      <c r="TW186" s="1"/>
      <c r="TX186" s="1"/>
      <c r="TY186" s="1"/>
      <c r="TZ186" s="1"/>
      <c r="UA186" s="1"/>
      <c r="UB186" s="1"/>
      <c r="UC186" s="1"/>
      <c r="UD186" s="1"/>
      <c r="UE186" s="1"/>
      <c r="UF186" s="1"/>
      <c r="UG186" s="1"/>
      <c r="UH186" s="1"/>
      <c r="UI186" s="1"/>
      <c r="UJ186" s="1"/>
      <c r="UK186" s="1"/>
      <c r="UL186" s="1"/>
      <c r="UM186" s="1"/>
      <c r="UN186" s="1"/>
      <c r="UO186" s="1"/>
      <c r="UP186" s="1"/>
      <c r="UQ186" s="1"/>
      <c r="UR186" s="1"/>
      <c r="US186" s="1"/>
      <c r="UT186" s="1"/>
      <c r="UU186" s="1"/>
      <c r="UV186" s="1"/>
      <c r="UW186" s="1"/>
      <c r="UX186" s="1"/>
      <c r="UY186" s="1"/>
      <c r="UZ186" s="1"/>
      <c r="VA186" s="1"/>
      <c r="VB186" s="1"/>
      <c r="VC186" s="1"/>
      <c r="VD186" s="1"/>
      <c r="VE186" s="1"/>
      <c r="VF186" s="1"/>
      <c r="VG186" s="1"/>
      <c r="VH186" s="1"/>
      <c r="VI186" s="1"/>
      <c r="VJ186" s="1"/>
      <c r="VK186" s="1"/>
      <c r="VL186" s="1"/>
      <c r="VM186" s="1"/>
      <c r="VN186" s="1"/>
      <c r="VO186" s="1"/>
      <c r="VP186" s="1"/>
      <c r="VQ186" s="1"/>
      <c r="VR186" s="1"/>
      <c r="VS186" s="1"/>
      <c r="VT186" s="1"/>
      <c r="VU186" s="1"/>
      <c r="VV186" s="1"/>
      <c r="VW186" s="1"/>
      <c r="VX186" s="1"/>
      <c r="VY186" s="1"/>
      <c r="VZ186" s="1"/>
      <c r="WA186" s="1"/>
      <c r="WB186" s="1"/>
      <c r="WC186" s="1"/>
      <c r="WD186" s="1"/>
      <c r="WE186" s="1"/>
      <c r="WF186" s="1"/>
      <c r="WG186" s="1"/>
      <c r="WH186" s="1"/>
      <c r="WI186" s="1"/>
      <c r="WJ186" s="1"/>
      <c r="WK186" s="1"/>
      <c r="WL186" s="1"/>
      <c r="WM186" s="1"/>
      <c r="WN186" s="1"/>
      <c r="WO186" s="1"/>
      <c r="WP186" s="1"/>
      <c r="WQ186" s="1"/>
      <c r="WR186" s="1"/>
      <c r="WS186" s="1"/>
      <c r="WT186" s="1"/>
      <c r="WU186" s="1"/>
      <c r="WV186" s="1"/>
      <c r="WW186" s="1"/>
      <c r="WX186" s="1"/>
      <c r="WY186" s="1"/>
      <c r="WZ186" s="1"/>
      <c r="XA186" s="1"/>
      <c r="XB186" s="1"/>
      <c r="XC186" s="1"/>
      <c r="XD186" s="1"/>
      <c r="XE186" s="1"/>
      <c r="XF186" s="1"/>
      <c r="XG186" s="1"/>
      <c r="XH186" s="1"/>
      <c r="XI186" s="1"/>
      <c r="XJ186" s="1"/>
      <c r="XK186" s="1"/>
      <c r="XL186" s="1"/>
      <c r="XM186" s="1"/>
      <c r="XN186" s="1"/>
      <c r="XO186" s="1"/>
      <c r="XP186" s="1"/>
      <c r="XQ186" s="1"/>
      <c r="XR186" s="1"/>
      <c r="XS186" s="1"/>
      <c r="XT186" s="1"/>
      <c r="XU186" s="1"/>
      <c r="XV186" s="1"/>
      <c r="XW186" s="1"/>
      <c r="XX186" s="1"/>
      <c r="XY186" s="1"/>
      <c r="XZ186" s="1"/>
      <c r="YA186" s="1"/>
      <c r="YB186" s="1"/>
      <c r="YC186" s="1"/>
      <c r="YD186" s="1"/>
      <c r="YE186" s="1"/>
      <c r="YF186" s="1"/>
      <c r="YG186" s="1"/>
      <c r="YH186" s="1"/>
      <c r="YI186" s="1"/>
      <c r="YJ186" s="1"/>
      <c r="YK186" s="1"/>
      <c r="YL186" s="1"/>
      <c r="YM186" s="1"/>
      <c r="YN186" s="1"/>
      <c r="YO186" s="1"/>
      <c r="YP186" s="1"/>
      <c r="YQ186" s="1"/>
      <c r="YR186" s="1"/>
      <c r="YS186" s="1"/>
      <c r="YT186" s="1"/>
      <c r="YU186" s="1"/>
      <c r="YV186" s="1"/>
      <c r="YW186" s="1"/>
      <c r="YX186" s="1"/>
      <c r="YY186" s="1"/>
      <c r="YZ186" s="1"/>
      <c r="ZA186" s="1"/>
      <c r="ZB186" s="1"/>
      <c r="ZC186" s="1"/>
      <c r="ZD186" s="1"/>
      <c r="ZE186" s="1"/>
      <c r="ZF186" s="1"/>
      <c r="ZG186" s="1"/>
      <c r="ZH186" s="1"/>
      <c r="ZI186" s="1"/>
      <c r="ZJ186" s="1"/>
      <c r="ZK186" s="1"/>
      <c r="ZL186" s="1"/>
      <c r="ZM186" s="1"/>
      <c r="ZN186" s="1"/>
      <c r="ZO186" s="1"/>
      <c r="ZP186" s="1"/>
      <c r="ZQ186" s="1"/>
      <c r="ZR186" s="1"/>
      <c r="ZS186" s="1"/>
      <c r="ZT186" s="1"/>
      <c r="ZU186" s="1"/>
      <c r="ZV186" s="1"/>
      <c r="ZW186" s="1"/>
      <c r="ZX186" s="1"/>
      <c r="ZY186" s="1"/>
      <c r="ZZ186" s="1"/>
      <c r="AAA186" s="1"/>
      <c r="AAB186" s="1"/>
      <c r="AAC186" s="1"/>
      <c r="AAD186" s="1"/>
      <c r="AAE186" s="1"/>
      <c r="AAF186" s="1"/>
      <c r="AAG186" s="1"/>
      <c r="AAH186" s="1"/>
      <c r="AAI186" s="1"/>
      <c r="AAJ186" s="1"/>
      <c r="AAK186" s="1"/>
      <c r="AAL186" s="1"/>
      <c r="AAM186" s="1"/>
      <c r="AAN186" s="1"/>
      <c r="AAO186" s="1"/>
      <c r="AAP186" s="1"/>
      <c r="AAQ186" s="1"/>
      <c r="AAR186" s="1"/>
      <c r="AAS186" s="1"/>
      <c r="AAT186" s="1"/>
      <c r="AAU186" s="1"/>
      <c r="AAV186" s="1"/>
      <c r="AAW186" s="1"/>
      <c r="AAX186" s="1"/>
      <c r="AAY186" s="1"/>
      <c r="AAZ186" s="1"/>
      <c r="ABA186" s="1"/>
      <c r="ABB186" s="1"/>
      <c r="ABC186" s="1"/>
      <c r="ABD186" s="1"/>
      <c r="ABE186" s="1"/>
      <c r="ABF186" s="1"/>
      <c r="ABG186" s="1"/>
      <c r="ABH186" s="1"/>
      <c r="ABI186" s="1"/>
      <c r="ABJ186" s="1"/>
      <c r="ABK186" s="1"/>
      <c r="ABL186" s="1"/>
      <c r="ABM186" s="1"/>
      <c r="ABN186" s="1"/>
      <c r="ABO186" s="1"/>
      <c r="ABP186" s="1"/>
      <c r="ABQ186" s="1"/>
      <c r="ABR186" s="1"/>
      <c r="ABS186" s="1"/>
      <c r="ABT186" s="1"/>
      <c r="ABU186" s="1"/>
      <c r="ABV186" s="1"/>
      <c r="ABW186" s="1"/>
      <c r="ABX186" s="1"/>
      <c r="ABY186" s="1"/>
      <c r="ABZ186" s="1"/>
      <c r="ACA186" s="1"/>
      <c r="ACB186" s="1"/>
      <c r="ACC186" s="1"/>
      <c r="ACD186" s="1"/>
      <c r="ACE186" s="1"/>
      <c r="ACF186" s="1"/>
      <c r="ACG186" s="1"/>
      <c r="ACH186" s="1"/>
      <c r="ACI186" s="1"/>
      <c r="ACJ186" s="1"/>
      <c r="ACK186" s="1"/>
      <c r="ACL186" s="1"/>
      <c r="ACM186" s="1"/>
      <c r="ACN186" s="1"/>
      <c r="ACO186" s="1"/>
      <c r="ACP186" s="1"/>
      <c r="ACQ186" s="1"/>
      <c r="ACR186" s="1"/>
      <c r="ACS186" s="1"/>
      <c r="ACT186" s="1"/>
      <c r="ACU186" s="1"/>
      <c r="ACV186" s="1"/>
      <c r="ACW186" s="1"/>
      <c r="ACX186" s="1"/>
      <c r="ACY186" s="1"/>
      <c r="ACZ186" s="1"/>
      <c r="ADA186" s="1"/>
      <c r="ADB186" s="1"/>
      <c r="ADC186" s="1"/>
      <c r="ADD186" s="1"/>
      <c r="ADE186" s="1"/>
      <c r="ADF186" s="1"/>
      <c r="ADG186" s="1"/>
      <c r="ADH186" s="1"/>
      <c r="ADI186" s="1"/>
      <c r="ADJ186" s="1"/>
      <c r="ADK186" s="1"/>
      <c r="ADL186" s="1"/>
      <c r="ADM186" s="1"/>
      <c r="ADN186" s="1"/>
      <c r="ADO186" s="1"/>
      <c r="ADP186" s="1"/>
      <c r="ADQ186" s="1"/>
      <c r="ADR186" s="1"/>
      <c r="ADS186" s="1"/>
      <c r="ADT186" s="1"/>
      <c r="ADU186" s="1"/>
      <c r="ADV186" s="1"/>
      <c r="ADW186" s="1"/>
      <c r="ADX186" s="1"/>
      <c r="ADY186" s="1"/>
      <c r="ADZ186" s="1"/>
      <c r="AEA186" s="1"/>
      <c r="AEB186" s="1"/>
      <c r="AEC186" s="1"/>
      <c r="AED186" s="1"/>
      <c r="AEE186" s="1"/>
      <c r="AEF186" s="1"/>
      <c r="AEG186" s="1"/>
      <c r="AEH186" s="1"/>
      <c r="AEI186" s="1"/>
      <c r="AEJ186" s="1"/>
      <c r="AEK186" s="1"/>
      <c r="AEL186" s="1"/>
      <c r="AEM186" s="1"/>
      <c r="AEN186" s="1"/>
      <c r="AEO186" s="1"/>
      <c r="AEP186" s="1"/>
      <c r="AEQ186" s="1"/>
      <c r="AER186" s="1"/>
      <c r="AES186" s="1"/>
      <c r="AET186" s="1"/>
      <c r="AEU186" s="1"/>
      <c r="AEV186" s="1"/>
      <c r="AEW186" s="1"/>
      <c r="AEX186" s="1"/>
      <c r="AEY186" s="1"/>
      <c r="AEZ186" s="1"/>
      <c r="AFA186" s="1"/>
      <c r="AFB186" s="1"/>
      <c r="AFC186" s="1"/>
      <c r="AFD186" s="1"/>
      <c r="AFE186" s="1"/>
      <c r="AFF186" s="1"/>
      <c r="AFG186" s="1"/>
      <c r="AFH186" s="1"/>
      <c r="AFI186" s="1"/>
      <c r="AFJ186" s="1"/>
      <c r="AFK186" s="1"/>
      <c r="AFL186" s="1"/>
      <c r="AFM186" s="1"/>
      <c r="AFN186" s="1"/>
      <c r="AFO186" s="1"/>
      <c r="AFP186" s="1"/>
      <c r="AFQ186" s="1"/>
      <c r="AFR186" s="1"/>
      <c r="AFS186" s="1"/>
      <c r="AFT186" s="1"/>
      <c r="AFU186" s="1"/>
      <c r="AFV186" s="1"/>
      <c r="AFW186" s="1"/>
      <c r="AFX186" s="1"/>
      <c r="AFY186" s="1"/>
      <c r="AFZ186" s="1"/>
      <c r="AGA186" s="1"/>
      <c r="AGB186" s="1"/>
      <c r="AGC186" s="1"/>
      <c r="AGD186" s="1"/>
      <c r="AGE186" s="1"/>
      <c r="AGF186" s="1"/>
      <c r="AGG186" s="1"/>
      <c r="AGH186" s="1"/>
      <c r="AGI186" s="1"/>
      <c r="AGJ186" s="1"/>
      <c r="AGK186" s="1"/>
      <c r="AGL186" s="1"/>
      <c r="AGM186" s="1"/>
      <c r="AGN186" s="1"/>
      <c r="AGO186" s="1"/>
      <c r="AGP186" s="1"/>
      <c r="AGQ186" s="1"/>
      <c r="AGR186" s="1"/>
      <c r="AGS186" s="1"/>
      <c r="AGT186" s="1"/>
      <c r="AGU186" s="1"/>
      <c r="AGV186" s="1"/>
      <c r="AGW186" s="1"/>
      <c r="AGX186" s="1"/>
      <c r="AGY186" s="1"/>
      <c r="AGZ186" s="1"/>
      <c r="AHA186" s="1"/>
      <c r="AHB186" s="1"/>
      <c r="AHC186" s="1"/>
      <c r="AHD186" s="1"/>
      <c r="AHE186" s="1"/>
      <c r="AHF186" s="1"/>
      <c r="AHG186" s="1"/>
      <c r="AHH186" s="1"/>
      <c r="AHI186" s="1"/>
      <c r="AHJ186" s="1"/>
    </row>
    <row r="187" spans="1:894" s="23" customFormat="1" ht="15" customHeight="1" x14ac:dyDescent="0.2">
      <c r="A187" s="23" t="s">
        <v>591</v>
      </c>
      <c r="B187" s="23" t="s">
        <v>515</v>
      </c>
      <c r="C187" s="30" t="s">
        <v>107</v>
      </c>
      <c r="D187" s="31" t="s">
        <v>394</v>
      </c>
      <c r="E187" s="31"/>
      <c r="F187" s="25" t="s">
        <v>452</v>
      </c>
      <c r="G187" s="33">
        <v>67500</v>
      </c>
      <c r="H187" s="33">
        <v>7500</v>
      </c>
      <c r="I187" s="31" t="s">
        <v>275</v>
      </c>
      <c r="J187" s="24" t="s">
        <v>340</v>
      </c>
      <c r="K187" s="24" t="s">
        <v>262</v>
      </c>
      <c r="L187" s="24">
        <v>2005</v>
      </c>
      <c r="M187" s="24" t="s">
        <v>507</v>
      </c>
      <c r="N187" s="34">
        <v>39934</v>
      </c>
      <c r="O187" s="34">
        <v>41759</v>
      </c>
      <c r="P187" s="33"/>
      <c r="Q187" s="33">
        <f t="shared" si="12"/>
        <v>67500</v>
      </c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J187" s="1"/>
      <c r="KK187" s="1"/>
      <c r="KL187" s="1"/>
      <c r="KM187" s="1"/>
      <c r="KN187" s="1"/>
      <c r="KO187" s="1"/>
      <c r="KP187" s="1"/>
      <c r="KQ187" s="1"/>
      <c r="KR187" s="1"/>
      <c r="KS187" s="1"/>
      <c r="KT187" s="1"/>
      <c r="KU187" s="1"/>
      <c r="KV187" s="1"/>
      <c r="KW187" s="1"/>
      <c r="KX187" s="1"/>
      <c r="KY187" s="1"/>
      <c r="KZ187" s="1"/>
      <c r="LA187" s="1"/>
      <c r="LB187" s="1"/>
      <c r="LC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N187" s="1"/>
      <c r="LO187" s="1"/>
      <c r="LP187" s="1"/>
      <c r="LQ187" s="1"/>
      <c r="LR187" s="1"/>
      <c r="LS187" s="1"/>
      <c r="LT187" s="1"/>
      <c r="LU187" s="1"/>
      <c r="LV187" s="1"/>
      <c r="LW187" s="1"/>
      <c r="LX187" s="1"/>
      <c r="LY187" s="1"/>
      <c r="LZ187" s="1"/>
      <c r="MA187" s="1"/>
      <c r="MB187" s="1"/>
      <c r="MC187" s="1"/>
      <c r="MD187" s="1"/>
      <c r="ME187" s="1"/>
      <c r="MF187" s="1"/>
      <c r="MG187" s="1"/>
      <c r="MH187" s="1"/>
      <c r="MI187" s="1"/>
      <c r="MJ187" s="1"/>
      <c r="MK187" s="1"/>
      <c r="ML187" s="1"/>
      <c r="MM187" s="1"/>
      <c r="MN187" s="1"/>
      <c r="MO187" s="1"/>
      <c r="MP187" s="1"/>
      <c r="MQ187" s="1"/>
      <c r="MR187" s="1"/>
      <c r="MS187" s="1"/>
      <c r="MT187" s="1"/>
      <c r="MU187" s="1"/>
      <c r="MV187" s="1"/>
      <c r="MW187" s="1"/>
      <c r="MX187" s="1"/>
      <c r="MY187" s="1"/>
      <c r="MZ187" s="1"/>
      <c r="NA187" s="1"/>
      <c r="NB187" s="1"/>
      <c r="NC187" s="1"/>
      <c r="ND187" s="1"/>
      <c r="NE187" s="1"/>
      <c r="NF187" s="1"/>
      <c r="NG187" s="1"/>
      <c r="NH187" s="1"/>
      <c r="NI187" s="1"/>
      <c r="NJ187" s="1"/>
      <c r="NK187" s="1"/>
      <c r="NL187" s="1"/>
      <c r="NM187" s="1"/>
      <c r="NN187" s="1"/>
      <c r="NO187" s="1"/>
      <c r="NP187" s="1"/>
      <c r="NQ187" s="1"/>
      <c r="NR187" s="1"/>
      <c r="NS187" s="1"/>
      <c r="NT187" s="1"/>
      <c r="NU187" s="1"/>
      <c r="NV187" s="1"/>
      <c r="NW187" s="1"/>
      <c r="NX187" s="1"/>
      <c r="NY187" s="1"/>
      <c r="NZ187" s="1"/>
      <c r="OA187" s="1"/>
      <c r="OB187" s="1"/>
      <c r="OC187" s="1"/>
      <c r="OD187" s="1"/>
      <c r="OE187" s="1"/>
      <c r="OF187" s="1"/>
      <c r="OG187" s="1"/>
      <c r="OH187" s="1"/>
      <c r="OI187" s="1"/>
      <c r="OJ187" s="1"/>
      <c r="OK187" s="1"/>
      <c r="OL187" s="1"/>
      <c r="OM187" s="1"/>
      <c r="ON187" s="1"/>
      <c r="OO187" s="1"/>
      <c r="OP187" s="1"/>
      <c r="OQ187" s="1"/>
      <c r="OR187" s="1"/>
      <c r="OS187" s="1"/>
      <c r="OT187" s="1"/>
      <c r="OU187" s="1"/>
      <c r="OV187" s="1"/>
      <c r="OW187" s="1"/>
      <c r="OX187" s="1"/>
      <c r="OY187" s="1"/>
      <c r="OZ187" s="1"/>
      <c r="PA187" s="1"/>
      <c r="PB187" s="1"/>
      <c r="PC187" s="1"/>
      <c r="PD187" s="1"/>
      <c r="PE187" s="1"/>
      <c r="PF187" s="1"/>
      <c r="PG187" s="1"/>
      <c r="PH187" s="1"/>
      <c r="PI187" s="1"/>
      <c r="PJ187" s="1"/>
      <c r="PK187" s="1"/>
      <c r="PL187" s="1"/>
      <c r="PM187" s="1"/>
      <c r="PN187" s="1"/>
      <c r="PO187" s="1"/>
      <c r="PP187" s="1"/>
      <c r="PQ187" s="1"/>
      <c r="PR187" s="1"/>
      <c r="PS187" s="1"/>
      <c r="PT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E187" s="1"/>
      <c r="QF187" s="1"/>
      <c r="QG187" s="1"/>
      <c r="QH187" s="1"/>
      <c r="QI187" s="1"/>
      <c r="QJ187" s="1"/>
      <c r="QK187" s="1"/>
      <c r="QL187" s="1"/>
      <c r="QM187" s="1"/>
      <c r="QN187" s="1"/>
      <c r="QO187" s="1"/>
      <c r="QP187" s="1"/>
      <c r="QQ187" s="1"/>
      <c r="QR187" s="1"/>
      <c r="QS187" s="1"/>
      <c r="QT187" s="1"/>
      <c r="QU187" s="1"/>
      <c r="QV187" s="1"/>
      <c r="QW187" s="1"/>
      <c r="QX187" s="1"/>
      <c r="QY187" s="1"/>
      <c r="QZ187" s="1"/>
      <c r="RA187" s="1"/>
      <c r="RB187" s="1"/>
      <c r="RC187" s="1"/>
      <c r="RD187" s="1"/>
      <c r="RE187" s="1"/>
      <c r="RF187" s="1"/>
      <c r="RG187" s="1"/>
      <c r="RH187" s="1"/>
      <c r="RI187" s="1"/>
      <c r="RJ187" s="1"/>
      <c r="RK187" s="1"/>
      <c r="RL187" s="1"/>
      <c r="RM187" s="1"/>
      <c r="RN187" s="1"/>
      <c r="RO187" s="1"/>
      <c r="RP187" s="1"/>
      <c r="RQ187" s="1"/>
      <c r="RR187" s="1"/>
      <c r="RS187" s="1"/>
      <c r="RT187" s="1"/>
      <c r="RU187" s="1"/>
      <c r="RV187" s="1"/>
      <c r="RW187" s="1"/>
      <c r="RX187" s="1"/>
      <c r="RY187" s="1"/>
      <c r="RZ187" s="1"/>
      <c r="SA187" s="1"/>
      <c r="SB187" s="1"/>
      <c r="SC187" s="1"/>
      <c r="SD187" s="1"/>
      <c r="SE187" s="1"/>
      <c r="SF187" s="1"/>
      <c r="SG187" s="1"/>
      <c r="SH187" s="1"/>
      <c r="SI187" s="1"/>
      <c r="SJ187" s="1"/>
      <c r="SK187" s="1"/>
      <c r="SL187" s="1"/>
      <c r="SM187" s="1"/>
      <c r="SN187" s="1"/>
      <c r="SO187" s="1"/>
      <c r="SP187" s="1"/>
      <c r="SQ187" s="1"/>
      <c r="SR187" s="1"/>
      <c r="SS187" s="1"/>
      <c r="ST187" s="1"/>
      <c r="SU187" s="1"/>
      <c r="SV187" s="1"/>
      <c r="SW187" s="1"/>
      <c r="SX187" s="1"/>
      <c r="SY187" s="1"/>
      <c r="SZ187" s="1"/>
      <c r="TA187" s="1"/>
      <c r="TB187" s="1"/>
      <c r="TC187" s="1"/>
      <c r="TD187" s="1"/>
      <c r="TE187" s="1"/>
      <c r="TF187" s="1"/>
      <c r="TG187" s="1"/>
      <c r="TH187" s="1"/>
      <c r="TI187" s="1"/>
      <c r="TJ187" s="1"/>
      <c r="TK187" s="1"/>
      <c r="TL187" s="1"/>
      <c r="TM187" s="1"/>
      <c r="TN187" s="1"/>
      <c r="TO187" s="1"/>
      <c r="TP187" s="1"/>
      <c r="TQ187" s="1"/>
      <c r="TR187" s="1"/>
      <c r="TS187" s="1"/>
      <c r="TT187" s="1"/>
      <c r="TU187" s="1"/>
      <c r="TV187" s="1"/>
      <c r="TW187" s="1"/>
      <c r="TX187" s="1"/>
      <c r="TY187" s="1"/>
      <c r="TZ187" s="1"/>
      <c r="UA187" s="1"/>
      <c r="UB187" s="1"/>
      <c r="UC187" s="1"/>
      <c r="UD187" s="1"/>
      <c r="UE187" s="1"/>
      <c r="UF187" s="1"/>
      <c r="UG187" s="1"/>
      <c r="UH187" s="1"/>
      <c r="UI187" s="1"/>
      <c r="UJ187" s="1"/>
      <c r="UK187" s="1"/>
      <c r="UL187" s="1"/>
      <c r="UM187" s="1"/>
      <c r="UN187" s="1"/>
      <c r="UO187" s="1"/>
      <c r="UP187" s="1"/>
      <c r="UQ187" s="1"/>
      <c r="UR187" s="1"/>
      <c r="US187" s="1"/>
      <c r="UT187" s="1"/>
      <c r="UU187" s="1"/>
      <c r="UV187" s="1"/>
      <c r="UW187" s="1"/>
      <c r="UX187" s="1"/>
      <c r="UY187" s="1"/>
      <c r="UZ187" s="1"/>
      <c r="VA187" s="1"/>
      <c r="VB187" s="1"/>
      <c r="VC187" s="1"/>
      <c r="VD187" s="1"/>
      <c r="VE187" s="1"/>
      <c r="VF187" s="1"/>
      <c r="VG187" s="1"/>
      <c r="VH187" s="1"/>
      <c r="VI187" s="1"/>
      <c r="VJ187" s="1"/>
      <c r="VK187" s="1"/>
      <c r="VL187" s="1"/>
      <c r="VM187" s="1"/>
      <c r="VN187" s="1"/>
      <c r="VO187" s="1"/>
      <c r="VP187" s="1"/>
      <c r="VQ187" s="1"/>
      <c r="VR187" s="1"/>
      <c r="VS187" s="1"/>
      <c r="VT187" s="1"/>
      <c r="VU187" s="1"/>
      <c r="VV187" s="1"/>
      <c r="VW187" s="1"/>
      <c r="VX187" s="1"/>
      <c r="VY187" s="1"/>
      <c r="VZ187" s="1"/>
      <c r="WA187" s="1"/>
      <c r="WB187" s="1"/>
      <c r="WC187" s="1"/>
      <c r="WD187" s="1"/>
      <c r="WE187" s="1"/>
      <c r="WF187" s="1"/>
      <c r="WG187" s="1"/>
      <c r="WH187" s="1"/>
      <c r="WI187" s="1"/>
      <c r="WJ187" s="1"/>
      <c r="WK187" s="1"/>
      <c r="WL187" s="1"/>
      <c r="WM187" s="1"/>
      <c r="WN187" s="1"/>
      <c r="WO187" s="1"/>
      <c r="WP187" s="1"/>
      <c r="WQ187" s="1"/>
      <c r="WR187" s="1"/>
      <c r="WS187" s="1"/>
      <c r="WT187" s="1"/>
      <c r="WU187" s="1"/>
      <c r="WV187" s="1"/>
      <c r="WW187" s="1"/>
      <c r="WX187" s="1"/>
      <c r="WY187" s="1"/>
      <c r="WZ187" s="1"/>
      <c r="XA187" s="1"/>
      <c r="XB187" s="1"/>
      <c r="XC187" s="1"/>
      <c r="XD187" s="1"/>
      <c r="XE187" s="1"/>
      <c r="XF187" s="1"/>
      <c r="XG187" s="1"/>
      <c r="XH187" s="1"/>
      <c r="XI187" s="1"/>
      <c r="XJ187" s="1"/>
      <c r="XK187" s="1"/>
      <c r="XL187" s="1"/>
      <c r="XM187" s="1"/>
      <c r="XN187" s="1"/>
      <c r="XO187" s="1"/>
      <c r="XP187" s="1"/>
      <c r="XQ187" s="1"/>
      <c r="XR187" s="1"/>
      <c r="XS187" s="1"/>
      <c r="XT187" s="1"/>
      <c r="XU187" s="1"/>
      <c r="XV187" s="1"/>
      <c r="XW187" s="1"/>
      <c r="XX187" s="1"/>
      <c r="XY187" s="1"/>
      <c r="XZ187" s="1"/>
      <c r="YA187" s="1"/>
      <c r="YB187" s="1"/>
      <c r="YC187" s="1"/>
      <c r="YD187" s="1"/>
      <c r="YE187" s="1"/>
      <c r="YF187" s="1"/>
      <c r="YG187" s="1"/>
      <c r="YH187" s="1"/>
      <c r="YI187" s="1"/>
      <c r="YJ187" s="1"/>
      <c r="YK187" s="1"/>
      <c r="YL187" s="1"/>
      <c r="YM187" s="1"/>
      <c r="YN187" s="1"/>
      <c r="YO187" s="1"/>
      <c r="YP187" s="1"/>
      <c r="YQ187" s="1"/>
      <c r="YR187" s="1"/>
      <c r="YS187" s="1"/>
      <c r="YT187" s="1"/>
      <c r="YU187" s="1"/>
      <c r="YV187" s="1"/>
      <c r="YW187" s="1"/>
      <c r="YX187" s="1"/>
      <c r="YY187" s="1"/>
      <c r="YZ187" s="1"/>
      <c r="ZA187" s="1"/>
      <c r="ZB187" s="1"/>
      <c r="ZC187" s="1"/>
      <c r="ZD187" s="1"/>
      <c r="ZE187" s="1"/>
      <c r="ZF187" s="1"/>
      <c r="ZG187" s="1"/>
      <c r="ZH187" s="1"/>
      <c r="ZI187" s="1"/>
      <c r="ZJ187" s="1"/>
      <c r="ZK187" s="1"/>
      <c r="ZL187" s="1"/>
      <c r="ZM187" s="1"/>
      <c r="ZN187" s="1"/>
      <c r="ZO187" s="1"/>
      <c r="ZP187" s="1"/>
      <c r="ZQ187" s="1"/>
      <c r="ZR187" s="1"/>
      <c r="ZS187" s="1"/>
      <c r="ZT187" s="1"/>
      <c r="ZU187" s="1"/>
      <c r="ZV187" s="1"/>
      <c r="ZW187" s="1"/>
      <c r="ZX187" s="1"/>
      <c r="ZY187" s="1"/>
      <c r="ZZ187" s="1"/>
      <c r="AAA187" s="1"/>
      <c r="AAB187" s="1"/>
      <c r="AAC187" s="1"/>
      <c r="AAD187" s="1"/>
      <c r="AAE187" s="1"/>
      <c r="AAF187" s="1"/>
      <c r="AAG187" s="1"/>
      <c r="AAH187" s="1"/>
      <c r="AAI187" s="1"/>
      <c r="AAJ187" s="1"/>
      <c r="AAK187" s="1"/>
      <c r="AAL187" s="1"/>
      <c r="AAM187" s="1"/>
      <c r="AAN187" s="1"/>
      <c r="AAO187" s="1"/>
      <c r="AAP187" s="1"/>
      <c r="AAQ187" s="1"/>
      <c r="AAR187" s="1"/>
      <c r="AAS187" s="1"/>
      <c r="AAT187" s="1"/>
      <c r="AAU187" s="1"/>
      <c r="AAV187" s="1"/>
      <c r="AAW187" s="1"/>
      <c r="AAX187" s="1"/>
      <c r="AAY187" s="1"/>
      <c r="AAZ187" s="1"/>
      <c r="ABA187" s="1"/>
      <c r="ABB187" s="1"/>
      <c r="ABC187" s="1"/>
      <c r="ABD187" s="1"/>
      <c r="ABE187" s="1"/>
      <c r="ABF187" s="1"/>
      <c r="ABG187" s="1"/>
      <c r="ABH187" s="1"/>
      <c r="ABI187" s="1"/>
      <c r="ABJ187" s="1"/>
      <c r="ABK187" s="1"/>
      <c r="ABL187" s="1"/>
      <c r="ABM187" s="1"/>
      <c r="ABN187" s="1"/>
      <c r="ABO187" s="1"/>
      <c r="ABP187" s="1"/>
      <c r="ABQ187" s="1"/>
      <c r="ABR187" s="1"/>
      <c r="ABS187" s="1"/>
      <c r="ABT187" s="1"/>
      <c r="ABU187" s="1"/>
      <c r="ABV187" s="1"/>
      <c r="ABW187" s="1"/>
      <c r="ABX187" s="1"/>
      <c r="ABY187" s="1"/>
      <c r="ABZ187" s="1"/>
      <c r="ACA187" s="1"/>
      <c r="ACB187" s="1"/>
      <c r="ACC187" s="1"/>
      <c r="ACD187" s="1"/>
      <c r="ACE187" s="1"/>
      <c r="ACF187" s="1"/>
      <c r="ACG187" s="1"/>
      <c r="ACH187" s="1"/>
      <c r="ACI187" s="1"/>
      <c r="ACJ187" s="1"/>
      <c r="ACK187" s="1"/>
      <c r="ACL187" s="1"/>
      <c r="ACM187" s="1"/>
      <c r="ACN187" s="1"/>
      <c r="ACO187" s="1"/>
      <c r="ACP187" s="1"/>
      <c r="ACQ187" s="1"/>
      <c r="ACR187" s="1"/>
      <c r="ACS187" s="1"/>
      <c r="ACT187" s="1"/>
      <c r="ACU187" s="1"/>
      <c r="ACV187" s="1"/>
      <c r="ACW187" s="1"/>
      <c r="ACX187" s="1"/>
      <c r="ACY187" s="1"/>
      <c r="ACZ187" s="1"/>
      <c r="ADA187" s="1"/>
      <c r="ADB187" s="1"/>
      <c r="ADC187" s="1"/>
      <c r="ADD187" s="1"/>
      <c r="ADE187" s="1"/>
      <c r="ADF187" s="1"/>
      <c r="ADG187" s="1"/>
      <c r="ADH187" s="1"/>
      <c r="ADI187" s="1"/>
      <c r="ADJ187" s="1"/>
      <c r="ADK187" s="1"/>
      <c r="ADL187" s="1"/>
      <c r="ADM187" s="1"/>
      <c r="ADN187" s="1"/>
      <c r="ADO187" s="1"/>
      <c r="ADP187" s="1"/>
      <c r="ADQ187" s="1"/>
      <c r="ADR187" s="1"/>
      <c r="ADS187" s="1"/>
      <c r="ADT187" s="1"/>
      <c r="ADU187" s="1"/>
      <c r="ADV187" s="1"/>
      <c r="ADW187" s="1"/>
      <c r="ADX187" s="1"/>
      <c r="ADY187" s="1"/>
      <c r="ADZ187" s="1"/>
      <c r="AEA187" s="1"/>
      <c r="AEB187" s="1"/>
      <c r="AEC187" s="1"/>
      <c r="AED187" s="1"/>
      <c r="AEE187" s="1"/>
      <c r="AEF187" s="1"/>
      <c r="AEG187" s="1"/>
      <c r="AEH187" s="1"/>
      <c r="AEI187" s="1"/>
      <c r="AEJ187" s="1"/>
      <c r="AEK187" s="1"/>
      <c r="AEL187" s="1"/>
      <c r="AEM187" s="1"/>
      <c r="AEN187" s="1"/>
      <c r="AEO187" s="1"/>
      <c r="AEP187" s="1"/>
      <c r="AEQ187" s="1"/>
      <c r="AER187" s="1"/>
      <c r="AES187" s="1"/>
      <c r="AET187" s="1"/>
      <c r="AEU187" s="1"/>
      <c r="AEV187" s="1"/>
      <c r="AEW187" s="1"/>
      <c r="AEX187" s="1"/>
      <c r="AEY187" s="1"/>
      <c r="AEZ187" s="1"/>
      <c r="AFA187" s="1"/>
      <c r="AFB187" s="1"/>
      <c r="AFC187" s="1"/>
      <c r="AFD187" s="1"/>
      <c r="AFE187" s="1"/>
      <c r="AFF187" s="1"/>
      <c r="AFG187" s="1"/>
      <c r="AFH187" s="1"/>
      <c r="AFI187" s="1"/>
      <c r="AFJ187" s="1"/>
      <c r="AFK187" s="1"/>
      <c r="AFL187" s="1"/>
      <c r="AFM187" s="1"/>
      <c r="AFN187" s="1"/>
      <c r="AFO187" s="1"/>
      <c r="AFP187" s="1"/>
      <c r="AFQ187" s="1"/>
      <c r="AFR187" s="1"/>
      <c r="AFS187" s="1"/>
      <c r="AFT187" s="1"/>
      <c r="AFU187" s="1"/>
      <c r="AFV187" s="1"/>
      <c r="AFW187" s="1"/>
      <c r="AFX187" s="1"/>
      <c r="AFY187" s="1"/>
      <c r="AFZ187" s="1"/>
      <c r="AGA187" s="1"/>
      <c r="AGB187" s="1"/>
      <c r="AGC187" s="1"/>
      <c r="AGD187" s="1"/>
      <c r="AGE187" s="1"/>
      <c r="AGF187" s="1"/>
      <c r="AGG187" s="1"/>
      <c r="AGH187" s="1"/>
      <c r="AGI187" s="1"/>
      <c r="AGJ187" s="1"/>
      <c r="AGK187" s="1"/>
      <c r="AGL187" s="1"/>
      <c r="AGM187" s="1"/>
      <c r="AGN187" s="1"/>
      <c r="AGO187" s="1"/>
      <c r="AGP187" s="1"/>
      <c r="AGQ187" s="1"/>
      <c r="AGR187" s="1"/>
      <c r="AGS187" s="1"/>
      <c r="AGT187" s="1"/>
      <c r="AGU187" s="1"/>
      <c r="AGV187" s="1"/>
      <c r="AGW187" s="1"/>
      <c r="AGX187" s="1"/>
      <c r="AGY187" s="1"/>
      <c r="AGZ187" s="1"/>
      <c r="AHA187" s="1"/>
      <c r="AHB187" s="1"/>
      <c r="AHC187" s="1"/>
      <c r="AHD187" s="1"/>
      <c r="AHE187" s="1"/>
      <c r="AHF187" s="1"/>
      <c r="AHG187" s="1"/>
      <c r="AHH187" s="1"/>
      <c r="AHI187" s="1"/>
      <c r="AHJ187" s="1"/>
    </row>
    <row r="188" spans="1:894" s="23" customFormat="1" ht="15" customHeight="1" x14ac:dyDescent="0.2">
      <c r="A188" s="23" t="s">
        <v>591</v>
      </c>
      <c r="B188" s="23" t="s">
        <v>263</v>
      </c>
      <c r="C188" s="30" t="s">
        <v>77</v>
      </c>
      <c r="D188" s="31" t="s">
        <v>16</v>
      </c>
      <c r="E188" s="31"/>
      <c r="F188" s="32" t="s">
        <v>589</v>
      </c>
      <c r="G188" s="33">
        <v>117084</v>
      </c>
      <c r="H188" s="33">
        <v>13009.333333333328</v>
      </c>
      <c r="I188" s="31" t="s">
        <v>258</v>
      </c>
      <c r="J188" s="24" t="s">
        <v>341</v>
      </c>
      <c r="K188" s="24" t="s">
        <v>288</v>
      </c>
      <c r="L188" s="24">
        <v>2004</v>
      </c>
      <c r="M188" s="24" t="s">
        <v>507</v>
      </c>
      <c r="N188" s="34">
        <v>38434</v>
      </c>
      <c r="O188" s="34">
        <v>40259</v>
      </c>
      <c r="P188" s="33">
        <v>29271</v>
      </c>
      <c r="Q188" s="33">
        <f t="shared" si="12"/>
        <v>87813</v>
      </c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1"/>
      <c r="JK188" s="1"/>
      <c r="JL188" s="1"/>
      <c r="JM188" s="1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J188" s="1"/>
      <c r="KK188" s="1"/>
      <c r="KL188" s="1"/>
      <c r="KM188" s="1"/>
      <c r="KN188" s="1"/>
      <c r="KO188" s="1"/>
      <c r="KP188" s="1"/>
      <c r="KQ188" s="1"/>
      <c r="KR188" s="1"/>
      <c r="KS188" s="1"/>
      <c r="KT188" s="1"/>
      <c r="KU188" s="1"/>
      <c r="KV188" s="1"/>
      <c r="KW188" s="1"/>
      <c r="KX188" s="1"/>
      <c r="KY188" s="1"/>
      <c r="KZ188" s="1"/>
      <c r="LA188" s="1"/>
      <c r="LB188" s="1"/>
      <c r="LC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N188" s="1"/>
      <c r="LO188" s="1"/>
      <c r="LP188" s="1"/>
      <c r="LQ188" s="1"/>
      <c r="LR188" s="1"/>
      <c r="LS188" s="1"/>
      <c r="LT188" s="1"/>
      <c r="LU188" s="1"/>
      <c r="LV188" s="1"/>
      <c r="LW188" s="1"/>
      <c r="LX188" s="1"/>
      <c r="LY188" s="1"/>
      <c r="LZ188" s="1"/>
      <c r="MA188" s="1"/>
      <c r="MB188" s="1"/>
      <c r="MC188" s="1"/>
      <c r="MD188" s="1"/>
      <c r="ME188" s="1"/>
      <c r="MF188" s="1"/>
      <c r="MG188" s="1"/>
      <c r="MH188" s="1"/>
      <c r="MI188" s="1"/>
      <c r="MJ188" s="1"/>
      <c r="MK188" s="1"/>
      <c r="ML188" s="1"/>
      <c r="MM188" s="1"/>
      <c r="MN188" s="1"/>
      <c r="MO188" s="1"/>
      <c r="MP188" s="1"/>
      <c r="MQ188" s="1"/>
      <c r="MR188" s="1"/>
      <c r="MS188" s="1"/>
      <c r="MT188" s="1"/>
      <c r="MU188" s="1"/>
      <c r="MV188" s="1"/>
      <c r="MW188" s="1"/>
      <c r="MX188" s="1"/>
      <c r="MY188" s="1"/>
      <c r="MZ188" s="1"/>
      <c r="NA188" s="1"/>
      <c r="NB188" s="1"/>
      <c r="NC188" s="1"/>
      <c r="ND188" s="1"/>
      <c r="NE188" s="1"/>
      <c r="NF188" s="1"/>
      <c r="NG188" s="1"/>
      <c r="NH188" s="1"/>
      <c r="NI188" s="1"/>
      <c r="NJ188" s="1"/>
      <c r="NK188" s="1"/>
      <c r="NL188" s="1"/>
      <c r="NM188" s="1"/>
      <c r="NN188" s="1"/>
      <c r="NO188" s="1"/>
      <c r="NP188" s="1"/>
      <c r="NQ188" s="1"/>
      <c r="NR188" s="1"/>
      <c r="NS188" s="1"/>
      <c r="NT188" s="1"/>
      <c r="NU188" s="1"/>
      <c r="NV188" s="1"/>
      <c r="NW188" s="1"/>
      <c r="NX188" s="1"/>
      <c r="NY188" s="1"/>
      <c r="NZ188" s="1"/>
      <c r="OA188" s="1"/>
      <c r="OB188" s="1"/>
      <c r="OC188" s="1"/>
      <c r="OD188" s="1"/>
      <c r="OE188" s="1"/>
      <c r="OF188" s="1"/>
      <c r="OG188" s="1"/>
      <c r="OH188" s="1"/>
      <c r="OI188" s="1"/>
      <c r="OJ188" s="1"/>
      <c r="OK188" s="1"/>
      <c r="OL188" s="1"/>
      <c r="OM188" s="1"/>
      <c r="ON188" s="1"/>
      <c r="OO188" s="1"/>
      <c r="OP188" s="1"/>
      <c r="OQ188" s="1"/>
      <c r="OR188" s="1"/>
      <c r="OS188" s="1"/>
      <c r="OT188" s="1"/>
      <c r="OU188" s="1"/>
      <c r="OV188" s="1"/>
      <c r="OW188" s="1"/>
      <c r="OX188" s="1"/>
      <c r="OY188" s="1"/>
      <c r="OZ188" s="1"/>
      <c r="PA188" s="1"/>
      <c r="PB188" s="1"/>
      <c r="PC188" s="1"/>
      <c r="PD188" s="1"/>
      <c r="PE188" s="1"/>
      <c r="PF188" s="1"/>
      <c r="PG188" s="1"/>
      <c r="PH188" s="1"/>
      <c r="PI188" s="1"/>
      <c r="PJ188" s="1"/>
      <c r="PK188" s="1"/>
      <c r="PL188" s="1"/>
      <c r="PM188" s="1"/>
      <c r="PN188" s="1"/>
      <c r="PO188" s="1"/>
      <c r="PP188" s="1"/>
      <c r="PQ188" s="1"/>
      <c r="PR188" s="1"/>
      <c r="PS188" s="1"/>
      <c r="PT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E188" s="1"/>
      <c r="QF188" s="1"/>
      <c r="QG188" s="1"/>
      <c r="QH188" s="1"/>
      <c r="QI188" s="1"/>
      <c r="QJ188" s="1"/>
      <c r="QK188" s="1"/>
      <c r="QL188" s="1"/>
      <c r="QM188" s="1"/>
      <c r="QN188" s="1"/>
      <c r="QO188" s="1"/>
      <c r="QP188" s="1"/>
      <c r="QQ188" s="1"/>
      <c r="QR188" s="1"/>
      <c r="QS188" s="1"/>
      <c r="QT188" s="1"/>
      <c r="QU188" s="1"/>
      <c r="QV188" s="1"/>
      <c r="QW188" s="1"/>
      <c r="QX188" s="1"/>
      <c r="QY188" s="1"/>
      <c r="QZ188" s="1"/>
      <c r="RA188" s="1"/>
      <c r="RB188" s="1"/>
      <c r="RC188" s="1"/>
      <c r="RD188" s="1"/>
      <c r="RE188" s="1"/>
      <c r="RF188" s="1"/>
      <c r="RG188" s="1"/>
      <c r="RH188" s="1"/>
      <c r="RI188" s="1"/>
      <c r="RJ188" s="1"/>
      <c r="RK188" s="1"/>
      <c r="RL188" s="1"/>
      <c r="RM188" s="1"/>
      <c r="RN188" s="1"/>
      <c r="RO188" s="1"/>
      <c r="RP188" s="1"/>
      <c r="RQ188" s="1"/>
      <c r="RR188" s="1"/>
      <c r="RS188" s="1"/>
      <c r="RT188" s="1"/>
      <c r="RU188" s="1"/>
      <c r="RV188" s="1"/>
      <c r="RW188" s="1"/>
      <c r="RX188" s="1"/>
      <c r="RY188" s="1"/>
      <c r="RZ188" s="1"/>
      <c r="SA188" s="1"/>
      <c r="SB188" s="1"/>
      <c r="SC188" s="1"/>
      <c r="SD188" s="1"/>
      <c r="SE188" s="1"/>
      <c r="SF188" s="1"/>
      <c r="SG188" s="1"/>
      <c r="SH188" s="1"/>
      <c r="SI188" s="1"/>
      <c r="SJ188" s="1"/>
      <c r="SK188" s="1"/>
      <c r="SL188" s="1"/>
      <c r="SM188" s="1"/>
      <c r="SN188" s="1"/>
      <c r="SO188" s="1"/>
      <c r="SP188" s="1"/>
      <c r="SQ188" s="1"/>
      <c r="SR188" s="1"/>
      <c r="SS188" s="1"/>
      <c r="ST188" s="1"/>
      <c r="SU188" s="1"/>
      <c r="SV188" s="1"/>
      <c r="SW188" s="1"/>
      <c r="SX188" s="1"/>
      <c r="SY188" s="1"/>
      <c r="SZ188" s="1"/>
      <c r="TA188" s="1"/>
      <c r="TB188" s="1"/>
      <c r="TC188" s="1"/>
      <c r="TD188" s="1"/>
      <c r="TE188" s="1"/>
      <c r="TF188" s="1"/>
      <c r="TG188" s="1"/>
      <c r="TH188" s="1"/>
      <c r="TI188" s="1"/>
      <c r="TJ188" s="1"/>
      <c r="TK188" s="1"/>
      <c r="TL188" s="1"/>
      <c r="TM188" s="1"/>
      <c r="TN188" s="1"/>
      <c r="TO188" s="1"/>
      <c r="TP188" s="1"/>
      <c r="TQ188" s="1"/>
      <c r="TR188" s="1"/>
      <c r="TS188" s="1"/>
      <c r="TT188" s="1"/>
      <c r="TU188" s="1"/>
      <c r="TV188" s="1"/>
      <c r="TW188" s="1"/>
      <c r="TX188" s="1"/>
      <c r="TY188" s="1"/>
      <c r="TZ188" s="1"/>
      <c r="UA188" s="1"/>
      <c r="UB188" s="1"/>
      <c r="UC188" s="1"/>
      <c r="UD188" s="1"/>
      <c r="UE188" s="1"/>
      <c r="UF188" s="1"/>
      <c r="UG188" s="1"/>
      <c r="UH188" s="1"/>
      <c r="UI188" s="1"/>
      <c r="UJ188" s="1"/>
      <c r="UK188" s="1"/>
      <c r="UL188" s="1"/>
      <c r="UM188" s="1"/>
      <c r="UN188" s="1"/>
      <c r="UO188" s="1"/>
      <c r="UP188" s="1"/>
      <c r="UQ188" s="1"/>
      <c r="UR188" s="1"/>
      <c r="US188" s="1"/>
      <c r="UT188" s="1"/>
      <c r="UU188" s="1"/>
      <c r="UV188" s="1"/>
      <c r="UW188" s="1"/>
      <c r="UX188" s="1"/>
      <c r="UY188" s="1"/>
      <c r="UZ188" s="1"/>
      <c r="VA188" s="1"/>
      <c r="VB188" s="1"/>
      <c r="VC188" s="1"/>
      <c r="VD188" s="1"/>
      <c r="VE188" s="1"/>
      <c r="VF188" s="1"/>
      <c r="VG188" s="1"/>
      <c r="VH188" s="1"/>
      <c r="VI188" s="1"/>
      <c r="VJ188" s="1"/>
      <c r="VK188" s="1"/>
      <c r="VL188" s="1"/>
      <c r="VM188" s="1"/>
      <c r="VN188" s="1"/>
      <c r="VO188" s="1"/>
      <c r="VP188" s="1"/>
      <c r="VQ188" s="1"/>
      <c r="VR188" s="1"/>
      <c r="VS188" s="1"/>
      <c r="VT188" s="1"/>
      <c r="VU188" s="1"/>
      <c r="VV188" s="1"/>
      <c r="VW188" s="1"/>
      <c r="VX188" s="1"/>
      <c r="VY188" s="1"/>
      <c r="VZ188" s="1"/>
      <c r="WA188" s="1"/>
      <c r="WB188" s="1"/>
      <c r="WC188" s="1"/>
      <c r="WD188" s="1"/>
      <c r="WE188" s="1"/>
      <c r="WF188" s="1"/>
      <c r="WG188" s="1"/>
      <c r="WH188" s="1"/>
      <c r="WI188" s="1"/>
      <c r="WJ188" s="1"/>
      <c r="WK188" s="1"/>
      <c r="WL188" s="1"/>
      <c r="WM188" s="1"/>
      <c r="WN188" s="1"/>
      <c r="WO188" s="1"/>
      <c r="WP188" s="1"/>
      <c r="WQ188" s="1"/>
      <c r="WR188" s="1"/>
      <c r="WS188" s="1"/>
      <c r="WT188" s="1"/>
      <c r="WU188" s="1"/>
      <c r="WV188" s="1"/>
      <c r="WW188" s="1"/>
      <c r="WX188" s="1"/>
      <c r="WY188" s="1"/>
      <c r="WZ188" s="1"/>
      <c r="XA188" s="1"/>
      <c r="XB188" s="1"/>
      <c r="XC188" s="1"/>
      <c r="XD188" s="1"/>
      <c r="XE188" s="1"/>
      <c r="XF188" s="1"/>
      <c r="XG188" s="1"/>
      <c r="XH188" s="1"/>
      <c r="XI188" s="1"/>
      <c r="XJ188" s="1"/>
      <c r="XK188" s="1"/>
      <c r="XL188" s="1"/>
      <c r="XM188" s="1"/>
      <c r="XN188" s="1"/>
      <c r="XO188" s="1"/>
      <c r="XP188" s="1"/>
      <c r="XQ188" s="1"/>
      <c r="XR188" s="1"/>
      <c r="XS188" s="1"/>
      <c r="XT188" s="1"/>
      <c r="XU188" s="1"/>
      <c r="XV188" s="1"/>
      <c r="XW188" s="1"/>
      <c r="XX188" s="1"/>
      <c r="XY188" s="1"/>
      <c r="XZ188" s="1"/>
      <c r="YA188" s="1"/>
      <c r="YB188" s="1"/>
      <c r="YC188" s="1"/>
      <c r="YD188" s="1"/>
      <c r="YE188" s="1"/>
      <c r="YF188" s="1"/>
      <c r="YG188" s="1"/>
      <c r="YH188" s="1"/>
      <c r="YI188" s="1"/>
      <c r="YJ188" s="1"/>
      <c r="YK188" s="1"/>
      <c r="YL188" s="1"/>
      <c r="YM188" s="1"/>
      <c r="YN188" s="1"/>
      <c r="YO188" s="1"/>
      <c r="YP188" s="1"/>
      <c r="YQ188" s="1"/>
      <c r="YR188" s="1"/>
      <c r="YS188" s="1"/>
      <c r="YT188" s="1"/>
      <c r="YU188" s="1"/>
      <c r="YV188" s="1"/>
      <c r="YW188" s="1"/>
      <c r="YX188" s="1"/>
      <c r="YY188" s="1"/>
      <c r="YZ188" s="1"/>
      <c r="ZA188" s="1"/>
      <c r="ZB188" s="1"/>
      <c r="ZC188" s="1"/>
      <c r="ZD188" s="1"/>
      <c r="ZE188" s="1"/>
      <c r="ZF188" s="1"/>
      <c r="ZG188" s="1"/>
      <c r="ZH188" s="1"/>
      <c r="ZI188" s="1"/>
      <c r="ZJ188" s="1"/>
      <c r="ZK188" s="1"/>
      <c r="ZL188" s="1"/>
      <c r="ZM188" s="1"/>
      <c r="ZN188" s="1"/>
      <c r="ZO188" s="1"/>
      <c r="ZP188" s="1"/>
      <c r="ZQ188" s="1"/>
      <c r="ZR188" s="1"/>
      <c r="ZS188" s="1"/>
      <c r="ZT188" s="1"/>
      <c r="ZU188" s="1"/>
      <c r="ZV188" s="1"/>
      <c r="ZW188" s="1"/>
      <c r="ZX188" s="1"/>
      <c r="ZY188" s="1"/>
      <c r="ZZ188" s="1"/>
      <c r="AAA188" s="1"/>
      <c r="AAB188" s="1"/>
      <c r="AAC188" s="1"/>
      <c r="AAD188" s="1"/>
      <c r="AAE188" s="1"/>
      <c r="AAF188" s="1"/>
      <c r="AAG188" s="1"/>
      <c r="AAH188" s="1"/>
      <c r="AAI188" s="1"/>
      <c r="AAJ188" s="1"/>
      <c r="AAK188" s="1"/>
      <c r="AAL188" s="1"/>
      <c r="AAM188" s="1"/>
      <c r="AAN188" s="1"/>
      <c r="AAO188" s="1"/>
      <c r="AAP188" s="1"/>
      <c r="AAQ188" s="1"/>
      <c r="AAR188" s="1"/>
      <c r="AAS188" s="1"/>
      <c r="AAT188" s="1"/>
      <c r="AAU188" s="1"/>
      <c r="AAV188" s="1"/>
      <c r="AAW188" s="1"/>
      <c r="AAX188" s="1"/>
      <c r="AAY188" s="1"/>
      <c r="AAZ188" s="1"/>
      <c r="ABA188" s="1"/>
      <c r="ABB188" s="1"/>
      <c r="ABC188" s="1"/>
      <c r="ABD188" s="1"/>
      <c r="ABE188" s="1"/>
      <c r="ABF188" s="1"/>
      <c r="ABG188" s="1"/>
      <c r="ABH188" s="1"/>
      <c r="ABI188" s="1"/>
      <c r="ABJ188" s="1"/>
      <c r="ABK188" s="1"/>
      <c r="ABL188" s="1"/>
      <c r="ABM188" s="1"/>
      <c r="ABN188" s="1"/>
      <c r="ABO188" s="1"/>
      <c r="ABP188" s="1"/>
      <c r="ABQ188" s="1"/>
      <c r="ABR188" s="1"/>
      <c r="ABS188" s="1"/>
      <c r="ABT188" s="1"/>
      <c r="ABU188" s="1"/>
      <c r="ABV188" s="1"/>
      <c r="ABW188" s="1"/>
      <c r="ABX188" s="1"/>
      <c r="ABY188" s="1"/>
      <c r="ABZ188" s="1"/>
      <c r="ACA188" s="1"/>
      <c r="ACB188" s="1"/>
      <c r="ACC188" s="1"/>
      <c r="ACD188" s="1"/>
      <c r="ACE188" s="1"/>
      <c r="ACF188" s="1"/>
      <c r="ACG188" s="1"/>
      <c r="ACH188" s="1"/>
      <c r="ACI188" s="1"/>
      <c r="ACJ188" s="1"/>
      <c r="ACK188" s="1"/>
      <c r="ACL188" s="1"/>
      <c r="ACM188" s="1"/>
      <c r="ACN188" s="1"/>
      <c r="ACO188" s="1"/>
      <c r="ACP188" s="1"/>
      <c r="ACQ188" s="1"/>
      <c r="ACR188" s="1"/>
      <c r="ACS188" s="1"/>
      <c r="ACT188" s="1"/>
      <c r="ACU188" s="1"/>
      <c r="ACV188" s="1"/>
      <c r="ACW188" s="1"/>
      <c r="ACX188" s="1"/>
      <c r="ACY188" s="1"/>
      <c r="ACZ188" s="1"/>
      <c r="ADA188" s="1"/>
      <c r="ADB188" s="1"/>
      <c r="ADC188" s="1"/>
      <c r="ADD188" s="1"/>
      <c r="ADE188" s="1"/>
      <c r="ADF188" s="1"/>
      <c r="ADG188" s="1"/>
      <c r="ADH188" s="1"/>
      <c r="ADI188" s="1"/>
      <c r="ADJ188" s="1"/>
      <c r="ADK188" s="1"/>
      <c r="ADL188" s="1"/>
      <c r="ADM188" s="1"/>
      <c r="ADN188" s="1"/>
      <c r="ADO188" s="1"/>
      <c r="ADP188" s="1"/>
      <c r="ADQ188" s="1"/>
      <c r="ADR188" s="1"/>
      <c r="ADS188" s="1"/>
      <c r="ADT188" s="1"/>
      <c r="ADU188" s="1"/>
      <c r="ADV188" s="1"/>
      <c r="ADW188" s="1"/>
      <c r="ADX188" s="1"/>
      <c r="ADY188" s="1"/>
      <c r="ADZ188" s="1"/>
      <c r="AEA188" s="1"/>
      <c r="AEB188" s="1"/>
      <c r="AEC188" s="1"/>
      <c r="AED188" s="1"/>
      <c r="AEE188" s="1"/>
      <c r="AEF188" s="1"/>
      <c r="AEG188" s="1"/>
      <c r="AEH188" s="1"/>
      <c r="AEI188" s="1"/>
      <c r="AEJ188" s="1"/>
      <c r="AEK188" s="1"/>
      <c r="AEL188" s="1"/>
      <c r="AEM188" s="1"/>
      <c r="AEN188" s="1"/>
      <c r="AEO188" s="1"/>
      <c r="AEP188" s="1"/>
      <c r="AEQ188" s="1"/>
      <c r="AER188" s="1"/>
      <c r="AES188" s="1"/>
      <c r="AET188" s="1"/>
      <c r="AEU188" s="1"/>
      <c r="AEV188" s="1"/>
      <c r="AEW188" s="1"/>
      <c r="AEX188" s="1"/>
      <c r="AEY188" s="1"/>
      <c r="AEZ188" s="1"/>
      <c r="AFA188" s="1"/>
      <c r="AFB188" s="1"/>
      <c r="AFC188" s="1"/>
      <c r="AFD188" s="1"/>
      <c r="AFE188" s="1"/>
      <c r="AFF188" s="1"/>
      <c r="AFG188" s="1"/>
      <c r="AFH188" s="1"/>
      <c r="AFI188" s="1"/>
      <c r="AFJ188" s="1"/>
      <c r="AFK188" s="1"/>
      <c r="AFL188" s="1"/>
      <c r="AFM188" s="1"/>
      <c r="AFN188" s="1"/>
      <c r="AFO188" s="1"/>
      <c r="AFP188" s="1"/>
      <c r="AFQ188" s="1"/>
      <c r="AFR188" s="1"/>
      <c r="AFS188" s="1"/>
      <c r="AFT188" s="1"/>
      <c r="AFU188" s="1"/>
      <c r="AFV188" s="1"/>
      <c r="AFW188" s="1"/>
      <c r="AFX188" s="1"/>
      <c r="AFY188" s="1"/>
      <c r="AFZ188" s="1"/>
      <c r="AGA188" s="1"/>
      <c r="AGB188" s="1"/>
      <c r="AGC188" s="1"/>
      <c r="AGD188" s="1"/>
      <c r="AGE188" s="1"/>
      <c r="AGF188" s="1"/>
      <c r="AGG188" s="1"/>
      <c r="AGH188" s="1"/>
      <c r="AGI188" s="1"/>
      <c r="AGJ188" s="1"/>
      <c r="AGK188" s="1"/>
      <c r="AGL188" s="1"/>
      <c r="AGM188" s="1"/>
      <c r="AGN188" s="1"/>
      <c r="AGO188" s="1"/>
      <c r="AGP188" s="1"/>
      <c r="AGQ188" s="1"/>
      <c r="AGR188" s="1"/>
      <c r="AGS188" s="1"/>
      <c r="AGT188" s="1"/>
      <c r="AGU188" s="1"/>
      <c r="AGV188" s="1"/>
      <c r="AGW188" s="1"/>
      <c r="AGX188" s="1"/>
      <c r="AGY188" s="1"/>
      <c r="AGZ188" s="1"/>
      <c r="AHA188" s="1"/>
      <c r="AHB188" s="1"/>
      <c r="AHC188" s="1"/>
      <c r="AHD188" s="1"/>
      <c r="AHE188" s="1"/>
      <c r="AHF188" s="1"/>
      <c r="AHG188" s="1"/>
      <c r="AHH188" s="1"/>
      <c r="AHI188" s="1"/>
      <c r="AHJ188" s="1"/>
    </row>
    <row r="189" spans="1:894" s="23" customFormat="1" ht="15" customHeight="1" x14ac:dyDescent="0.2">
      <c r="A189" s="23" t="s">
        <v>591</v>
      </c>
      <c r="B189" s="23" t="s">
        <v>318</v>
      </c>
      <c r="C189" s="23" t="s">
        <v>128</v>
      </c>
      <c r="D189" s="23" t="s">
        <v>15</v>
      </c>
      <c r="F189" s="25" t="s">
        <v>452</v>
      </c>
      <c r="G189" s="26">
        <v>400000</v>
      </c>
      <c r="H189" s="26">
        <v>44444.444444444438</v>
      </c>
      <c r="I189" s="23" t="s">
        <v>258</v>
      </c>
      <c r="J189" s="27" t="s">
        <v>341</v>
      </c>
      <c r="K189" s="27" t="s">
        <v>288</v>
      </c>
      <c r="L189" s="27">
        <v>2006</v>
      </c>
      <c r="M189" s="27" t="s">
        <v>507</v>
      </c>
      <c r="N189" s="28">
        <v>39514</v>
      </c>
      <c r="O189" s="28">
        <v>41339</v>
      </c>
      <c r="P189" s="36"/>
      <c r="Q189" s="29">
        <f t="shared" si="12"/>
        <v>400000</v>
      </c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1"/>
      <c r="JK189" s="1"/>
      <c r="JL189" s="1"/>
      <c r="JM189" s="1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/>
      <c r="KE189" s="1"/>
      <c r="KF189" s="1"/>
      <c r="KG189" s="1"/>
      <c r="KH189" s="1"/>
      <c r="KI189" s="1"/>
      <c r="KJ189" s="1"/>
      <c r="KK189" s="1"/>
      <c r="KL189" s="1"/>
      <c r="KM189" s="1"/>
      <c r="KN189" s="1"/>
      <c r="KO189" s="1"/>
      <c r="KP189" s="1"/>
      <c r="KQ189" s="1"/>
      <c r="KR189" s="1"/>
      <c r="KS189" s="1"/>
      <c r="KT189" s="1"/>
      <c r="KU189" s="1"/>
      <c r="KV189" s="1"/>
      <c r="KW189" s="1"/>
      <c r="KX189" s="1"/>
      <c r="KY189" s="1"/>
      <c r="KZ189" s="1"/>
      <c r="LA189" s="1"/>
      <c r="LB189" s="1"/>
      <c r="LC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N189" s="1"/>
      <c r="LO189" s="1"/>
      <c r="LP189" s="1"/>
      <c r="LQ189" s="1"/>
      <c r="LR189" s="1"/>
      <c r="LS189" s="1"/>
      <c r="LT189" s="1"/>
      <c r="LU189" s="1"/>
      <c r="LV189" s="1"/>
      <c r="LW189" s="1"/>
      <c r="LX189" s="1"/>
      <c r="LY189" s="1"/>
      <c r="LZ189" s="1"/>
      <c r="MA189" s="1"/>
      <c r="MB189" s="1"/>
      <c r="MC189" s="1"/>
      <c r="MD189" s="1"/>
      <c r="ME189" s="1"/>
      <c r="MF189" s="1"/>
      <c r="MG189" s="1"/>
      <c r="MH189" s="1"/>
      <c r="MI189" s="1"/>
      <c r="MJ189" s="1"/>
      <c r="MK189" s="1"/>
      <c r="ML189" s="1"/>
      <c r="MM189" s="1"/>
      <c r="MN189" s="1"/>
      <c r="MO189" s="1"/>
      <c r="MP189" s="1"/>
      <c r="MQ189" s="1"/>
      <c r="MR189" s="1"/>
      <c r="MS189" s="1"/>
      <c r="MT189" s="1"/>
      <c r="MU189" s="1"/>
      <c r="MV189" s="1"/>
      <c r="MW189" s="1"/>
      <c r="MX189" s="1"/>
      <c r="MY189" s="1"/>
      <c r="MZ189" s="1"/>
      <c r="NA189" s="1"/>
      <c r="NB189" s="1"/>
      <c r="NC189" s="1"/>
      <c r="ND189" s="1"/>
      <c r="NE189" s="1"/>
      <c r="NF189" s="1"/>
      <c r="NG189" s="1"/>
      <c r="NH189" s="1"/>
      <c r="NI189" s="1"/>
      <c r="NJ189" s="1"/>
      <c r="NK189" s="1"/>
      <c r="NL189" s="1"/>
      <c r="NM189" s="1"/>
      <c r="NN189" s="1"/>
      <c r="NO189" s="1"/>
      <c r="NP189" s="1"/>
      <c r="NQ189" s="1"/>
      <c r="NR189" s="1"/>
      <c r="NS189" s="1"/>
      <c r="NT189" s="1"/>
      <c r="NU189" s="1"/>
      <c r="NV189" s="1"/>
      <c r="NW189" s="1"/>
      <c r="NX189" s="1"/>
      <c r="NY189" s="1"/>
      <c r="NZ189" s="1"/>
      <c r="OA189" s="1"/>
      <c r="OB189" s="1"/>
      <c r="OC189" s="1"/>
      <c r="OD189" s="1"/>
      <c r="OE189" s="1"/>
      <c r="OF189" s="1"/>
      <c r="OG189" s="1"/>
      <c r="OH189" s="1"/>
      <c r="OI189" s="1"/>
      <c r="OJ189" s="1"/>
      <c r="OK189" s="1"/>
      <c r="OL189" s="1"/>
      <c r="OM189" s="1"/>
      <c r="ON189" s="1"/>
      <c r="OO189" s="1"/>
      <c r="OP189" s="1"/>
      <c r="OQ189" s="1"/>
      <c r="OR189" s="1"/>
      <c r="OS189" s="1"/>
      <c r="OT189" s="1"/>
      <c r="OU189" s="1"/>
      <c r="OV189" s="1"/>
      <c r="OW189" s="1"/>
      <c r="OX189" s="1"/>
      <c r="OY189" s="1"/>
      <c r="OZ189" s="1"/>
      <c r="PA189" s="1"/>
      <c r="PB189" s="1"/>
      <c r="PC189" s="1"/>
      <c r="PD189" s="1"/>
      <c r="PE189" s="1"/>
      <c r="PF189" s="1"/>
      <c r="PG189" s="1"/>
      <c r="PH189" s="1"/>
      <c r="PI189" s="1"/>
      <c r="PJ189" s="1"/>
      <c r="PK189" s="1"/>
      <c r="PL189" s="1"/>
      <c r="PM189" s="1"/>
      <c r="PN189" s="1"/>
      <c r="PO189" s="1"/>
      <c r="PP189" s="1"/>
      <c r="PQ189" s="1"/>
      <c r="PR189" s="1"/>
      <c r="PS189" s="1"/>
      <c r="PT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E189" s="1"/>
      <c r="QF189" s="1"/>
      <c r="QG189" s="1"/>
      <c r="QH189" s="1"/>
      <c r="QI189" s="1"/>
      <c r="QJ189" s="1"/>
      <c r="QK189" s="1"/>
      <c r="QL189" s="1"/>
      <c r="QM189" s="1"/>
      <c r="QN189" s="1"/>
      <c r="QO189" s="1"/>
      <c r="QP189" s="1"/>
      <c r="QQ189" s="1"/>
      <c r="QR189" s="1"/>
      <c r="QS189" s="1"/>
      <c r="QT189" s="1"/>
      <c r="QU189" s="1"/>
      <c r="QV189" s="1"/>
      <c r="QW189" s="1"/>
      <c r="QX189" s="1"/>
      <c r="QY189" s="1"/>
      <c r="QZ189" s="1"/>
      <c r="RA189" s="1"/>
      <c r="RB189" s="1"/>
      <c r="RC189" s="1"/>
      <c r="RD189" s="1"/>
      <c r="RE189" s="1"/>
      <c r="RF189" s="1"/>
      <c r="RG189" s="1"/>
      <c r="RH189" s="1"/>
      <c r="RI189" s="1"/>
      <c r="RJ189" s="1"/>
      <c r="RK189" s="1"/>
      <c r="RL189" s="1"/>
      <c r="RM189" s="1"/>
      <c r="RN189" s="1"/>
      <c r="RO189" s="1"/>
      <c r="RP189" s="1"/>
      <c r="RQ189" s="1"/>
      <c r="RR189" s="1"/>
      <c r="RS189" s="1"/>
      <c r="RT189" s="1"/>
      <c r="RU189" s="1"/>
      <c r="RV189" s="1"/>
      <c r="RW189" s="1"/>
      <c r="RX189" s="1"/>
      <c r="RY189" s="1"/>
      <c r="RZ189" s="1"/>
      <c r="SA189" s="1"/>
      <c r="SB189" s="1"/>
      <c r="SC189" s="1"/>
      <c r="SD189" s="1"/>
      <c r="SE189" s="1"/>
      <c r="SF189" s="1"/>
      <c r="SG189" s="1"/>
      <c r="SH189" s="1"/>
      <c r="SI189" s="1"/>
      <c r="SJ189" s="1"/>
      <c r="SK189" s="1"/>
      <c r="SL189" s="1"/>
      <c r="SM189" s="1"/>
      <c r="SN189" s="1"/>
      <c r="SO189" s="1"/>
      <c r="SP189" s="1"/>
      <c r="SQ189" s="1"/>
      <c r="SR189" s="1"/>
      <c r="SS189" s="1"/>
      <c r="ST189" s="1"/>
      <c r="SU189" s="1"/>
      <c r="SV189" s="1"/>
      <c r="SW189" s="1"/>
      <c r="SX189" s="1"/>
      <c r="SY189" s="1"/>
      <c r="SZ189" s="1"/>
      <c r="TA189" s="1"/>
      <c r="TB189" s="1"/>
      <c r="TC189" s="1"/>
      <c r="TD189" s="1"/>
      <c r="TE189" s="1"/>
      <c r="TF189" s="1"/>
      <c r="TG189" s="1"/>
      <c r="TH189" s="1"/>
      <c r="TI189" s="1"/>
      <c r="TJ189" s="1"/>
      <c r="TK189" s="1"/>
      <c r="TL189" s="1"/>
      <c r="TM189" s="1"/>
      <c r="TN189" s="1"/>
      <c r="TO189" s="1"/>
      <c r="TP189" s="1"/>
      <c r="TQ189" s="1"/>
      <c r="TR189" s="1"/>
      <c r="TS189" s="1"/>
      <c r="TT189" s="1"/>
      <c r="TU189" s="1"/>
      <c r="TV189" s="1"/>
      <c r="TW189" s="1"/>
      <c r="TX189" s="1"/>
      <c r="TY189" s="1"/>
      <c r="TZ189" s="1"/>
      <c r="UA189" s="1"/>
      <c r="UB189" s="1"/>
      <c r="UC189" s="1"/>
      <c r="UD189" s="1"/>
      <c r="UE189" s="1"/>
      <c r="UF189" s="1"/>
      <c r="UG189" s="1"/>
      <c r="UH189" s="1"/>
      <c r="UI189" s="1"/>
      <c r="UJ189" s="1"/>
      <c r="UK189" s="1"/>
      <c r="UL189" s="1"/>
      <c r="UM189" s="1"/>
      <c r="UN189" s="1"/>
      <c r="UO189" s="1"/>
      <c r="UP189" s="1"/>
      <c r="UQ189" s="1"/>
      <c r="UR189" s="1"/>
      <c r="US189" s="1"/>
      <c r="UT189" s="1"/>
      <c r="UU189" s="1"/>
      <c r="UV189" s="1"/>
      <c r="UW189" s="1"/>
      <c r="UX189" s="1"/>
      <c r="UY189" s="1"/>
      <c r="UZ189" s="1"/>
      <c r="VA189" s="1"/>
      <c r="VB189" s="1"/>
      <c r="VC189" s="1"/>
      <c r="VD189" s="1"/>
      <c r="VE189" s="1"/>
      <c r="VF189" s="1"/>
      <c r="VG189" s="1"/>
      <c r="VH189" s="1"/>
      <c r="VI189" s="1"/>
      <c r="VJ189" s="1"/>
      <c r="VK189" s="1"/>
      <c r="VL189" s="1"/>
      <c r="VM189" s="1"/>
      <c r="VN189" s="1"/>
      <c r="VO189" s="1"/>
      <c r="VP189" s="1"/>
      <c r="VQ189" s="1"/>
      <c r="VR189" s="1"/>
      <c r="VS189" s="1"/>
      <c r="VT189" s="1"/>
      <c r="VU189" s="1"/>
      <c r="VV189" s="1"/>
      <c r="VW189" s="1"/>
      <c r="VX189" s="1"/>
      <c r="VY189" s="1"/>
      <c r="VZ189" s="1"/>
      <c r="WA189" s="1"/>
      <c r="WB189" s="1"/>
      <c r="WC189" s="1"/>
      <c r="WD189" s="1"/>
      <c r="WE189" s="1"/>
      <c r="WF189" s="1"/>
      <c r="WG189" s="1"/>
      <c r="WH189" s="1"/>
      <c r="WI189" s="1"/>
      <c r="WJ189" s="1"/>
      <c r="WK189" s="1"/>
      <c r="WL189" s="1"/>
      <c r="WM189" s="1"/>
      <c r="WN189" s="1"/>
      <c r="WO189" s="1"/>
      <c r="WP189" s="1"/>
      <c r="WQ189" s="1"/>
      <c r="WR189" s="1"/>
      <c r="WS189" s="1"/>
      <c r="WT189" s="1"/>
      <c r="WU189" s="1"/>
      <c r="WV189" s="1"/>
      <c r="WW189" s="1"/>
      <c r="WX189" s="1"/>
      <c r="WY189" s="1"/>
      <c r="WZ189" s="1"/>
      <c r="XA189" s="1"/>
      <c r="XB189" s="1"/>
      <c r="XC189" s="1"/>
      <c r="XD189" s="1"/>
      <c r="XE189" s="1"/>
      <c r="XF189" s="1"/>
      <c r="XG189" s="1"/>
      <c r="XH189" s="1"/>
      <c r="XI189" s="1"/>
      <c r="XJ189" s="1"/>
      <c r="XK189" s="1"/>
      <c r="XL189" s="1"/>
      <c r="XM189" s="1"/>
      <c r="XN189" s="1"/>
      <c r="XO189" s="1"/>
      <c r="XP189" s="1"/>
      <c r="XQ189" s="1"/>
      <c r="XR189" s="1"/>
      <c r="XS189" s="1"/>
      <c r="XT189" s="1"/>
      <c r="XU189" s="1"/>
      <c r="XV189" s="1"/>
      <c r="XW189" s="1"/>
      <c r="XX189" s="1"/>
      <c r="XY189" s="1"/>
      <c r="XZ189" s="1"/>
      <c r="YA189" s="1"/>
      <c r="YB189" s="1"/>
      <c r="YC189" s="1"/>
      <c r="YD189" s="1"/>
      <c r="YE189" s="1"/>
      <c r="YF189" s="1"/>
      <c r="YG189" s="1"/>
      <c r="YH189" s="1"/>
      <c r="YI189" s="1"/>
      <c r="YJ189" s="1"/>
      <c r="YK189" s="1"/>
      <c r="YL189" s="1"/>
      <c r="YM189" s="1"/>
      <c r="YN189" s="1"/>
      <c r="YO189" s="1"/>
      <c r="YP189" s="1"/>
      <c r="YQ189" s="1"/>
      <c r="YR189" s="1"/>
      <c r="YS189" s="1"/>
      <c r="YT189" s="1"/>
      <c r="YU189" s="1"/>
      <c r="YV189" s="1"/>
      <c r="YW189" s="1"/>
      <c r="YX189" s="1"/>
      <c r="YY189" s="1"/>
      <c r="YZ189" s="1"/>
      <c r="ZA189" s="1"/>
      <c r="ZB189" s="1"/>
      <c r="ZC189" s="1"/>
      <c r="ZD189" s="1"/>
      <c r="ZE189" s="1"/>
      <c r="ZF189" s="1"/>
      <c r="ZG189" s="1"/>
      <c r="ZH189" s="1"/>
      <c r="ZI189" s="1"/>
      <c r="ZJ189" s="1"/>
      <c r="ZK189" s="1"/>
      <c r="ZL189" s="1"/>
      <c r="ZM189" s="1"/>
      <c r="ZN189" s="1"/>
      <c r="ZO189" s="1"/>
      <c r="ZP189" s="1"/>
      <c r="ZQ189" s="1"/>
      <c r="ZR189" s="1"/>
      <c r="ZS189" s="1"/>
      <c r="ZT189" s="1"/>
      <c r="ZU189" s="1"/>
      <c r="ZV189" s="1"/>
      <c r="ZW189" s="1"/>
      <c r="ZX189" s="1"/>
      <c r="ZY189" s="1"/>
      <c r="ZZ189" s="1"/>
      <c r="AAA189" s="1"/>
      <c r="AAB189" s="1"/>
      <c r="AAC189" s="1"/>
      <c r="AAD189" s="1"/>
      <c r="AAE189" s="1"/>
      <c r="AAF189" s="1"/>
      <c r="AAG189" s="1"/>
      <c r="AAH189" s="1"/>
      <c r="AAI189" s="1"/>
      <c r="AAJ189" s="1"/>
      <c r="AAK189" s="1"/>
      <c r="AAL189" s="1"/>
      <c r="AAM189" s="1"/>
      <c r="AAN189" s="1"/>
      <c r="AAO189" s="1"/>
      <c r="AAP189" s="1"/>
      <c r="AAQ189" s="1"/>
      <c r="AAR189" s="1"/>
      <c r="AAS189" s="1"/>
      <c r="AAT189" s="1"/>
      <c r="AAU189" s="1"/>
      <c r="AAV189" s="1"/>
      <c r="AAW189" s="1"/>
      <c r="AAX189" s="1"/>
      <c r="AAY189" s="1"/>
      <c r="AAZ189" s="1"/>
      <c r="ABA189" s="1"/>
      <c r="ABB189" s="1"/>
      <c r="ABC189" s="1"/>
      <c r="ABD189" s="1"/>
      <c r="ABE189" s="1"/>
      <c r="ABF189" s="1"/>
      <c r="ABG189" s="1"/>
      <c r="ABH189" s="1"/>
      <c r="ABI189" s="1"/>
      <c r="ABJ189" s="1"/>
      <c r="ABK189" s="1"/>
      <c r="ABL189" s="1"/>
      <c r="ABM189" s="1"/>
      <c r="ABN189" s="1"/>
      <c r="ABO189" s="1"/>
      <c r="ABP189" s="1"/>
      <c r="ABQ189" s="1"/>
      <c r="ABR189" s="1"/>
      <c r="ABS189" s="1"/>
      <c r="ABT189" s="1"/>
      <c r="ABU189" s="1"/>
      <c r="ABV189" s="1"/>
      <c r="ABW189" s="1"/>
      <c r="ABX189" s="1"/>
      <c r="ABY189" s="1"/>
      <c r="ABZ189" s="1"/>
      <c r="ACA189" s="1"/>
      <c r="ACB189" s="1"/>
      <c r="ACC189" s="1"/>
      <c r="ACD189" s="1"/>
      <c r="ACE189" s="1"/>
      <c r="ACF189" s="1"/>
      <c r="ACG189" s="1"/>
      <c r="ACH189" s="1"/>
      <c r="ACI189" s="1"/>
      <c r="ACJ189" s="1"/>
      <c r="ACK189" s="1"/>
      <c r="ACL189" s="1"/>
      <c r="ACM189" s="1"/>
      <c r="ACN189" s="1"/>
      <c r="ACO189" s="1"/>
      <c r="ACP189" s="1"/>
      <c r="ACQ189" s="1"/>
      <c r="ACR189" s="1"/>
      <c r="ACS189" s="1"/>
      <c r="ACT189" s="1"/>
      <c r="ACU189" s="1"/>
      <c r="ACV189" s="1"/>
      <c r="ACW189" s="1"/>
      <c r="ACX189" s="1"/>
      <c r="ACY189" s="1"/>
      <c r="ACZ189" s="1"/>
      <c r="ADA189" s="1"/>
      <c r="ADB189" s="1"/>
      <c r="ADC189" s="1"/>
      <c r="ADD189" s="1"/>
      <c r="ADE189" s="1"/>
      <c r="ADF189" s="1"/>
      <c r="ADG189" s="1"/>
      <c r="ADH189" s="1"/>
      <c r="ADI189" s="1"/>
      <c r="ADJ189" s="1"/>
      <c r="ADK189" s="1"/>
      <c r="ADL189" s="1"/>
      <c r="ADM189" s="1"/>
      <c r="ADN189" s="1"/>
      <c r="ADO189" s="1"/>
      <c r="ADP189" s="1"/>
      <c r="ADQ189" s="1"/>
      <c r="ADR189" s="1"/>
      <c r="ADS189" s="1"/>
      <c r="ADT189" s="1"/>
      <c r="ADU189" s="1"/>
      <c r="ADV189" s="1"/>
      <c r="ADW189" s="1"/>
      <c r="ADX189" s="1"/>
      <c r="ADY189" s="1"/>
      <c r="ADZ189" s="1"/>
      <c r="AEA189" s="1"/>
      <c r="AEB189" s="1"/>
      <c r="AEC189" s="1"/>
      <c r="AED189" s="1"/>
      <c r="AEE189" s="1"/>
      <c r="AEF189" s="1"/>
      <c r="AEG189" s="1"/>
      <c r="AEH189" s="1"/>
      <c r="AEI189" s="1"/>
      <c r="AEJ189" s="1"/>
      <c r="AEK189" s="1"/>
      <c r="AEL189" s="1"/>
      <c r="AEM189" s="1"/>
      <c r="AEN189" s="1"/>
      <c r="AEO189" s="1"/>
      <c r="AEP189" s="1"/>
      <c r="AEQ189" s="1"/>
      <c r="AER189" s="1"/>
      <c r="AES189" s="1"/>
      <c r="AET189" s="1"/>
      <c r="AEU189" s="1"/>
      <c r="AEV189" s="1"/>
      <c r="AEW189" s="1"/>
      <c r="AEX189" s="1"/>
      <c r="AEY189" s="1"/>
      <c r="AEZ189" s="1"/>
      <c r="AFA189" s="1"/>
      <c r="AFB189" s="1"/>
      <c r="AFC189" s="1"/>
      <c r="AFD189" s="1"/>
      <c r="AFE189" s="1"/>
      <c r="AFF189" s="1"/>
      <c r="AFG189" s="1"/>
      <c r="AFH189" s="1"/>
      <c r="AFI189" s="1"/>
      <c r="AFJ189" s="1"/>
      <c r="AFK189" s="1"/>
      <c r="AFL189" s="1"/>
      <c r="AFM189" s="1"/>
      <c r="AFN189" s="1"/>
      <c r="AFO189" s="1"/>
      <c r="AFP189" s="1"/>
      <c r="AFQ189" s="1"/>
      <c r="AFR189" s="1"/>
      <c r="AFS189" s="1"/>
      <c r="AFT189" s="1"/>
      <c r="AFU189" s="1"/>
      <c r="AFV189" s="1"/>
      <c r="AFW189" s="1"/>
      <c r="AFX189" s="1"/>
      <c r="AFY189" s="1"/>
      <c r="AFZ189" s="1"/>
      <c r="AGA189" s="1"/>
      <c r="AGB189" s="1"/>
      <c r="AGC189" s="1"/>
      <c r="AGD189" s="1"/>
      <c r="AGE189" s="1"/>
      <c r="AGF189" s="1"/>
      <c r="AGG189" s="1"/>
      <c r="AGH189" s="1"/>
      <c r="AGI189" s="1"/>
      <c r="AGJ189" s="1"/>
      <c r="AGK189" s="1"/>
      <c r="AGL189" s="1"/>
      <c r="AGM189" s="1"/>
      <c r="AGN189" s="1"/>
      <c r="AGO189" s="1"/>
      <c r="AGP189" s="1"/>
      <c r="AGQ189" s="1"/>
      <c r="AGR189" s="1"/>
      <c r="AGS189" s="1"/>
      <c r="AGT189" s="1"/>
      <c r="AGU189" s="1"/>
      <c r="AGV189" s="1"/>
      <c r="AGW189" s="1"/>
      <c r="AGX189" s="1"/>
      <c r="AGY189" s="1"/>
      <c r="AGZ189" s="1"/>
      <c r="AHA189" s="1"/>
      <c r="AHB189" s="1"/>
      <c r="AHC189" s="1"/>
      <c r="AHD189" s="1"/>
      <c r="AHE189" s="1"/>
      <c r="AHF189" s="1"/>
      <c r="AHG189" s="1"/>
      <c r="AHH189" s="1"/>
      <c r="AHI189" s="1"/>
      <c r="AHJ189" s="1"/>
    </row>
    <row r="190" spans="1:894" s="23" customFormat="1" ht="15" customHeight="1" x14ac:dyDescent="0.2">
      <c r="A190" s="1">
        <v>19</v>
      </c>
      <c r="B190" s="1" t="s">
        <v>152</v>
      </c>
      <c r="C190" s="2" t="s">
        <v>104</v>
      </c>
      <c r="D190" s="6" t="s">
        <v>365</v>
      </c>
      <c r="E190" s="6" t="s">
        <v>713</v>
      </c>
      <c r="F190" s="7"/>
      <c r="G190" s="8"/>
      <c r="H190" s="8"/>
      <c r="I190" s="6"/>
      <c r="J190" s="4"/>
      <c r="K190" s="4" t="s">
        <v>487</v>
      </c>
      <c r="L190" s="4"/>
      <c r="M190" s="4"/>
      <c r="N190" s="5"/>
      <c r="O190" s="5"/>
      <c r="P190" s="8"/>
      <c r="Q190" s="8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1"/>
      <c r="JK190" s="1"/>
      <c r="JL190" s="1"/>
      <c r="JM190" s="1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1"/>
      <c r="KH190" s="1"/>
      <c r="KI190" s="1"/>
      <c r="KJ190" s="1"/>
      <c r="KK190" s="1"/>
      <c r="KL190" s="1"/>
      <c r="KM190" s="1"/>
      <c r="KN190" s="1"/>
      <c r="KO190" s="1"/>
      <c r="KP190" s="1"/>
      <c r="KQ190" s="1"/>
      <c r="KR190" s="1"/>
      <c r="KS190" s="1"/>
      <c r="KT190" s="1"/>
      <c r="KU190" s="1"/>
      <c r="KV190" s="1"/>
      <c r="KW190" s="1"/>
      <c r="KX190" s="1"/>
      <c r="KY190" s="1"/>
      <c r="KZ190" s="1"/>
      <c r="LA190" s="1"/>
      <c r="LB190" s="1"/>
      <c r="LC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N190" s="1"/>
      <c r="LO190" s="1"/>
      <c r="LP190" s="1"/>
      <c r="LQ190" s="1"/>
      <c r="LR190" s="1"/>
      <c r="LS190" s="1"/>
      <c r="LT190" s="1"/>
      <c r="LU190" s="1"/>
      <c r="LV190" s="1"/>
      <c r="LW190" s="1"/>
      <c r="LX190" s="1"/>
      <c r="LY190" s="1"/>
      <c r="LZ190" s="1"/>
      <c r="MA190" s="1"/>
      <c r="MB190" s="1"/>
      <c r="MC190" s="1"/>
      <c r="MD190" s="1"/>
      <c r="ME190" s="1"/>
      <c r="MF190" s="1"/>
      <c r="MG190" s="1"/>
      <c r="MH190" s="1"/>
      <c r="MI190" s="1"/>
      <c r="MJ190" s="1"/>
      <c r="MK190" s="1"/>
      <c r="ML190" s="1"/>
      <c r="MM190" s="1"/>
      <c r="MN190" s="1"/>
      <c r="MO190" s="1"/>
      <c r="MP190" s="1"/>
      <c r="MQ190" s="1"/>
      <c r="MR190" s="1"/>
      <c r="MS190" s="1"/>
      <c r="MT190" s="1"/>
      <c r="MU190" s="1"/>
      <c r="MV190" s="1"/>
      <c r="MW190" s="1"/>
      <c r="MX190" s="1"/>
      <c r="MY190" s="1"/>
      <c r="MZ190" s="1"/>
      <c r="NA190" s="1"/>
      <c r="NB190" s="1"/>
      <c r="NC190" s="1"/>
      <c r="ND190" s="1"/>
      <c r="NE190" s="1"/>
      <c r="NF190" s="1"/>
      <c r="NG190" s="1"/>
      <c r="NH190" s="1"/>
      <c r="NI190" s="1"/>
      <c r="NJ190" s="1"/>
      <c r="NK190" s="1"/>
      <c r="NL190" s="1"/>
      <c r="NM190" s="1"/>
      <c r="NN190" s="1"/>
      <c r="NO190" s="1"/>
      <c r="NP190" s="1"/>
      <c r="NQ190" s="1"/>
      <c r="NR190" s="1"/>
      <c r="NS190" s="1"/>
      <c r="NT190" s="1"/>
      <c r="NU190" s="1"/>
      <c r="NV190" s="1"/>
      <c r="NW190" s="1"/>
      <c r="NX190" s="1"/>
      <c r="NY190" s="1"/>
      <c r="NZ190" s="1"/>
      <c r="OA190" s="1"/>
      <c r="OB190" s="1"/>
      <c r="OC190" s="1"/>
      <c r="OD190" s="1"/>
      <c r="OE190" s="1"/>
      <c r="OF190" s="1"/>
      <c r="OG190" s="1"/>
      <c r="OH190" s="1"/>
      <c r="OI190" s="1"/>
      <c r="OJ190" s="1"/>
      <c r="OK190" s="1"/>
      <c r="OL190" s="1"/>
      <c r="OM190" s="1"/>
      <c r="ON190" s="1"/>
      <c r="OO190" s="1"/>
      <c r="OP190" s="1"/>
      <c r="OQ190" s="1"/>
      <c r="OR190" s="1"/>
      <c r="OS190" s="1"/>
      <c r="OT190" s="1"/>
      <c r="OU190" s="1"/>
      <c r="OV190" s="1"/>
      <c r="OW190" s="1"/>
      <c r="OX190" s="1"/>
      <c r="OY190" s="1"/>
      <c r="OZ190" s="1"/>
      <c r="PA190" s="1"/>
      <c r="PB190" s="1"/>
      <c r="PC190" s="1"/>
      <c r="PD190" s="1"/>
      <c r="PE190" s="1"/>
      <c r="PF190" s="1"/>
      <c r="PG190" s="1"/>
      <c r="PH190" s="1"/>
      <c r="PI190" s="1"/>
      <c r="PJ190" s="1"/>
      <c r="PK190" s="1"/>
      <c r="PL190" s="1"/>
      <c r="PM190" s="1"/>
      <c r="PN190" s="1"/>
      <c r="PO190" s="1"/>
      <c r="PP190" s="1"/>
      <c r="PQ190" s="1"/>
      <c r="PR190" s="1"/>
      <c r="PS190" s="1"/>
      <c r="PT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E190" s="1"/>
      <c r="QF190" s="1"/>
      <c r="QG190" s="1"/>
      <c r="QH190" s="1"/>
      <c r="QI190" s="1"/>
      <c r="QJ190" s="1"/>
      <c r="QK190" s="1"/>
      <c r="QL190" s="1"/>
      <c r="QM190" s="1"/>
      <c r="QN190" s="1"/>
      <c r="QO190" s="1"/>
      <c r="QP190" s="1"/>
      <c r="QQ190" s="1"/>
      <c r="QR190" s="1"/>
      <c r="QS190" s="1"/>
      <c r="QT190" s="1"/>
      <c r="QU190" s="1"/>
      <c r="QV190" s="1"/>
      <c r="QW190" s="1"/>
      <c r="QX190" s="1"/>
      <c r="QY190" s="1"/>
      <c r="QZ190" s="1"/>
      <c r="RA190" s="1"/>
      <c r="RB190" s="1"/>
      <c r="RC190" s="1"/>
      <c r="RD190" s="1"/>
      <c r="RE190" s="1"/>
      <c r="RF190" s="1"/>
      <c r="RG190" s="1"/>
      <c r="RH190" s="1"/>
      <c r="RI190" s="1"/>
      <c r="RJ190" s="1"/>
      <c r="RK190" s="1"/>
      <c r="RL190" s="1"/>
      <c r="RM190" s="1"/>
      <c r="RN190" s="1"/>
      <c r="RO190" s="1"/>
      <c r="RP190" s="1"/>
      <c r="RQ190" s="1"/>
      <c r="RR190" s="1"/>
      <c r="RS190" s="1"/>
      <c r="RT190" s="1"/>
      <c r="RU190" s="1"/>
      <c r="RV190" s="1"/>
      <c r="RW190" s="1"/>
      <c r="RX190" s="1"/>
      <c r="RY190" s="1"/>
      <c r="RZ190" s="1"/>
      <c r="SA190" s="1"/>
      <c r="SB190" s="1"/>
      <c r="SC190" s="1"/>
      <c r="SD190" s="1"/>
      <c r="SE190" s="1"/>
      <c r="SF190" s="1"/>
      <c r="SG190" s="1"/>
      <c r="SH190" s="1"/>
      <c r="SI190" s="1"/>
      <c r="SJ190" s="1"/>
      <c r="SK190" s="1"/>
      <c r="SL190" s="1"/>
      <c r="SM190" s="1"/>
      <c r="SN190" s="1"/>
      <c r="SO190" s="1"/>
      <c r="SP190" s="1"/>
      <c r="SQ190" s="1"/>
      <c r="SR190" s="1"/>
      <c r="SS190" s="1"/>
      <c r="ST190" s="1"/>
      <c r="SU190" s="1"/>
      <c r="SV190" s="1"/>
      <c r="SW190" s="1"/>
      <c r="SX190" s="1"/>
      <c r="SY190" s="1"/>
      <c r="SZ190" s="1"/>
      <c r="TA190" s="1"/>
      <c r="TB190" s="1"/>
      <c r="TC190" s="1"/>
      <c r="TD190" s="1"/>
      <c r="TE190" s="1"/>
      <c r="TF190" s="1"/>
      <c r="TG190" s="1"/>
      <c r="TH190" s="1"/>
      <c r="TI190" s="1"/>
      <c r="TJ190" s="1"/>
      <c r="TK190" s="1"/>
      <c r="TL190" s="1"/>
      <c r="TM190" s="1"/>
      <c r="TN190" s="1"/>
      <c r="TO190" s="1"/>
      <c r="TP190" s="1"/>
      <c r="TQ190" s="1"/>
      <c r="TR190" s="1"/>
      <c r="TS190" s="1"/>
      <c r="TT190" s="1"/>
      <c r="TU190" s="1"/>
      <c r="TV190" s="1"/>
      <c r="TW190" s="1"/>
      <c r="TX190" s="1"/>
      <c r="TY190" s="1"/>
      <c r="TZ190" s="1"/>
      <c r="UA190" s="1"/>
      <c r="UB190" s="1"/>
      <c r="UC190" s="1"/>
      <c r="UD190" s="1"/>
      <c r="UE190" s="1"/>
      <c r="UF190" s="1"/>
      <c r="UG190" s="1"/>
      <c r="UH190" s="1"/>
      <c r="UI190" s="1"/>
      <c r="UJ190" s="1"/>
      <c r="UK190" s="1"/>
      <c r="UL190" s="1"/>
      <c r="UM190" s="1"/>
      <c r="UN190" s="1"/>
      <c r="UO190" s="1"/>
      <c r="UP190" s="1"/>
      <c r="UQ190" s="1"/>
      <c r="UR190" s="1"/>
      <c r="US190" s="1"/>
      <c r="UT190" s="1"/>
      <c r="UU190" s="1"/>
      <c r="UV190" s="1"/>
      <c r="UW190" s="1"/>
      <c r="UX190" s="1"/>
      <c r="UY190" s="1"/>
      <c r="UZ190" s="1"/>
      <c r="VA190" s="1"/>
      <c r="VB190" s="1"/>
      <c r="VC190" s="1"/>
      <c r="VD190" s="1"/>
      <c r="VE190" s="1"/>
      <c r="VF190" s="1"/>
      <c r="VG190" s="1"/>
      <c r="VH190" s="1"/>
      <c r="VI190" s="1"/>
      <c r="VJ190" s="1"/>
      <c r="VK190" s="1"/>
      <c r="VL190" s="1"/>
      <c r="VM190" s="1"/>
      <c r="VN190" s="1"/>
      <c r="VO190" s="1"/>
      <c r="VP190" s="1"/>
      <c r="VQ190" s="1"/>
      <c r="VR190" s="1"/>
      <c r="VS190" s="1"/>
      <c r="VT190" s="1"/>
      <c r="VU190" s="1"/>
      <c r="VV190" s="1"/>
      <c r="VW190" s="1"/>
      <c r="VX190" s="1"/>
      <c r="VY190" s="1"/>
      <c r="VZ190" s="1"/>
      <c r="WA190" s="1"/>
      <c r="WB190" s="1"/>
      <c r="WC190" s="1"/>
      <c r="WD190" s="1"/>
      <c r="WE190" s="1"/>
      <c r="WF190" s="1"/>
      <c r="WG190" s="1"/>
      <c r="WH190" s="1"/>
      <c r="WI190" s="1"/>
      <c r="WJ190" s="1"/>
      <c r="WK190" s="1"/>
      <c r="WL190" s="1"/>
      <c r="WM190" s="1"/>
      <c r="WN190" s="1"/>
      <c r="WO190" s="1"/>
      <c r="WP190" s="1"/>
      <c r="WQ190" s="1"/>
      <c r="WR190" s="1"/>
      <c r="WS190" s="1"/>
      <c r="WT190" s="1"/>
      <c r="WU190" s="1"/>
      <c r="WV190" s="1"/>
      <c r="WW190" s="1"/>
      <c r="WX190" s="1"/>
      <c r="WY190" s="1"/>
      <c r="WZ190" s="1"/>
      <c r="XA190" s="1"/>
      <c r="XB190" s="1"/>
      <c r="XC190" s="1"/>
      <c r="XD190" s="1"/>
      <c r="XE190" s="1"/>
      <c r="XF190" s="1"/>
      <c r="XG190" s="1"/>
      <c r="XH190" s="1"/>
      <c r="XI190" s="1"/>
      <c r="XJ190" s="1"/>
      <c r="XK190" s="1"/>
      <c r="XL190" s="1"/>
      <c r="XM190" s="1"/>
      <c r="XN190" s="1"/>
      <c r="XO190" s="1"/>
      <c r="XP190" s="1"/>
      <c r="XQ190" s="1"/>
      <c r="XR190" s="1"/>
      <c r="XS190" s="1"/>
      <c r="XT190" s="1"/>
      <c r="XU190" s="1"/>
      <c r="XV190" s="1"/>
      <c r="XW190" s="1"/>
      <c r="XX190" s="1"/>
      <c r="XY190" s="1"/>
      <c r="XZ190" s="1"/>
      <c r="YA190" s="1"/>
      <c r="YB190" s="1"/>
      <c r="YC190" s="1"/>
      <c r="YD190" s="1"/>
      <c r="YE190" s="1"/>
      <c r="YF190" s="1"/>
      <c r="YG190" s="1"/>
      <c r="YH190" s="1"/>
      <c r="YI190" s="1"/>
      <c r="YJ190" s="1"/>
      <c r="YK190" s="1"/>
      <c r="YL190" s="1"/>
      <c r="YM190" s="1"/>
      <c r="YN190" s="1"/>
      <c r="YO190" s="1"/>
      <c r="YP190" s="1"/>
      <c r="YQ190" s="1"/>
      <c r="YR190" s="1"/>
      <c r="YS190" s="1"/>
      <c r="YT190" s="1"/>
      <c r="YU190" s="1"/>
      <c r="YV190" s="1"/>
      <c r="YW190" s="1"/>
      <c r="YX190" s="1"/>
      <c r="YY190" s="1"/>
      <c r="YZ190" s="1"/>
      <c r="ZA190" s="1"/>
      <c r="ZB190" s="1"/>
      <c r="ZC190" s="1"/>
      <c r="ZD190" s="1"/>
      <c r="ZE190" s="1"/>
      <c r="ZF190" s="1"/>
      <c r="ZG190" s="1"/>
      <c r="ZH190" s="1"/>
      <c r="ZI190" s="1"/>
      <c r="ZJ190" s="1"/>
      <c r="ZK190" s="1"/>
      <c r="ZL190" s="1"/>
      <c r="ZM190" s="1"/>
      <c r="ZN190" s="1"/>
      <c r="ZO190" s="1"/>
      <c r="ZP190" s="1"/>
      <c r="ZQ190" s="1"/>
      <c r="ZR190" s="1"/>
      <c r="ZS190" s="1"/>
      <c r="ZT190" s="1"/>
      <c r="ZU190" s="1"/>
      <c r="ZV190" s="1"/>
      <c r="ZW190" s="1"/>
      <c r="ZX190" s="1"/>
      <c r="ZY190" s="1"/>
      <c r="ZZ190" s="1"/>
      <c r="AAA190" s="1"/>
      <c r="AAB190" s="1"/>
      <c r="AAC190" s="1"/>
      <c r="AAD190" s="1"/>
      <c r="AAE190" s="1"/>
      <c r="AAF190" s="1"/>
      <c r="AAG190" s="1"/>
      <c r="AAH190" s="1"/>
      <c r="AAI190" s="1"/>
      <c r="AAJ190" s="1"/>
      <c r="AAK190" s="1"/>
      <c r="AAL190" s="1"/>
      <c r="AAM190" s="1"/>
      <c r="AAN190" s="1"/>
      <c r="AAO190" s="1"/>
      <c r="AAP190" s="1"/>
      <c r="AAQ190" s="1"/>
      <c r="AAR190" s="1"/>
      <c r="AAS190" s="1"/>
      <c r="AAT190" s="1"/>
      <c r="AAU190" s="1"/>
      <c r="AAV190" s="1"/>
      <c r="AAW190" s="1"/>
      <c r="AAX190" s="1"/>
      <c r="AAY190" s="1"/>
      <c r="AAZ190" s="1"/>
      <c r="ABA190" s="1"/>
      <c r="ABB190" s="1"/>
      <c r="ABC190" s="1"/>
      <c r="ABD190" s="1"/>
      <c r="ABE190" s="1"/>
      <c r="ABF190" s="1"/>
      <c r="ABG190" s="1"/>
      <c r="ABH190" s="1"/>
      <c r="ABI190" s="1"/>
      <c r="ABJ190" s="1"/>
      <c r="ABK190" s="1"/>
      <c r="ABL190" s="1"/>
      <c r="ABM190" s="1"/>
      <c r="ABN190" s="1"/>
      <c r="ABO190" s="1"/>
      <c r="ABP190" s="1"/>
      <c r="ABQ190" s="1"/>
      <c r="ABR190" s="1"/>
      <c r="ABS190" s="1"/>
      <c r="ABT190" s="1"/>
      <c r="ABU190" s="1"/>
      <c r="ABV190" s="1"/>
      <c r="ABW190" s="1"/>
      <c r="ABX190" s="1"/>
      <c r="ABY190" s="1"/>
      <c r="ABZ190" s="1"/>
      <c r="ACA190" s="1"/>
      <c r="ACB190" s="1"/>
      <c r="ACC190" s="1"/>
      <c r="ACD190" s="1"/>
      <c r="ACE190" s="1"/>
      <c r="ACF190" s="1"/>
      <c r="ACG190" s="1"/>
      <c r="ACH190" s="1"/>
      <c r="ACI190" s="1"/>
      <c r="ACJ190" s="1"/>
      <c r="ACK190" s="1"/>
      <c r="ACL190" s="1"/>
      <c r="ACM190" s="1"/>
      <c r="ACN190" s="1"/>
      <c r="ACO190" s="1"/>
      <c r="ACP190" s="1"/>
      <c r="ACQ190" s="1"/>
      <c r="ACR190" s="1"/>
      <c r="ACS190" s="1"/>
      <c r="ACT190" s="1"/>
      <c r="ACU190" s="1"/>
      <c r="ACV190" s="1"/>
      <c r="ACW190" s="1"/>
      <c r="ACX190" s="1"/>
      <c r="ACY190" s="1"/>
      <c r="ACZ190" s="1"/>
      <c r="ADA190" s="1"/>
      <c r="ADB190" s="1"/>
      <c r="ADC190" s="1"/>
      <c r="ADD190" s="1"/>
      <c r="ADE190" s="1"/>
      <c r="ADF190" s="1"/>
      <c r="ADG190" s="1"/>
      <c r="ADH190" s="1"/>
      <c r="ADI190" s="1"/>
      <c r="ADJ190" s="1"/>
      <c r="ADK190" s="1"/>
      <c r="ADL190" s="1"/>
      <c r="ADM190" s="1"/>
      <c r="ADN190" s="1"/>
      <c r="ADO190" s="1"/>
      <c r="ADP190" s="1"/>
      <c r="ADQ190" s="1"/>
      <c r="ADR190" s="1"/>
      <c r="ADS190" s="1"/>
      <c r="ADT190" s="1"/>
      <c r="ADU190" s="1"/>
      <c r="ADV190" s="1"/>
      <c r="ADW190" s="1"/>
      <c r="ADX190" s="1"/>
      <c r="ADY190" s="1"/>
      <c r="ADZ190" s="1"/>
      <c r="AEA190" s="1"/>
      <c r="AEB190" s="1"/>
      <c r="AEC190" s="1"/>
      <c r="AED190" s="1"/>
      <c r="AEE190" s="1"/>
      <c r="AEF190" s="1"/>
      <c r="AEG190" s="1"/>
      <c r="AEH190" s="1"/>
      <c r="AEI190" s="1"/>
      <c r="AEJ190" s="1"/>
      <c r="AEK190" s="1"/>
      <c r="AEL190" s="1"/>
      <c r="AEM190" s="1"/>
      <c r="AEN190" s="1"/>
      <c r="AEO190" s="1"/>
      <c r="AEP190" s="1"/>
      <c r="AEQ190" s="1"/>
      <c r="AER190" s="1"/>
      <c r="AES190" s="1"/>
      <c r="AET190" s="1"/>
      <c r="AEU190" s="1"/>
      <c r="AEV190" s="1"/>
      <c r="AEW190" s="1"/>
      <c r="AEX190" s="1"/>
      <c r="AEY190" s="1"/>
      <c r="AEZ190" s="1"/>
      <c r="AFA190" s="1"/>
      <c r="AFB190" s="1"/>
      <c r="AFC190" s="1"/>
      <c r="AFD190" s="1"/>
      <c r="AFE190" s="1"/>
      <c r="AFF190" s="1"/>
      <c r="AFG190" s="1"/>
      <c r="AFH190" s="1"/>
      <c r="AFI190" s="1"/>
      <c r="AFJ190" s="1"/>
      <c r="AFK190" s="1"/>
      <c r="AFL190" s="1"/>
      <c r="AFM190" s="1"/>
      <c r="AFN190" s="1"/>
      <c r="AFO190" s="1"/>
      <c r="AFP190" s="1"/>
      <c r="AFQ190" s="1"/>
      <c r="AFR190" s="1"/>
      <c r="AFS190" s="1"/>
      <c r="AFT190" s="1"/>
      <c r="AFU190" s="1"/>
      <c r="AFV190" s="1"/>
      <c r="AFW190" s="1"/>
      <c r="AFX190" s="1"/>
      <c r="AFY190" s="1"/>
      <c r="AFZ190" s="1"/>
      <c r="AGA190" s="1"/>
      <c r="AGB190" s="1"/>
      <c r="AGC190" s="1"/>
      <c r="AGD190" s="1"/>
      <c r="AGE190" s="1"/>
      <c r="AGF190" s="1"/>
      <c r="AGG190" s="1"/>
      <c r="AGH190" s="1"/>
      <c r="AGI190" s="1"/>
      <c r="AGJ190" s="1"/>
      <c r="AGK190" s="1"/>
      <c r="AGL190" s="1"/>
      <c r="AGM190" s="1"/>
      <c r="AGN190" s="1"/>
      <c r="AGO190" s="1"/>
      <c r="AGP190" s="1"/>
      <c r="AGQ190" s="1"/>
      <c r="AGR190" s="1"/>
      <c r="AGS190" s="1"/>
      <c r="AGT190" s="1"/>
      <c r="AGU190" s="1"/>
      <c r="AGV190" s="1"/>
      <c r="AGW190" s="1"/>
      <c r="AGX190" s="1"/>
      <c r="AGY190" s="1"/>
      <c r="AGZ190" s="1"/>
      <c r="AHA190" s="1"/>
      <c r="AHB190" s="1"/>
      <c r="AHC190" s="1"/>
      <c r="AHD190" s="1"/>
      <c r="AHE190" s="1"/>
      <c r="AHF190" s="1"/>
      <c r="AHG190" s="1"/>
      <c r="AHH190" s="1"/>
      <c r="AHI190" s="1"/>
      <c r="AHJ190" s="1"/>
    </row>
    <row r="191" spans="1:894" ht="15" customHeight="1" x14ac:dyDescent="0.2">
      <c r="B191" s="1"/>
      <c r="C191" s="1"/>
      <c r="D191" s="1"/>
      <c r="E191" s="1"/>
      <c r="F191" s="3"/>
      <c r="G191" s="15">
        <f>SUM(G3:G172)</f>
        <v>41451934</v>
      </c>
      <c r="H191" s="15"/>
      <c r="I191" s="1"/>
      <c r="J191" s="9"/>
      <c r="K191" s="9"/>
      <c r="L191" s="9"/>
      <c r="M191" s="9"/>
      <c r="N191" s="18"/>
      <c r="O191" s="18"/>
      <c r="P191" s="17"/>
      <c r="Q191" s="17"/>
      <c r="R191" s="1"/>
    </row>
    <row r="192" spans="1:894" ht="15" customHeight="1" x14ac:dyDescent="0.2">
      <c r="B192" s="1" t="s">
        <v>601</v>
      </c>
      <c r="C192" s="1"/>
      <c r="D192" s="1" t="s">
        <v>602</v>
      </c>
      <c r="E192" s="1"/>
      <c r="F192" s="3"/>
      <c r="G192" s="15"/>
      <c r="H192" s="15"/>
      <c r="I192" s="1"/>
      <c r="J192" s="9"/>
      <c r="K192" s="9"/>
      <c r="L192" s="9"/>
      <c r="M192" s="9"/>
      <c r="N192" s="18"/>
      <c r="O192" s="18"/>
      <c r="P192" s="17"/>
      <c r="Q192" s="17"/>
      <c r="R192" s="1"/>
    </row>
    <row r="193" spans="2:18" ht="15" customHeight="1" x14ac:dyDescent="0.2">
      <c r="B193" s="1" t="s">
        <v>597</v>
      </c>
      <c r="C193" s="21"/>
      <c r="D193" s="1" t="s">
        <v>597</v>
      </c>
      <c r="E193" s="1"/>
      <c r="F193" s="3"/>
      <c r="G193" s="15"/>
      <c r="H193" s="15"/>
      <c r="I193" s="1"/>
      <c r="J193" s="9"/>
      <c r="K193" s="9"/>
      <c r="L193" s="9"/>
      <c r="M193" s="9"/>
      <c r="N193" s="18"/>
      <c r="O193" s="18"/>
      <c r="P193" s="17"/>
      <c r="Q193" s="17"/>
      <c r="R193" s="1"/>
    </row>
    <row r="194" spans="2:18" ht="15" customHeight="1" x14ac:dyDescent="0.2">
      <c r="B194" s="10" t="s">
        <v>593</v>
      </c>
      <c r="C194" s="21">
        <f>COUNTIF(J2:J165, "Step 1")</f>
        <v>60</v>
      </c>
      <c r="D194" s="10" t="s">
        <v>593</v>
      </c>
      <c r="F194" s="19">
        <f>SUMIFS($G$3:$G$172,$J$3:$J$172,"Step 1")</f>
        <v>4493425</v>
      </c>
      <c r="G194" s="22"/>
      <c r="L194" s="12"/>
      <c r="M194" s="20"/>
      <c r="N194" s="12"/>
      <c r="R194" s="1"/>
    </row>
    <row r="195" spans="2:18" ht="15" customHeight="1" x14ac:dyDescent="0.2">
      <c r="B195" s="10" t="s">
        <v>594</v>
      </c>
      <c r="C195" s="21">
        <f>COUNTIF(J2:J168, "Step 2")</f>
        <v>86</v>
      </c>
      <c r="D195" s="10" t="s">
        <v>594</v>
      </c>
      <c r="F195" s="19">
        <f>SUMIFS($G$3:$G$172,$J$3:$J$172,"Step 2")</f>
        <v>25774828</v>
      </c>
      <c r="G195" s="22"/>
      <c r="L195" s="12"/>
      <c r="M195" s="20"/>
      <c r="N195" s="12"/>
      <c r="R195" s="1"/>
    </row>
    <row r="196" spans="2:18" ht="15" customHeight="1" x14ac:dyDescent="0.2">
      <c r="B196" s="10" t="s">
        <v>595</v>
      </c>
      <c r="C196" s="21">
        <f>COUNTIF(J2:J168, "Step 3")</f>
        <v>19</v>
      </c>
      <c r="D196" s="10" t="s">
        <v>595</v>
      </c>
      <c r="F196" s="19">
        <f>SUMIFS($G$3:$G$172,$J$3:$J$172,"Step 3")</f>
        <v>11183681</v>
      </c>
      <c r="G196" s="22"/>
      <c r="L196" s="12"/>
      <c r="M196" s="20"/>
      <c r="N196" s="12"/>
      <c r="R196" s="1"/>
    </row>
    <row r="197" spans="2:18" ht="15" customHeight="1" x14ac:dyDescent="0.2">
      <c r="C197" s="22">
        <f>SUM(C194:C196)</f>
        <v>165</v>
      </c>
      <c r="F197" s="19">
        <f>SUM(F194:F196)</f>
        <v>41451934</v>
      </c>
      <c r="G197" s="22"/>
      <c r="L197" s="12"/>
      <c r="M197" s="20"/>
      <c r="N197" s="12"/>
      <c r="R197" s="1"/>
    </row>
    <row r="198" spans="2:18" ht="15" customHeight="1" x14ac:dyDescent="0.2">
      <c r="C198" s="21"/>
      <c r="G198" s="19">
        <f>SUMIFS(G2:G123,K2:K123,"CNY")</f>
        <v>0</v>
      </c>
      <c r="L198" s="12"/>
      <c r="M198" s="20"/>
      <c r="N198" s="12"/>
    </row>
    <row r="199" spans="2:18" ht="15" customHeight="1" x14ac:dyDescent="0.2">
      <c r="B199" s="10" t="s">
        <v>599</v>
      </c>
      <c r="C199" s="21"/>
      <c r="D199" s="10" t="s">
        <v>599</v>
      </c>
    </row>
    <row r="200" spans="2:18" ht="15" customHeight="1" x14ac:dyDescent="0.2">
      <c r="B200" s="10" t="s">
        <v>593</v>
      </c>
      <c r="C200" s="21">
        <f>COUNTIFS($J$3:$J$172,"Step 1",$F$3:$F$172,"yes")</f>
        <v>43</v>
      </c>
      <c r="D200" s="10" t="s">
        <v>593</v>
      </c>
      <c r="F200" s="19">
        <f>SUMIFS($G$3:$G$172,$J$3:$J$172,"Step 1",$F$3:$F$172,"yes")</f>
        <v>2950091</v>
      </c>
    </row>
    <row r="201" spans="2:18" ht="15" customHeight="1" x14ac:dyDescent="0.2">
      <c r="B201" s="10" t="s">
        <v>594</v>
      </c>
      <c r="C201" s="21">
        <f>COUNTIFS($J$3:$J$172,"Step 2",$F$3:$F$172,"yes")</f>
        <v>33</v>
      </c>
      <c r="D201" s="10" t="s">
        <v>594</v>
      </c>
      <c r="F201" s="19">
        <f>SUMIFS($G$3:$G$172,$J$3:$J$172,"Step 2",$F$3:$F$172,"yes")</f>
        <v>7369407</v>
      </c>
    </row>
    <row r="202" spans="2:18" ht="15" customHeight="1" x14ac:dyDescent="0.2">
      <c r="B202" s="10" t="s">
        <v>595</v>
      </c>
      <c r="C202" s="21">
        <f>COUNTIFS($J$3:$J$172,"Step 3",$F$3:$F$172,"yes")</f>
        <v>2</v>
      </c>
      <c r="D202" s="10" t="s">
        <v>595</v>
      </c>
      <c r="F202" s="19">
        <f>SUMIFS($G$3:$G$172,$J$3:$J$172,"Step 3",$F$3:$F$172,"yes")</f>
        <v>495000</v>
      </c>
      <c r="G202" s="19"/>
      <c r="L202" s="12"/>
      <c r="M202" s="20"/>
      <c r="N202" s="12"/>
    </row>
    <row r="203" spans="2:18" ht="15" customHeight="1" x14ac:dyDescent="0.2">
      <c r="C203" s="21">
        <f>SUM(C200:C202)</f>
        <v>78</v>
      </c>
      <c r="F203" s="19">
        <f>SUM(F200:F202)</f>
        <v>10814498</v>
      </c>
      <c r="G203" s="19"/>
      <c r="L203" s="12"/>
      <c r="M203" s="20"/>
      <c r="N203" s="12"/>
    </row>
    <row r="204" spans="2:18" ht="15" customHeight="1" x14ac:dyDescent="0.2">
      <c r="B204" s="10" t="s">
        <v>598</v>
      </c>
      <c r="C204" s="21"/>
      <c r="D204" s="10" t="s">
        <v>598</v>
      </c>
    </row>
    <row r="205" spans="2:18" ht="15" customHeight="1" x14ac:dyDescent="0.2">
      <c r="B205" s="10" t="s">
        <v>593</v>
      </c>
      <c r="C205" s="21">
        <f>C194-C200</f>
        <v>17</v>
      </c>
      <c r="D205" s="10" t="s">
        <v>593</v>
      </c>
      <c r="F205" s="64">
        <f>F194-F200</f>
        <v>1543334</v>
      </c>
    </row>
    <row r="206" spans="2:18" ht="15" customHeight="1" x14ac:dyDescent="0.2">
      <c r="B206" s="10" t="s">
        <v>594</v>
      </c>
      <c r="C206" s="21">
        <f>C195-C201</f>
        <v>53</v>
      </c>
      <c r="D206" s="10" t="s">
        <v>594</v>
      </c>
      <c r="F206" s="65">
        <f>F195-F201</f>
        <v>18405421</v>
      </c>
    </row>
    <row r="207" spans="2:18" ht="15" customHeight="1" x14ac:dyDescent="0.2">
      <c r="B207" s="10" t="s">
        <v>595</v>
      </c>
      <c r="C207" s="21">
        <f>C196-C202</f>
        <v>17</v>
      </c>
      <c r="D207" s="10" t="s">
        <v>595</v>
      </c>
      <c r="F207" s="65">
        <f>F196-F202</f>
        <v>10688681</v>
      </c>
    </row>
    <row r="208" spans="2:18" ht="15" customHeight="1" x14ac:dyDescent="0.2">
      <c r="C208" s="21">
        <f>SUM(C205:C207)</f>
        <v>87</v>
      </c>
      <c r="F208" s="19">
        <f>SUM(F205:F207)</f>
        <v>30637436</v>
      </c>
    </row>
    <row r="209" spans="2:18" ht="15" customHeight="1" x14ac:dyDescent="0.2">
      <c r="B209" s="1"/>
      <c r="C209" s="1"/>
    </row>
    <row r="210" spans="2:18" ht="15" customHeight="1" x14ac:dyDescent="0.2">
      <c r="B210" s="10" t="s">
        <v>600</v>
      </c>
      <c r="C210" s="21">
        <v>122</v>
      </c>
      <c r="M210" s="10"/>
      <c r="N210" s="82"/>
      <c r="O210" s="1"/>
    </row>
    <row r="211" spans="2:18" ht="15" customHeight="1" x14ac:dyDescent="0.2">
      <c r="M211" s="10"/>
      <c r="N211" s="83"/>
      <c r="O211" s="1"/>
      <c r="P211" s="10" t="s">
        <v>736</v>
      </c>
    </row>
    <row r="212" spans="2:18" ht="15" customHeight="1" x14ac:dyDescent="0.2">
      <c r="C212" s="21"/>
      <c r="M212" s="10"/>
      <c r="N212" s="83">
        <v>2012</v>
      </c>
      <c r="O212" s="1">
        <v>2013</v>
      </c>
      <c r="P212" s="38">
        <v>2012</v>
      </c>
      <c r="Q212" s="83">
        <v>2013</v>
      </c>
    </row>
    <row r="213" spans="2:18" ht="15" customHeight="1" x14ac:dyDescent="0.2">
      <c r="C213" s="21"/>
      <c r="M213" s="81">
        <v>0</v>
      </c>
      <c r="N213" s="83">
        <f>COUNTIFS($L$3:$L$170,$N$212,$R$3:$R$170,0)</f>
        <v>1</v>
      </c>
      <c r="O213" s="1">
        <f>COUNTIFS($L$3:$L$170,$O$212,$R$3:$R$170,0)</f>
        <v>4</v>
      </c>
      <c r="P213" s="83">
        <f>COUNTIFS($L$3:$L$170,$P$212,$S$3:$S$170,0)</f>
        <v>0</v>
      </c>
      <c r="Q213" s="1">
        <f>COUNTIFS($L$3:$L$170,$Q$212,$S$3:$S$170,0)</f>
        <v>1</v>
      </c>
    </row>
    <row r="214" spans="2:18" ht="15" customHeight="1" x14ac:dyDescent="0.2">
      <c r="C214" s="21"/>
      <c r="M214" s="81">
        <v>0.25</v>
      </c>
      <c r="N214" s="83">
        <f>COUNTIFS($L$3:$L$170,2012,$R$3:$R$170,25)</f>
        <v>10</v>
      </c>
      <c r="O214" s="1">
        <f>COUNTIFS($L$3:$L$170,$O$212,$R$3:$R$170,25)</f>
        <v>19</v>
      </c>
      <c r="P214" s="1">
        <f>COUNTIFS($L$3:$L$170,$P$212,$S$3:$S$170,25)</f>
        <v>7</v>
      </c>
      <c r="Q214" s="1">
        <f>COUNTIFS($L$3:$L$170,$Q$212,$S$3:$S$170,25)</f>
        <v>14</v>
      </c>
    </row>
    <row r="215" spans="2:18" ht="15" customHeight="1" x14ac:dyDescent="0.2">
      <c r="M215" s="81">
        <v>0.5</v>
      </c>
      <c r="N215" s="83">
        <f>COUNTIFS($L$3:$L$170,2012,$R$3:$R$170,50)</f>
        <v>3</v>
      </c>
      <c r="O215" s="1">
        <f>COUNTIFS($L$3:$L$170,$O$212,$R$3:$R$170,50)</f>
        <v>1</v>
      </c>
      <c r="P215" s="83">
        <f>COUNTIFS($L$3:$L$170,$P$212,$S$3:$S$170,50)</f>
        <v>1</v>
      </c>
      <c r="Q215" s="1">
        <f>COUNTIFS($L$3:$L$170,$Q$212,$S$3:$S$170,50)</f>
        <v>0</v>
      </c>
    </row>
    <row r="216" spans="2:18" ht="15" customHeight="1" x14ac:dyDescent="0.2">
      <c r="M216" s="81">
        <v>0.75</v>
      </c>
      <c r="N216" s="83">
        <f>COUNTIFS($L$3:$L$170,2012,$R$3:$R$170,75)</f>
        <v>0</v>
      </c>
      <c r="O216" s="1">
        <f>COUNTIFS($L$3:$L$170,$O$212,$R$3:$R$170,75)</f>
        <v>0</v>
      </c>
      <c r="P216" s="83">
        <f>COUNTIFS($L$3:$L$170,$P$212,$S$3:$S$170,75)</f>
        <v>1</v>
      </c>
      <c r="Q216" s="1">
        <f>COUNTIFS($L$3:$L$170,$Q$212,$S$3:$S$170,75)</f>
        <v>1</v>
      </c>
    </row>
    <row r="217" spans="2:18" ht="15" customHeight="1" x14ac:dyDescent="0.2">
      <c r="M217" s="81">
        <v>1</v>
      </c>
      <c r="N217" s="83">
        <f>COUNTIFS($L$3:$L$170,2012,$R$3:$R$170,100)</f>
        <v>1</v>
      </c>
      <c r="O217" s="1">
        <f>COUNTIFS($L$3:$L$170,$O$212,$R$3:$R$170,100)</f>
        <v>0</v>
      </c>
      <c r="P217" s="83">
        <f>COUNTIFS($L$3:$L$170,$P$212,$S$3:$S$170,100)</f>
        <v>1</v>
      </c>
      <c r="Q217" s="1">
        <f>COUNTIFS($L$3:$L$170,$Q$212,$S$3:$S$170,100)</f>
        <v>0</v>
      </c>
    </row>
    <row r="218" spans="2:18" ht="15" customHeight="1" x14ac:dyDescent="0.2">
      <c r="M218" s="10"/>
      <c r="N218" s="83">
        <f>SUM(N213:N217)</f>
        <v>15</v>
      </c>
      <c r="O218" s="1">
        <f>SUM(O213:O217)</f>
        <v>24</v>
      </c>
      <c r="P218" s="83">
        <f>SUM(P213:P217)</f>
        <v>10</v>
      </c>
      <c r="Q218" s="83">
        <f>SUM(Q213:Q217)</f>
        <v>16</v>
      </c>
    </row>
    <row r="219" spans="2:18" ht="15" customHeight="1" x14ac:dyDescent="0.2">
      <c r="M219" s="10"/>
      <c r="N219" s="83"/>
      <c r="O219" s="1"/>
    </row>
    <row r="220" spans="2:18" ht="15" customHeight="1" x14ac:dyDescent="0.2">
      <c r="M220" s="85" t="s">
        <v>737</v>
      </c>
      <c r="N220" s="91" t="s">
        <v>739</v>
      </c>
      <c r="O220" s="91" t="s">
        <v>740</v>
      </c>
      <c r="P220" s="91" t="s">
        <v>741</v>
      </c>
      <c r="Q220" s="91" t="s">
        <v>742</v>
      </c>
      <c r="R220" s="91" t="s">
        <v>743</v>
      </c>
    </row>
    <row r="221" spans="2:18" ht="15" customHeight="1" x14ac:dyDescent="0.2">
      <c r="M221" s="85" t="s">
        <v>738</v>
      </c>
      <c r="N221" s="91"/>
      <c r="O221" s="91"/>
      <c r="P221" s="91"/>
      <c r="Q221" s="91"/>
      <c r="R221" s="91"/>
    </row>
    <row r="222" spans="2:18" ht="15" customHeight="1" x14ac:dyDescent="0.2">
      <c r="M222" s="86" t="s">
        <v>744</v>
      </c>
      <c r="N222" s="87" t="s">
        <v>454</v>
      </c>
      <c r="O222" s="88">
        <v>1</v>
      </c>
      <c r="P222" s="88">
        <v>4</v>
      </c>
      <c r="Q222" s="87" t="s">
        <v>454</v>
      </c>
      <c r="R222" s="87" t="s">
        <v>454</v>
      </c>
    </row>
    <row r="223" spans="2:18" ht="15" customHeight="1" x14ac:dyDescent="0.2">
      <c r="M223" s="86" t="s">
        <v>745</v>
      </c>
      <c r="N223" s="87" t="s">
        <v>454</v>
      </c>
      <c r="O223" s="88">
        <v>10</v>
      </c>
      <c r="P223" s="88">
        <v>21</v>
      </c>
      <c r="Q223" s="87" t="s">
        <v>454</v>
      </c>
      <c r="R223" s="87" t="s">
        <v>454</v>
      </c>
    </row>
    <row r="224" spans="2:18" ht="15" customHeight="1" x14ac:dyDescent="0.2">
      <c r="M224" s="86" t="s">
        <v>746</v>
      </c>
      <c r="N224" s="87" t="s">
        <v>454</v>
      </c>
      <c r="O224" s="88">
        <v>3</v>
      </c>
      <c r="P224" s="88">
        <v>1</v>
      </c>
      <c r="Q224" s="87" t="s">
        <v>454</v>
      </c>
      <c r="R224" s="87" t="s">
        <v>454</v>
      </c>
    </row>
    <row r="225" spans="13:18" ht="15" customHeight="1" x14ac:dyDescent="0.2">
      <c r="M225" s="86" t="s">
        <v>747</v>
      </c>
      <c r="N225" s="87" t="s">
        <v>454</v>
      </c>
      <c r="O225" s="88">
        <v>0</v>
      </c>
      <c r="P225" s="88">
        <v>0</v>
      </c>
      <c r="Q225" s="87" t="s">
        <v>454</v>
      </c>
      <c r="R225" s="87" t="s">
        <v>454</v>
      </c>
    </row>
    <row r="226" spans="13:18" ht="15" customHeight="1" x14ac:dyDescent="0.2">
      <c r="M226" s="86" t="s">
        <v>748</v>
      </c>
      <c r="N226" s="87" t="s">
        <v>454</v>
      </c>
      <c r="O226" s="88">
        <v>1</v>
      </c>
      <c r="P226" s="88">
        <v>0</v>
      </c>
      <c r="Q226" s="87" t="s">
        <v>454</v>
      </c>
      <c r="R226" s="87" t="s">
        <v>454</v>
      </c>
    </row>
    <row r="227" spans="13:18" ht="15" customHeight="1" x14ac:dyDescent="0.2">
      <c r="M227" s="89" t="s">
        <v>749</v>
      </c>
      <c r="N227" s="90">
        <v>0</v>
      </c>
      <c r="O227" s="90">
        <v>15</v>
      </c>
      <c r="P227" s="90">
        <v>26</v>
      </c>
      <c r="Q227" s="90">
        <v>0</v>
      </c>
      <c r="R227" s="90">
        <v>0</v>
      </c>
    </row>
  </sheetData>
  <autoFilter ref="A2:S208">
    <sortState ref="A3:S208">
      <sortCondition ref="M2:M208"/>
    </sortState>
  </autoFilter>
  <sortState ref="A14:S123">
    <sortCondition descending="1" ref="S123"/>
  </sortState>
  <mergeCells count="5">
    <mergeCell ref="N220:N221"/>
    <mergeCell ref="O220:O221"/>
    <mergeCell ref="P220:P221"/>
    <mergeCell ref="Q220:Q221"/>
    <mergeCell ref="R220:R221"/>
  </mergeCells>
  <pageMargins left="0.75" right="0.75" top="1" bottom="1" header="0.5" footer="0.5"/>
  <pageSetup paperSize="17"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BOAs</vt:lpstr>
      <vt:lpstr>BOA</vt:lpstr>
      <vt:lpstr>CN</vt:lpstr>
      <vt:lpstr>County</vt:lpstr>
      <vt:lpstr>ED</vt:lpstr>
      <vt:lpstr>FY</vt:lpstr>
      <vt:lpstr>GrantAward</vt:lpstr>
      <vt:lpstr>Master</vt:lpstr>
      <vt:lpstr>PD</vt:lpstr>
      <vt:lpstr>Recipient</vt:lpstr>
      <vt:lpstr>SD</vt:lpstr>
      <vt:lpstr>Staff</vt:lpstr>
      <vt:lpstr>State_Balance</vt:lpstr>
      <vt:lpstr>State_Expended</vt:lpstr>
      <vt:lpstr>Type_3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Riley, Tara</dc:creator>
  <cp:lastModifiedBy>Bitsuser</cp:lastModifiedBy>
  <cp:lastPrinted>2015-07-21T13:58:52Z</cp:lastPrinted>
  <dcterms:created xsi:type="dcterms:W3CDTF">2010-09-17T17:08:12Z</dcterms:created>
  <dcterms:modified xsi:type="dcterms:W3CDTF">2015-11-17T21:01:08Z</dcterms:modified>
</cp:coreProperties>
</file>