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3.xml" ContentType="application/vnd.openxmlformats-officedocument.drawing+xml"/>
  <Override PartName="/xl/tables/table10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tables/table11.xml" ContentType="application/vnd.openxmlformats-officedocument.spreadsheetml.table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houni\OneDrive\Documentos\GitHub\PEDIDOS_HUM_GITHUB\"/>
    </mc:Choice>
  </mc:AlternateContent>
  <xr:revisionPtr revIDLastSave="0" documentId="13_ncr:1_{95E88660-B203-41D8-B136-B75A3BC39307}" xr6:coauthVersionLast="47" xr6:coauthVersionMax="47" xr10:uidLastSave="{00000000-0000-0000-0000-000000000000}"/>
  <bookViews>
    <workbookView xWindow="-120" yWindow="-120" windowWidth="29040" windowHeight="16440" xr2:uid="{1F4A8642-1007-4AC1-9258-D6319B1D2D5D}"/>
  </bookViews>
  <sheets>
    <sheet name="HOJA_INGRESO" sheetId="1" r:id="rId1"/>
    <sheet name="HOJA_MENU" sheetId="12" state="veryHidden" r:id="rId2"/>
    <sheet name="HOJA_LISTAS" sheetId="7" state="veryHidden" r:id="rId3"/>
    <sheet name="HOJA_CALCULOS" sheetId="13" state="veryHidden" r:id="rId4"/>
    <sheet name="HOJA_AUXILIAR" sheetId="6" state="veryHidden" r:id="rId5"/>
    <sheet name="HOJA_CONFIG" sheetId="5" state="veryHidden" r:id="rId6"/>
    <sheet name="HOJA_FABRICACION" sheetId="3" state="veryHidden" r:id="rId7"/>
    <sheet name="HOJA_CONTROL" sheetId="8" state="veryHidden" r:id="rId8"/>
    <sheet name="HOJA_CLIENTE" sheetId="11" state="veryHidden" r:id="rId9"/>
    <sheet name="HOJA_ETIQUETA" sheetId="2" state="veryHidden" r:id="rId10"/>
    <sheet name="HOJA_ETIQUETAS" sheetId="10" state="veryHidden" r:id="rId11"/>
  </sheets>
  <functionGroups builtInGroupCount="19"/>
  <definedNames>
    <definedName name="_xlnm.Print_Area" localSheetId="8">HOJA_CLIENTE!$B$2:$H$13</definedName>
    <definedName name="_xlnm.Print_Area" localSheetId="7">HOJA_CONTROL!$B$2:$G$21</definedName>
    <definedName name="_xlnm.Print_Area" localSheetId="6">HOJA_FABRICACION!$B$2:$F$16</definedName>
    <definedName name="AUX_LISTA_CODIGOS_DE_FORMA" localSheetId="4">_xlfn._xlws.FILTER(TABLA_CONFIG[CODIGO],TABLA_CONFIG[FORMA]=TABLA_INGRESO_PIEZA[FORMA])</definedName>
    <definedName name="AUX_LISTA_PIEZAS_DE_FORMA" localSheetId="4">_xlfn._xlws.FILTER(TABLA_CONFIG[PIEZA],TABLA_CONFIG[FORMA]=TABLA_INGRESO_PIEZA[FORMA])</definedName>
    <definedName name="CALIBRE" localSheetId="0">HOJA_INGRESO!$I$7</definedName>
    <definedName name="CALIBRES">TABLA_CALIBRE[CALIBRE]</definedName>
    <definedName name="CATEGORIAS">TABLA_CATEGORIAS[CATEGORIAS]</definedName>
    <definedName name="CIERRES">TABLA_CIERRE[CIERRE]</definedName>
    <definedName name="CLIENTES">TABLA_CLIENTES[CLIENTES]</definedName>
    <definedName name="HOJA_INGRESO_IMAGEN_PIEZA" localSheetId="7">INDEX(HOJA_CONTROL!TABLA_CONFIG_IMAGEN,MATCH(TABLA_INGRESO_PIEZA[COD.],HOJA_CONTROL!TABLA_CONFIG_CODIGO,0))</definedName>
    <definedName name="HOJA_INGRESO_IMAGEN_PIEZA">INDEX(TABLA_CONFIG_IMAGEN,MATCH(TABLA_INGRESO_PIEZA[COD.],TABLA_CONFIG_CODIGO,0))</definedName>
    <definedName name="LARGO_CHAPA">HOJA_INGRESO!$I$4</definedName>
    <definedName name="LARGOS_DE_CHAPA">TABLA_LARGO_CHAPA[LARGO CHAPA]</definedName>
    <definedName name="LISTA_CODIGOS_DE_FORMA">_xlfn.ANCHORARRAY(HOJA_AUXILIAR!$D$2)</definedName>
    <definedName name="LISTA_PIEZAS_DE_FORMA">_xlfn.ANCHORARRAY(HOJA_AUXILIAR!$F$2)</definedName>
    <definedName name="MATERIAL">HOJA_INGRESO!$I$5</definedName>
    <definedName name="MATERIALES">TABLA_MATERIAL[MATERIAL]</definedName>
    <definedName name="SECTOR">HOJA_INGRESO!$D$5</definedName>
    <definedName name="TABLA_CALCULOS_CALIBRES_FILTRADA" localSheetId="8">HOJA_CLIENTE!#REF!</definedName>
    <definedName name="TABLA_CONFIG_CODIGO" localSheetId="7">TABLA_CONFIG[CODIGO]</definedName>
    <definedName name="TABLA_CONFIG_CODIGO">TABLA_CONFIG[CODIGO]</definedName>
    <definedName name="TABLA_CONFIG_IMAGEN" localSheetId="7">TABLA_CONFIG[IMAGEN]</definedName>
    <definedName name="TABLA_CONFIG_IMAGEN">TABLA_CONFIG[IMAGEN]</definedName>
    <definedName name="TABLA_CONFIG_PIEZA" localSheetId="7">TABLA_CONFIG[PIEZA]</definedName>
    <definedName name="TABLA_CONFIG_PIEZA">TABLA_CONFIG[PIEZA]</definedName>
    <definedName name="TIPO_DE_CIERRE" localSheetId="0">HOJA_INGRESO!$I$6</definedName>
    <definedName name="_xlnm.Print_Titles" localSheetId="7">HOJA_CONTROL!$2:$14</definedName>
    <definedName name="TOTAL_DE_PIEZAS">HOJA_INGRESO!$B$15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1" i="1" l="1"/>
  <c r="J11" i="1"/>
  <c r="A43" i="5"/>
  <c r="A42" i="5"/>
  <c r="A41" i="5"/>
  <c r="A40" i="5"/>
  <c r="A39" i="5"/>
  <c r="A38" i="5"/>
  <c r="A37" i="5"/>
  <c r="A36" i="5"/>
  <c r="A35" i="5"/>
  <c r="A34" i="5"/>
  <c r="D9" i="3"/>
  <c r="D9" i="11"/>
  <c r="D9" i="8"/>
  <c r="A14" i="5"/>
  <c r="A13" i="5"/>
  <c r="A23" i="5"/>
  <c r="A26" i="5"/>
  <c r="A7" i="5"/>
  <c r="A10" i="5"/>
  <c r="A22" i="5"/>
  <c r="A16" i="5"/>
  <c r="A30" i="5"/>
  <c r="A6" i="5"/>
  <c r="A19" i="5"/>
  <c r="A28" i="5"/>
  <c r="A2" i="5"/>
  <c r="A24" i="5"/>
  <c r="A8" i="5"/>
  <c r="A33" i="5"/>
  <c r="A32" i="5"/>
  <c r="A20" i="5"/>
  <c r="G8" i="11"/>
  <c r="D8" i="11"/>
  <c r="D7" i="11"/>
  <c r="G6" i="11"/>
  <c r="D6" i="11"/>
  <c r="G5" i="11"/>
  <c r="D5" i="11"/>
  <c r="G4" i="11"/>
  <c r="D4" i="11"/>
  <c r="E2" i="11"/>
  <c r="D6" i="3"/>
  <c r="D6" i="8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E2" i="2"/>
  <c r="E2" i="8"/>
  <c r="E2" i="3"/>
  <c r="G8" i="2"/>
  <c r="G8" i="8"/>
  <c r="F8" i="3"/>
  <c r="D4" i="2"/>
  <c r="D5" i="2"/>
  <c r="D7" i="2"/>
  <c r="D7" i="8"/>
  <c r="D5" i="8"/>
  <c r="D4" i="8"/>
  <c r="D4" i="3"/>
  <c r="D7" i="3"/>
  <c r="D5" i="3"/>
  <c r="A4" i="5"/>
  <c r="A12" i="5"/>
  <c r="A18" i="5"/>
  <c r="G15" i="1"/>
  <c r="G12" i="11" s="1"/>
  <c r="G6" i="8"/>
  <c r="G5" i="8"/>
  <c r="G4" i="8"/>
  <c r="D8" i="8"/>
  <c r="F2" i="6" a="1"/>
  <c r="F2" i="6" s="1"/>
  <c r="A17" i="5"/>
  <c r="A3" i="5"/>
  <c r="A11" i="5"/>
  <c r="A31" i="5"/>
  <c r="A29" i="5"/>
  <c r="A21" i="5"/>
  <c r="A15" i="5"/>
  <c r="A5" i="5"/>
  <c r="A27" i="5"/>
  <c r="A9" i="5"/>
  <c r="A25" i="5"/>
  <c r="F6" i="3"/>
  <c r="F5" i="3"/>
  <c r="F4" i="3"/>
  <c r="D8" i="3"/>
  <c r="G6" i="2"/>
  <c r="G5" i="2"/>
  <c r="G4" i="2"/>
  <c r="D8" i="2"/>
  <c r="D6" i="2"/>
  <c r="D2" i="6" a="1"/>
  <c r="D2" i="6" s="1"/>
  <c r="N11" i="1" a="1"/>
  <c r="L14" i="1" a="1"/>
  <c r="L16" i="1" a="1"/>
  <c r="E15" i="1" a="1"/>
  <c r="C15" i="1" a="1"/>
  <c r="D15" i="1" a="1"/>
  <c r="C37" i="2" a="1"/>
  <c r="C35" i="2" a="1"/>
  <c r="C25" i="2" a="1"/>
  <c r="C45" i="2" a="1"/>
  <c r="C43" i="2" a="1"/>
  <c r="C19" i="2" a="1"/>
  <c r="C20" i="2" a="1"/>
  <c r="C26" i="2" a="1"/>
  <c r="C16" i="2" a="1"/>
  <c r="C46" i="2" a="1"/>
  <c r="C33" i="2" a="1"/>
  <c r="C27" i="2" a="1"/>
  <c r="C22" i="2" a="1"/>
  <c r="C15" i="2" a="1"/>
  <c r="C38" i="2" a="1"/>
  <c r="C36" i="2" a="1"/>
  <c r="C24" i="2" a="1"/>
  <c r="C32" i="2" a="1"/>
  <c r="C34" i="2" a="1"/>
  <c r="C28" i="2" a="1"/>
  <c r="C29" i="2" a="1"/>
  <c r="C41" i="2" a="1"/>
  <c r="C39" i="2" a="1"/>
  <c r="C31" i="2" a="1"/>
  <c r="C40" i="2" a="1"/>
  <c r="C44" i="2" a="1"/>
  <c r="C23" i="2" a="1"/>
  <c r="C21" i="2" a="1"/>
  <c r="C17" i="2" a="1"/>
  <c r="C30" i="2" a="1"/>
  <c r="C18" i="2" a="1"/>
  <c r="C42" i="2" a="1"/>
  <c r="N11" i="1" l="1"/>
  <c r="E15" i="1"/>
  <c r="D15" i="1"/>
  <c r="L14" i="1"/>
  <c r="L16" i="1"/>
  <c r="C15" i="1"/>
  <c r="C25" i="2"/>
  <c r="C41" i="2"/>
  <c r="C28" i="2"/>
  <c r="C43" i="2"/>
  <c r="C17" i="2"/>
  <c r="C37" i="2"/>
  <c r="C45" i="2"/>
  <c r="C15" i="2"/>
  <c r="C32" i="2"/>
  <c r="C24" i="2"/>
  <c r="C26" i="2"/>
  <c r="C22" i="2"/>
  <c r="C40" i="2"/>
  <c r="C39" i="2"/>
  <c r="C30" i="2"/>
  <c r="C19" i="2"/>
  <c r="C27" i="2"/>
  <c r="C34" i="2"/>
  <c r="C23" i="2"/>
  <c r="C20" i="2"/>
  <c r="C42" i="2"/>
  <c r="C29" i="2"/>
  <c r="C36" i="2"/>
  <c r="C38" i="2"/>
  <c r="C33" i="2"/>
  <c r="C16" i="2"/>
  <c r="C31" i="2"/>
  <c r="C35" i="2"/>
  <c r="C46" i="2"/>
  <c r="C44" i="2"/>
  <c r="C21" i="2"/>
  <c r="C18" i="2"/>
  <c r="O11" i="1" a="1"/>
  <c r="J4" i="11" a="1"/>
  <c r="B14" i="3" a="1"/>
  <c r="B14" i="11" a="1"/>
  <c r="B14" i="8" a="1"/>
  <c r="A1" i="10" a="1"/>
  <c r="O11" i="1" l="1"/>
  <c r="A1" i="10"/>
  <c r="J4" i="11"/>
  <c r="B14" i="8"/>
  <c r="B14" i="3"/>
  <c r="B14" i="11"/>
  <c r="C12" i="8"/>
  <c r="B15" i="1"/>
  <c r="C12" i="11"/>
  <c r="C12" i="2"/>
  <c r="C12" i="3"/>
  <c r="H15" i="1"/>
  <c r="H12" i="11" s="1"/>
  <c r="F7" i="3"/>
  <c r="G7" i="8"/>
  <c r="G7" i="2"/>
  <c r="G7" i="11"/>
  <c r="D12" i="11"/>
  <c r="D12" i="3"/>
  <c r="D12" i="8"/>
  <c r="D12" i="2"/>
  <c r="E12" i="11"/>
  <c r="E12" i="3"/>
  <c r="E12" i="8"/>
  <c r="E12" i="2"/>
  <c r="F12" i="2" l="1"/>
  <c r="B12" i="11"/>
  <c r="B12" i="8"/>
  <c r="B1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<sst xmlns="http://schemas.openxmlformats.org/spreadsheetml/2006/main" count="577" uniqueCount="244">
  <si>
    <t>GAL</t>
  </si>
  <si>
    <t>PROYECTO</t>
  </si>
  <si>
    <t>SECTOR</t>
  </si>
  <si>
    <t>CONTACTO</t>
  </si>
  <si>
    <t>Enc. Obra</t>
  </si>
  <si>
    <t>LARGO CHAPA</t>
  </si>
  <si>
    <t>TIPO DE CIERRE</t>
  </si>
  <si>
    <t>MATERIAL</t>
  </si>
  <si>
    <t>CALIBRE</t>
  </si>
  <si>
    <t>TDF</t>
  </si>
  <si>
    <t>PIEZA</t>
  </si>
  <si>
    <t>CIERRE</t>
  </si>
  <si>
    <t>COD.</t>
  </si>
  <si>
    <t>CANTIDAD</t>
  </si>
  <si>
    <t>ESQUEMA/COMENTARIO</t>
  </si>
  <si>
    <t>FABRICACIÓN</t>
  </si>
  <si>
    <t>ETIQ.</t>
  </si>
  <si>
    <t>N°PIEZA</t>
  </si>
  <si>
    <t>CODIGO</t>
  </si>
  <si>
    <t>CATEGORIA</t>
  </si>
  <si>
    <t>PARAMETROS</t>
  </si>
  <si>
    <t>CONCATENACION</t>
  </si>
  <si>
    <t>CALC_M2</t>
  </si>
  <si>
    <t>Ducto</t>
  </si>
  <si>
    <t>DUCTO</t>
  </si>
  <si>
    <t>A,B,C,C1,C2</t>
  </si>
  <si>
    <t>Ajuste</t>
  </si>
  <si>
    <t>Curva con radio</t>
  </si>
  <si>
    <t>A,B,C,D,C1,C2</t>
  </si>
  <si>
    <t>Transformacion</t>
  </si>
  <si>
    <t>A,B,C,D,E,C1,C2</t>
  </si>
  <si>
    <t>Tapa</t>
  </si>
  <si>
    <t>A,B</t>
  </si>
  <si>
    <t>{A}x{B}</t>
  </si>
  <si>
    <t>Garganta</t>
  </si>
  <si>
    <t>Desvio</t>
  </si>
  <si>
    <t>Cajon</t>
  </si>
  <si>
    <t>Lona</t>
  </si>
  <si>
    <t>LONA</t>
  </si>
  <si>
    <t>A</t>
  </si>
  <si>
    <t>CALC_KG</t>
  </si>
  <si>
    <t>Cuña con radio</t>
  </si>
  <si>
    <t>Pantalon</t>
  </si>
  <si>
    <t>TOTAL</t>
  </si>
  <si>
    <t>M2</t>
  </si>
  <si>
    <t>KG</t>
  </si>
  <si>
    <t>IMAGEN</t>
  </si>
  <si>
    <t>FORMAS</t>
  </si>
  <si>
    <t>RECT</t>
  </si>
  <si>
    <t>CIR</t>
  </si>
  <si>
    <t>CODIGOS</t>
  </si>
  <si>
    <t>PIEZAS</t>
  </si>
  <si>
    <t>FORMA</t>
  </si>
  <si>
    <t>ALUM</t>
  </si>
  <si>
    <t>INOX</t>
  </si>
  <si>
    <t>HR</t>
  </si>
  <si>
    <t>LISO</t>
  </si>
  <si>
    <t>TAPA</t>
  </si>
  <si>
    <t>COMENT.</t>
  </si>
  <si>
    <t>CLINCH</t>
  </si>
  <si>
    <t>A,B,C,D,E,F,G,H,C1,C2,C3</t>
  </si>
  <si>
    <t>ESQUINEROS</t>
  </si>
  <si>
    <t>A,B,C1,C2,C</t>
  </si>
  <si>
    <t>MEDIDA</t>
  </si>
  <si>
    <t>ETIQUETA</t>
  </si>
  <si>
    <t>Ø{A}</t>
  </si>
  <si>
    <t>A,B,C</t>
  </si>
  <si>
    <t>Ø{A} r{B} {C}°</t>
  </si>
  <si>
    <t>TORRES DEL ESTE</t>
  </si>
  <si>
    <t xml:space="preserve">25x25  90° r10 CORR/CORR </t>
  </si>
  <si>
    <t xml:space="preserve">25x25 Lu117 CORR/CORR </t>
  </si>
  <si>
    <t xml:space="preserve">25x15 Lu117 CORR/CORR </t>
  </si>
  <si>
    <t xml:space="preserve">25x25 a 25x15 lu30  CORR/CORR </t>
  </si>
  <si>
    <t xml:space="preserve">25x25  45° r10 CORR/CORR </t>
  </si>
  <si>
    <t> 1/4</t>
  </si>
  <si>
    <t> 2/4</t>
  </si>
  <si>
    <t> 3/4</t>
  </si>
  <si>
    <t> 4/4</t>
  </si>
  <si>
    <t> 1/18</t>
  </si>
  <si>
    <t> 2/18</t>
  </si>
  <si>
    <t> 3/18</t>
  </si>
  <si>
    <t> 4/18</t>
  </si>
  <si>
    <t> 5/18</t>
  </si>
  <si>
    <t> 6/18</t>
  </si>
  <si>
    <t> 7/18</t>
  </si>
  <si>
    <t> 8/18</t>
  </si>
  <si>
    <t> 9/18</t>
  </si>
  <si>
    <t> 10/18</t>
  </si>
  <si>
    <t> 11/18</t>
  </si>
  <si>
    <t> 12/18</t>
  </si>
  <si>
    <t> 13/18</t>
  </si>
  <si>
    <t> 14/18</t>
  </si>
  <si>
    <t> 15/18</t>
  </si>
  <si>
    <t> 16/18</t>
  </si>
  <si>
    <t> 17/18</t>
  </si>
  <si>
    <t> 18/18</t>
  </si>
  <si>
    <t> 1/5</t>
  </si>
  <si>
    <t> 2/5</t>
  </si>
  <si>
    <t> 3/5</t>
  </si>
  <si>
    <t> 4/5</t>
  </si>
  <si>
    <t> 5/5</t>
  </si>
  <si>
    <t> 1/3</t>
  </si>
  <si>
    <t> 2/3</t>
  </si>
  <si>
    <t> 3/3</t>
  </si>
  <si>
    <t> 1/2</t>
  </si>
  <si>
    <t> 2/2</t>
  </si>
  <si>
    <t>N° Obra</t>
  </si>
  <si>
    <t xml:space="preserve">PEDIDO N° </t>
  </si>
  <si>
    <t>{A}x{B} {C1}/{C2}</t>
  </si>
  <si>
    <t>CLIENTE</t>
  </si>
  <si>
    <t>Ajuste Ø</t>
  </si>
  <si>
    <t>Curva Ø</t>
  </si>
  <si>
    <t>Ducto Ø</t>
  </si>
  <si>
    <t>Cuello Ø</t>
  </si>
  <si>
    <t>Especial</t>
  </si>
  <si>
    <t>INOX 304</t>
  </si>
  <si>
    <t>CALC_M2_TRANSFORMACION([@A], [@B], [@C], [@D], [@E],[@CANTIDAD])</t>
  </si>
  <si>
    <t>CALC_M2_TAPA([@A], [@B],[@CANTIDAD])</t>
  </si>
  <si>
    <t>CALC_M2_AJUSTE_REDONDO([@A],[@B],[@CANTIDAD])</t>
  </si>
  <si>
    <t>CALC_M2_DUCTO_REDONDO([@A],LARGO_CHAPA,[@CANTIDAD])</t>
  </si>
  <si>
    <t>CALC_M2_CURVA_REDONDO([@A],[@C],[@CANTIDAD])</t>
  </si>
  <si>
    <t>Ø{A} Lu {B}</t>
  </si>
  <si>
    <t>Transformacion Ø</t>
  </si>
  <si>
    <t>Cuello</t>
  </si>
  <si>
    <t>{A}x{B} Lu {C} {C1}/{C2}</t>
  </si>
  <si>
    <t>CALC_M2_CUADRADO_REDONDO([@A],[@B],[@D],[@CANTIDAD])</t>
  </si>
  <si>
    <t>Hamaca</t>
  </si>
  <si>
    <t>Curva</t>
  </si>
  <si>
    <t>Transformacion CR</t>
  </si>
  <si>
    <t>CALC_KG([@M2],[@CALIBRE])</t>
  </si>
  <si>
    <t>CALC_M2_TRANSFORMACION_REDONDO([@A],[@B],[@C],[@CANTIDAD])</t>
  </si>
  <si>
    <t>A,B,C,D,C1</t>
  </si>
  <si>
    <t>CATEGORIAS</t>
  </si>
  <si>
    <t>CALC_M2_ABRAZADERA([@A],[@CANTIDAD])</t>
  </si>
  <si>
    <t>AbrazaderaØ</t>
  </si>
  <si>
    <t>{A}x{B} Lu {C}</t>
  </si>
  <si>
    <t>CALC_M2_LONA([@A],[@B],[@C],[@CANTIDAD])</t>
  </si>
  <si>
    <t>CONTROL</t>
  </si>
  <si>
    <t>EspecialØ</t>
  </si>
  <si>
    <t>De {A}x{B} a {C}x{B} r{E} {G}° a {D}x{B} r{F} {H}° {C1}/{C2}/{C3}</t>
  </si>
  <si>
    <t>{A}x{B} a {D}x{B} r{F} {G}° a {C}x{B} Lu {E} {C1}/{C2}/{C3}</t>
  </si>
  <si>
    <t>A,B,C,D,E,F,G,C1,C2,C3</t>
  </si>
  <si>
    <t>Cajon2</t>
  </si>
  <si>
    <t>Tapa Ø</t>
  </si>
  <si>
    <t>CALC_M2_TAPA_REDONDA([@A],[@CANTIDAD])</t>
  </si>
  <si>
    <t>A,B,C,D,E,F,G,C1,C2</t>
  </si>
  <si>
    <t>CALC_M2_GARGANTA([@A], [@B],[@C],[@D],[@CANTIDAD])</t>
  </si>
  <si>
    <t>CLIENTES</t>
  </si>
  <si>
    <t>MED</t>
  </si>
  <si>
    <t>Cuña</t>
  </si>
  <si>
    <t>{A}x{B} r{C} 45° {C1}/{C2}</t>
  </si>
  <si>
    <t>{A}x{B} r{C} {D}° {C1}/{C2}</t>
  </si>
  <si>
    <t>{A}x{B} a {C}x{D} Lu {E}  {C1}/{C2}</t>
  </si>
  <si>
    <t>Codo</t>
  </si>
  <si>
    <t>{A}x{B} r{C} 90° {C1}/{C2}</t>
  </si>
  <si>
    <t>{A}x{B} a Ø{C} Lu {D}</t>
  </si>
  <si>
    <t>Ø{A} a Ø{B} Lu {C}</t>
  </si>
  <si>
    <t>Lona2</t>
  </si>
  <si>
    <t>{A} cm</t>
  </si>
  <si>
    <t>CALC_M2_GARGANTA2([@A], [@B],[@C],[@CANTIDAD])</t>
  </si>
  <si>
    <t>CALC_M2_GARGANTA3([@A], [@B],[@C],[@CANTIDAD])</t>
  </si>
  <si>
    <t>CALC_M2_LONA2([@A],[@CANTIDAD])</t>
  </si>
  <si>
    <t>CALC_M2_CAJON2([@A], [@B], [@C], [@D], [@E], [@CANTIDAD])</t>
  </si>
  <si>
    <t>{A}x{B} Lu {C} {C1}/TAPA</t>
  </si>
  <si>
    <t>A,B,C,C1</t>
  </si>
  <si>
    <t>Codo Ø</t>
  </si>
  <si>
    <t>Ø{A} r{B} 90°</t>
  </si>
  <si>
    <t>CALC_M2_CODO_REDONDO([@A],[@CANTIDAD])</t>
  </si>
  <si>
    <t>Cuña Ø</t>
  </si>
  <si>
    <t>Ø{A} r{B} 45°</t>
  </si>
  <si>
    <t>CALC_M2_CUNIA_REDONDO([@A],[@CANTIDAD])</t>
  </si>
  <si>
    <t>NOTA</t>
  </si>
  <si>
    <t>OCL</t>
  </si>
  <si>
    <t>CHAUCHAS</t>
  </si>
  <si>
    <t>ESQUINEROS / CHAUCHAS</t>
  </si>
  <si>
    <t>{A}x{B} a {C}x{B} desvía {E} r izq. {F} r der. {G} Lu {D} {C1}/{C2}</t>
  </si>
  <si>
    <t>{A}x{B} Desvia {C} Lu {D} {C1}/{C2}</t>
  </si>
  <si>
    <t>INOX 430</t>
  </si>
  <si>
    <t>Lona  Ø</t>
  </si>
  <si>
    <t xml:space="preserve"> Ø{A} Lu {B}</t>
  </si>
  <si>
    <t>CALC_M2_LONA_REDONDO([@A],[@B],[@CANTIDAD])</t>
  </si>
  <si>
    <t>TUGENTMAN</t>
  </si>
  <si>
    <t>P1</t>
  </si>
  <si>
    <t>P1,5</t>
  </si>
  <si>
    <t>P2</t>
  </si>
  <si>
    <t xml:space="preserve"> Ø{A}</t>
  </si>
  <si>
    <t>CALC_M2_LONA_REDONDO2([@A],[@CANTIDAD])</t>
  </si>
  <si>
    <t>Z</t>
  </si>
  <si>
    <t>A,B,C,D</t>
  </si>
  <si>
    <t>{A}x{B}x{C} Largo {D}</t>
  </si>
  <si>
    <t>CALC_M2_Z([@A],[@B],[@C],[@D],[@CANTIDAD])</t>
  </si>
  <si>
    <t>A,B,C,D,E,C1</t>
  </si>
  <si>
    <t>{A}x{B}x{C} - ext {D} en tapa y  ext {E} en {C1}</t>
  </si>
  <si>
    <t>Cajon3</t>
  </si>
  <si>
    <t>{A}x{B}x{C} - ext {D} en {C2} y  ext {E} en {C1}</t>
  </si>
  <si>
    <t>CALC_M2_CAJON3([@A], [@B], [@C], [@D], [@E],[@C1],[@C2], [@CANTIDAD])</t>
  </si>
  <si>
    <t>U</t>
  </si>
  <si>
    <t>CALC_M2_U([@A], [@B], [@C], [@D], [@CANTIDAD])</t>
  </si>
  <si>
    <t>Omega</t>
  </si>
  <si>
    <t>E</t>
  </si>
  <si>
    <t>L</t>
  </si>
  <si>
    <t>{A}x{B} Largo {C}</t>
  </si>
  <si>
    <t>CALC_M2_L([@A], [@B], [@C], [@CANTIDAD])</t>
  </si>
  <si>
    <t>CALC_M2_OMEGA([@A], [@B], [@C], [@D],[@E],[@F], [@CANTIDAD])</t>
  </si>
  <si>
    <t>{A}x{B}x{C}x{D}x{E} Largo {F}</t>
  </si>
  <si>
    <t>A,B,C,D,E,F</t>
  </si>
  <si>
    <t>CALC_M2_DUCTO([@A],[@B],LARGO_CHAPA,[@C1],[@C2],[@CANTIDAD])</t>
  </si>
  <si>
    <t>CALC_M2_AJUSTE([@A],[@B],[@C],[@C1],[@C2],[@CANTIDAD])</t>
  </si>
  <si>
    <t>CALC_M2_DESVIO([@A], [@B], [@C], [@D], [@C1], [@C2],[@CANTIDAD])</t>
  </si>
  <si>
    <t>CALC_M2_DESVIO2([@A],[@B],[@C],[@E],[@D], [@C1], [@C2],[@CANTIDAD])</t>
  </si>
  <si>
    <t>CALC_M2_CAJON([@A], [@B], [@C],[@C1],[@CANTIDAD])</t>
  </si>
  <si>
    <t>CALC_M2_CUNIA([@A],[@B],[@C],[@C1],[@C2],[@CANTIDAD])</t>
  </si>
  <si>
    <t>CALC_M2_CURVA([@A],[@B],[@C],[@C1],[@C2],[@CANTIDAD],[@D])</t>
  </si>
  <si>
    <t>CALC_M2_PANTALON([@A], [@B], [@C], [@D], [@E], [@F], [@C1],[@C2],[@C3],[@CANTIDAD],[@G],[@H])</t>
  </si>
  <si>
    <t>CALC_M2_PANTALON2([@A], [@B], [@C], [@D], [@E], [@F],[@C1],[@C2],[@C3], [@CANTIDAD],[@G])</t>
  </si>
  <si>
    <t>CALC_M2_CODO([@A],[@B],[@C],[@C1],[@C2],[@CANTIDAD])</t>
  </si>
  <si>
    <t>Clinch</t>
  </si>
  <si>
    <t>De {A}x{B} a {C}x{D} r{E} 90° a {F}x{G} r{H} 90° {C1}/{C2}/{C3}</t>
  </si>
  <si>
    <t>CALC_M2_PANTALON_TRANSFORMADO([@A],[@B],[@C],[@D],[@E],[@F],[@G],[@H],[@C1],[@C2],[@C3],[@CANTIDAD])</t>
  </si>
  <si>
    <t>{A}x{B} r{C} Lu {D} {C1}/CLINCH</t>
  </si>
  <si>
    <t>{A}x{B} r{C} {C1}/CLINCH</t>
  </si>
  <si>
    <t>{A}x{B} Lu {C} {C1}/CLINCH</t>
  </si>
  <si>
    <t>CALC_M2_AJUSTE([@A],[@B],[@C],[@C1],"CLINCH",[@CANTIDAD])</t>
  </si>
  <si>
    <t>CALC_M2_CLINCH([@A],[@B],[@C],[@C1],[@CANTIDAD])</t>
  </si>
  <si>
    <t xml:space="preserve"> </t>
  </si>
  <si>
    <t>{A}x{B}x{C}x{D}</t>
  </si>
  <si>
    <t>CALC_M2_HAMACA([@A],[@B],[@C],[@D],[@CANTIDAD])</t>
  </si>
  <si>
    <t>-</t>
  </si>
  <si>
    <t>P2,5</t>
  </si>
  <si>
    <t>B</t>
  </si>
  <si>
    <t>C1</t>
  </si>
  <si>
    <t>C</t>
  </si>
  <si>
    <t>CALC_M2_LONA_TRANS([@A], [@B], [@C], [@D], [@E],[@CANTIDAD])</t>
  </si>
  <si>
    <t>Garganta - Solo radio</t>
  </si>
  <si>
    <t>Garganta - Solo Lu</t>
  </si>
  <si>
    <t>C2</t>
  </si>
  <si>
    <t>Pantalon - Un lado recto</t>
  </si>
  <si>
    <t>Lona  Ø - Sin Lu</t>
  </si>
  <si>
    <t>Lona - Transformada</t>
  </si>
  <si>
    <t>Pantalon - Transformado</t>
  </si>
  <si>
    <t>Desvio - Con radios</t>
  </si>
  <si>
    <t>A,B,C,D,E,C1,C2,Figura</t>
  </si>
  <si>
    <t>{A}x{B} a {C}x{D} Lu {E}  {C1}/{C2} - {Figura}</t>
  </si>
  <si>
    <t>PEDIDOS_HUM_55aa8c9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</si>
</sst>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>
    <font>
      <sz val="11"/>
      <color theme="1"/>
      <name val="Aptos Narrow"/>
      <family val="2"/>
      <scheme val="minor"/>
    </font>
    <font>
      <sz val="10"/>
      <color theme="1"/>
      <name val="Arial"/>
      <family val="2"/>
    </font>
    <font>
      <b/>
      <sz val="11"/>
      <color theme="1"/>
      <name val="Aptos Display"/>
      <family val="2"/>
    </font>
    <font>
      <sz val="11"/>
      <color theme="1"/>
      <name val="Aptos Display"/>
      <family val="2"/>
    </font>
    <font>
      <b/>
      <sz val="10"/>
      <color theme="0"/>
      <name val="Arial"/>
      <family val="2"/>
    </font>
    <font>
      <b/>
      <sz val="11"/>
      <color rgb="FFFFFFFF"/>
      <name val="Aptos Display"/>
      <family val="2"/>
    </font>
    <font>
      <sz val="11"/>
      <color rgb="FF000000"/>
      <name val="Aptos Display"/>
      <family val="2"/>
    </font>
    <font>
      <b/>
      <sz val="14"/>
      <color theme="1"/>
      <name val="Aptos Display"/>
      <family val="2"/>
    </font>
    <font>
      <b/>
      <sz val="11"/>
      <color theme="0"/>
      <name val="Aptos Display"/>
      <family val="2"/>
    </font>
    <font>
      <sz val="9"/>
      <color theme="1"/>
      <name val="Var(--ds-font-family-code)"/>
    </font>
    <font>
      <b/>
      <sz val="11"/>
      <color rgb="FFFFFFFF"/>
      <name val="Aptos Narrow"/>
      <family val="2"/>
      <scheme val="minor"/>
    </font>
    <font>
      <b/>
      <sz val="10"/>
      <color theme="1"/>
      <name val="Arial"/>
      <family val="2"/>
    </font>
    <font>
      <sz val="11"/>
      <color rgb="FF00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u/>
      <sz val="11"/>
      <color theme="1"/>
      <name val="Aptos Display"/>
      <family val="2"/>
    </font>
    <font>
      <b/>
      <sz val="11"/>
      <color theme="0"/>
      <name val="Aptos Narrow"/>
      <family val="2"/>
      <scheme val="minor"/>
    </font>
    <font>
      <sz val="11"/>
      <color rgb="FFFF0000"/>
      <name val="Aptos Display"/>
      <family val="2"/>
    </font>
    <font>
      <b/>
      <sz val="11"/>
      <color theme="0"/>
      <name val="Aptos Display"/>
      <family val="2"/>
      <scheme val="major"/>
    </font>
    <font>
      <sz val="11"/>
      <color theme="0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0"/>
      <color theme="1"/>
      <name val="Aptos Display"/>
      <family val="2"/>
    </font>
    <font>
      <b/>
      <u/>
      <sz val="10"/>
      <color theme="1"/>
      <name val="Arial"/>
      <family val="2"/>
    </font>
    <font>
      <b/>
      <sz val="14"/>
      <color rgb="FF000000"/>
      <name val="Calibri"/>
      <family val="2"/>
    </font>
    <font>
      <b/>
      <sz val="14"/>
      <color rgb="FFFF0000"/>
      <name val="Aptos Display"/>
      <family val="2"/>
    </font>
  </fonts>
  <fills count="11">
    <fill>
      <patternFill patternType="none"/>
    </fill>
    <fill>
      <patternFill patternType="gray125"/>
    </fill>
    <fill>
      <patternFill patternType="solid">
        <fgColor rgb="FFB33B5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1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31">
    <xf numFmtId="0" fontId="0" fillId="0" borderId="0" xfId="0"/>
    <xf numFmtId="0" fontId="3" fillId="0" borderId="0" xfId="0" applyFont="1" applyAlignment="1">
      <alignment horizontal="center" vertical="center"/>
    </xf>
    <xf numFmtId="0" fontId="3" fillId="0" borderId="4" xfId="0" applyFont="1" applyBorder="1" applyAlignment="1">
      <alignment vertical="center"/>
    </xf>
    <xf numFmtId="0" fontId="3" fillId="0" borderId="0" xfId="0" applyFont="1" applyBorder="1" applyAlignment="1">
      <alignment vertical="center"/>
    </xf>
    <xf numFmtId="0" fontId="2" fillId="0" borderId="0" xfId="0" applyFont="1" applyBorder="1" applyAlignment="1">
      <alignment vertical="center"/>
    </xf>
    <xf numFmtId="0" fontId="3" fillId="0" borderId="0" xfId="0" applyFont="1"/>
    <xf numFmtId="0" fontId="8" fillId="2" borderId="6" xfId="0" applyFont="1" applyFill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1" fillId="0" borderId="0" xfId="0" applyFont="1"/>
    <xf numFmtId="0" fontId="11" fillId="0" borderId="6" xfId="0" applyFont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1" fontId="1" fillId="3" borderId="11" xfId="0" applyNumberFormat="1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3" fillId="5" borderId="0" xfId="0" applyFont="1" applyFill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0" fontId="10" fillId="2" borderId="7" xfId="0" applyFont="1" applyFill="1" applyBorder="1" applyAlignment="1">
      <alignment horizontal="center" vertical="center"/>
    </xf>
    <xf numFmtId="0" fontId="10" fillId="2" borderId="15" xfId="0" applyFont="1" applyFill="1" applyBorder="1" applyAlignment="1">
      <alignment horizontal="center" vertical="center"/>
    </xf>
    <xf numFmtId="0" fontId="11" fillId="0" borderId="0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5" fillId="2" borderId="14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0" fontId="5" fillId="2" borderId="15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 wrapText="1"/>
    </xf>
    <xf numFmtId="0" fontId="15" fillId="0" borderId="0" xfId="0" applyFont="1"/>
    <xf numFmtId="49" fontId="6" fillId="4" borderId="1" xfId="0" applyNumberFormat="1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0" borderId="6" xfId="0" applyFont="1" applyBorder="1" applyAlignment="1">
      <alignment horizontal="left" vertical="center"/>
    </xf>
    <xf numFmtId="0" fontId="7" fillId="0" borderId="0" xfId="0" applyFont="1" applyBorder="1" applyAlignment="1">
      <alignment vertical="center"/>
    </xf>
    <xf numFmtId="0" fontId="3" fillId="0" borderId="0" xfId="0" applyFont="1" applyBorder="1"/>
    <xf numFmtId="0" fontId="3" fillId="0" borderId="16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0" borderId="6" xfId="0" applyFont="1" applyBorder="1" applyAlignment="1">
      <alignment horizontal="left" vertical="center"/>
    </xf>
    <xf numFmtId="0" fontId="3" fillId="0" borderId="6" xfId="0" applyFont="1" applyBorder="1" applyAlignment="1">
      <alignment horizontal="left" vertical="top"/>
    </xf>
    <xf numFmtId="0" fontId="3" fillId="0" borderId="6" xfId="0" applyFont="1" applyBorder="1" applyAlignment="1">
      <alignment horizontal="left" vertical="center"/>
    </xf>
    <xf numFmtId="0" fontId="3" fillId="0" borderId="16" xfId="0" applyNumberFormat="1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left" vertical="center"/>
    </xf>
    <xf numFmtId="0" fontId="2" fillId="0" borderId="6" xfId="0" applyFont="1" applyBorder="1" applyAlignment="1">
      <alignment vertical="center"/>
    </xf>
    <xf numFmtId="49" fontId="6" fillId="4" borderId="6" xfId="0" applyNumberFormat="1" applyFont="1" applyFill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/>
    </xf>
    <xf numFmtId="0" fontId="13" fillId="0" borderId="0" xfId="0" applyFont="1" applyBorder="1" applyAlignment="1">
      <alignment vertical="center"/>
    </xf>
    <xf numFmtId="0" fontId="0" fillId="0" borderId="0" xfId="0" applyBorder="1"/>
    <xf numFmtId="0" fontId="11" fillId="0" borderId="7" xfId="0" applyFont="1" applyBorder="1" applyAlignment="1">
      <alignment horizontal="center" vertical="center"/>
    </xf>
    <xf numFmtId="0" fontId="4" fillId="2" borderId="17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3" fillId="7" borderId="6" xfId="0" applyFont="1" applyFill="1" applyBorder="1" applyAlignment="1">
      <alignment horizontal="center" vertical="center"/>
    </xf>
    <xf numFmtId="0" fontId="3" fillId="7" borderId="16" xfId="0" applyFont="1" applyFill="1" applyBorder="1" applyAlignment="1">
      <alignment horizontal="center" vertical="center"/>
    </xf>
    <xf numFmtId="0" fontId="3" fillId="6" borderId="6" xfId="0" applyFont="1" applyFill="1" applyBorder="1" applyAlignment="1">
      <alignment horizontal="center" vertical="center"/>
    </xf>
    <xf numFmtId="0" fontId="3" fillId="6" borderId="16" xfId="0" applyFont="1" applyFill="1" applyBorder="1" applyAlignment="1">
      <alignment horizontal="center" vertical="center"/>
    </xf>
    <xf numFmtId="0" fontId="3" fillId="8" borderId="6" xfId="0" applyFont="1" applyFill="1" applyBorder="1" applyAlignment="1">
      <alignment horizontal="center" vertical="center"/>
    </xf>
    <xf numFmtId="0" fontId="3" fillId="8" borderId="16" xfId="0" applyFont="1" applyFill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center" vertical="center" wrapText="1"/>
    </xf>
    <xf numFmtId="0" fontId="3" fillId="0" borderId="0" xfId="0" applyFont="1" applyFill="1" applyBorder="1" applyAlignment="1">
      <alignment horizontal="center" vertical="center" wrapText="1"/>
    </xf>
    <xf numFmtId="0" fontId="3" fillId="0" borderId="0" xfId="0" applyFont="1" applyFill="1" applyBorder="1"/>
    <xf numFmtId="0" fontId="0" fillId="0" borderId="0" xfId="0" applyFill="1" applyBorder="1" applyAlignment="1">
      <alignment horizontal="center" vertical="center" wrapText="1"/>
    </xf>
    <xf numFmtId="0" fontId="0" fillId="0" borderId="0" xfId="0" applyFill="1" applyBorder="1"/>
    <xf numFmtId="0" fontId="0" fillId="0" borderId="0" xfId="0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19" fillId="9" borderId="0" xfId="0" applyFont="1" applyFill="1" applyAlignment="1">
      <alignment horizontal="center" vertical="center"/>
    </xf>
    <xf numFmtId="0" fontId="0" fillId="9" borderId="6" xfId="0" applyFill="1" applyBorder="1" applyAlignment="1">
      <alignment horizontal="center" vertical="center"/>
    </xf>
    <xf numFmtId="0" fontId="0" fillId="9" borderId="19" xfId="0" applyFill="1" applyBorder="1" applyAlignment="1">
      <alignment horizontal="center" vertical="center"/>
    </xf>
    <xf numFmtId="0" fontId="3" fillId="0" borderId="6" xfId="0" applyNumberFormat="1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1" fontId="3" fillId="0" borderId="6" xfId="0" applyNumberFormat="1" applyFont="1" applyBorder="1" applyAlignment="1">
      <alignment horizontal="center" vertical="center"/>
    </xf>
    <xf numFmtId="1" fontId="0" fillId="0" borderId="6" xfId="0" applyNumberFormat="1" applyBorder="1" applyAlignment="1">
      <alignment horizontal="center" vertical="center"/>
    </xf>
    <xf numFmtId="1" fontId="11" fillId="0" borderId="6" xfId="0" applyNumberFormat="1" applyFont="1" applyBorder="1" applyAlignment="1">
      <alignment horizontal="center" vertical="center"/>
    </xf>
    <xf numFmtId="0" fontId="3" fillId="0" borderId="6" xfId="0" applyFont="1" applyFill="1" applyBorder="1" applyAlignment="1">
      <alignment horizontal="center" vertical="center" wrapText="1"/>
    </xf>
    <xf numFmtId="0" fontId="8" fillId="2" borderId="6" xfId="0" applyFont="1" applyFill="1" applyBorder="1" applyAlignment="1">
      <alignment horizontal="center" vertical="center" wrapText="1"/>
    </xf>
    <xf numFmtId="0" fontId="16" fillId="2" borderId="6" xfId="0" applyFont="1" applyFill="1" applyBorder="1" applyAlignment="1">
      <alignment horizontal="left" vertical="center"/>
    </xf>
    <xf numFmtId="0" fontId="20" fillId="0" borderId="0" xfId="0" applyFont="1" applyAlignment="1">
      <alignment horizontal="center"/>
    </xf>
    <xf numFmtId="0" fontId="20" fillId="0" borderId="0" xfId="0" applyFont="1" applyFill="1" applyBorder="1" applyAlignment="1">
      <alignment horizontal="center"/>
    </xf>
    <xf numFmtId="0" fontId="16" fillId="0" borderId="0" xfId="0" applyFont="1" applyFill="1" applyBorder="1" applyAlignment="1">
      <alignment horizontal="left" vertical="center"/>
    </xf>
    <xf numFmtId="0" fontId="16" fillId="2" borderId="6" xfId="0" applyFont="1" applyFill="1" applyBorder="1"/>
    <xf numFmtId="0" fontId="16" fillId="2" borderId="6" xfId="0" applyFont="1" applyFill="1" applyBorder="1" applyAlignment="1">
      <alignment horizontal="center" vertical="center" wrapText="1"/>
    </xf>
    <xf numFmtId="0" fontId="0" fillId="0" borderId="6" xfId="0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6" borderId="16" xfId="0" applyFont="1" applyFill="1" applyBorder="1" applyAlignment="1">
      <alignment horizontal="center" vertical="center" readingOrder="2"/>
    </xf>
    <xf numFmtId="0" fontId="3" fillId="7" borderId="0" xfId="0" applyFont="1" applyFill="1" applyBorder="1" applyAlignment="1">
      <alignment horizontal="center" vertical="center"/>
    </xf>
    <xf numFmtId="0" fontId="9" fillId="7" borderId="16" xfId="0" applyFont="1" applyFill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12" fillId="0" borderId="6" xfId="0" applyFont="1" applyFill="1" applyBorder="1" applyAlignment="1">
      <alignment horizontal="center" vertical="center"/>
    </xf>
    <xf numFmtId="2" fontId="12" fillId="0" borderId="6" xfId="0" applyNumberFormat="1" applyFont="1" applyFill="1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" fillId="3" borderId="13" xfId="0" applyNumberFormat="1" applyFont="1" applyFill="1" applyBorder="1" applyAlignment="1">
      <alignment horizontal="center" vertical="center" wrapText="1"/>
    </xf>
    <xf numFmtId="2" fontId="1" fillId="3" borderId="13" xfId="0" applyNumberFormat="1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 wrapText="1"/>
    </xf>
    <xf numFmtId="0" fontId="0" fillId="0" borderId="3" xfId="0" applyFill="1" applyBorder="1" applyAlignment="1">
      <alignment horizontal="center" vertical="center"/>
    </xf>
    <xf numFmtId="0" fontId="6" fillId="0" borderId="6" xfId="0" applyFont="1" applyFill="1" applyBorder="1" applyAlignment="1">
      <alignment horizontal="center" vertical="center" wrapText="1"/>
    </xf>
    <xf numFmtId="0" fontId="18" fillId="2" borderId="6" xfId="0" applyFont="1" applyFill="1" applyBorder="1" applyAlignment="1">
      <alignment horizontal="center" vertical="center" wrapText="1"/>
    </xf>
    <xf numFmtId="0" fontId="12" fillId="0" borderId="6" xfId="0" applyFont="1" applyFill="1" applyBorder="1" applyAlignment="1">
      <alignment horizontal="center" vertical="center" wrapText="1"/>
    </xf>
    <xf numFmtId="0" fontId="23" fillId="4" borderId="19" xfId="0" applyFont="1" applyFill="1" applyBorder="1" applyAlignment="1">
      <alignment horizontal="center" vertical="center"/>
    </xf>
    <xf numFmtId="0" fontId="24" fillId="10" borderId="19" xfId="0" applyFont="1" applyFill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left" vertical="center"/>
    </xf>
    <xf numFmtId="0" fontId="3" fillId="0" borderId="6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1" fillId="0" borderId="6" xfId="0" applyFont="1" applyBorder="1" applyAlignment="1">
      <alignment horizontal="center" vertical="center"/>
    </xf>
    <xf numFmtId="0" fontId="2" fillId="0" borderId="3" xfId="0" applyFont="1" applyBorder="1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1" xfId="0" applyFont="1" applyBorder="1" applyAlignment="1">
      <alignment horizontal="left" vertical="top"/>
    </xf>
    <xf numFmtId="0" fontId="2" fillId="0" borderId="2" xfId="0" applyFont="1" applyBorder="1" applyAlignment="1">
      <alignment horizontal="left" vertical="top"/>
    </xf>
    <xf numFmtId="0" fontId="2" fillId="0" borderId="6" xfId="0" applyFont="1" applyBorder="1" applyAlignment="1">
      <alignment horizontal="left" vertical="top"/>
    </xf>
    <xf numFmtId="0" fontId="13" fillId="0" borderId="6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top"/>
    </xf>
  </cellXfs>
  <cellStyles count="1">
    <cellStyle name="Normal" xfId="0" builtinId="0"/>
  </cellStyles>
  <dxfs count="11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Display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Display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Display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Display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Display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Display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Display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Display"/>
        <family val="2"/>
        <scheme val="none"/>
      </font>
      <fill>
        <patternFill patternType="solid">
          <fgColor indexed="64"/>
          <bgColor rgb="FFB33B54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color rgb="FFFF0000"/>
      </font>
    </dxf>
    <dxf>
      <font>
        <color rgb="FFFF0000"/>
      </font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fill>
        <patternFill patternType="solid">
          <fgColor indexed="64"/>
          <bgColor theme="8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Aptos Display"/>
        <family val="2"/>
        <scheme val="none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theme="0"/>
        <name val="Aptos Display"/>
        <family val="2"/>
        <scheme val="none"/>
      </font>
      <fill>
        <patternFill patternType="solid">
          <fgColor indexed="64"/>
          <bgColor rgb="FFB33B5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minor"/>
      </font>
      <fill>
        <patternFill patternType="solid">
          <fgColor indexed="64"/>
          <bgColor rgb="FFB33B5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2" formatCode="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2" formatCode="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1"/>
        </right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theme="1"/>
        </top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fill>
        <patternFill patternType="solid">
          <fgColor indexed="64"/>
          <bgColor rgb="FFB33B5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ill>
        <patternFill>
          <bgColor theme="5" tint="0.79998168889431442"/>
        </patternFill>
      </fill>
    </dxf>
    <dxf>
      <font>
        <color rgb="FFFF0000"/>
      </font>
    </dxf>
    <dxf>
      <fill>
        <patternFill>
          <bgColor rgb="FF7BD3EA"/>
        </patternFill>
      </fill>
    </dxf>
    <dxf>
      <fill>
        <patternFill>
          <bgColor rgb="FFF6D6D6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B33B54"/>
      <color rgb="FFF8545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6.png"/><Relationship Id="rId18" Type="http://schemas.openxmlformats.org/officeDocument/2006/relationships/image" Target="../media/image21.PNG"/><Relationship Id="rId26" Type="http://schemas.openxmlformats.org/officeDocument/2006/relationships/image" Target="../media/image29.PNG"/><Relationship Id="rId21" Type="http://schemas.openxmlformats.org/officeDocument/2006/relationships/image" Target="../media/image24.PNG"/><Relationship Id="rId34" Type="http://schemas.openxmlformats.org/officeDocument/2006/relationships/image" Target="../media/image37.PNG"/><Relationship Id="rId7" Type="http://schemas.openxmlformats.org/officeDocument/2006/relationships/image" Target="../media/image10.PNG"/><Relationship Id="rId12" Type="http://schemas.openxmlformats.org/officeDocument/2006/relationships/image" Target="../media/image15.png"/><Relationship Id="rId17" Type="http://schemas.openxmlformats.org/officeDocument/2006/relationships/image" Target="../media/image20.PNG"/><Relationship Id="rId25" Type="http://schemas.openxmlformats.org/officeDocument/2006/relationships/image" Target="../media/image28.PNG"/><Relationship Id="rId33" Type="http://schemas.openxmlformats.org/officeDocument/2006/relationships/image" Target="../media/image36.PNG"/><Relationship Id="rId38" Type="http://schemas.openxmlformats.org/officeDocument/2006/relationships/image" Target="../media/image41.PNG"/><Relationship Id="rId2" Type="http://schemas.openxmlformats.org/officeDocument/2006/relationships/image" Target="../media/image5.png"/><Relationship Id="rId16" Type="http://schemas.openxmlformats.org/officeDocument/2006/relationships/image" Target="../media/image19.PNG"/><Relationship Id="rId20" Type="http://schemas.openxmlformats.org/officeDocument/2006/relationships/image" Target="../media/image23.PNG"/><Relationship Id="rId29" Type="http://schemas.openxmlformats.org/officeDocument/2006/relationships/image" Target="../media/image32.png"/><Relationship Id="rId1" Type="http://schemas.openxmlformats.org/officeDocument/2006/relationships/image" Target="../media/image4.PNG"/><Relationship Id="rId6" Type="http://schemas.openxmlformats.org/officeDocument/2006/relationships/image" Target="../media/image9.PNG"/><Relationship Id="rId11" Type="http://schemas.openxmlformats.org/officeDocument/2006/relationships/image" Target="../media/image14.PNG"/><Relationship Id="rId24" Type="http://schemas.openxmlformats.org/officeDocument/2006/relationships/image" Target="../media/image27.png"/><Relationship Id="rId32" Type="http://schemas.openxmlformats.org/officeDocument/2006/relationships/image" Target="../media/image35.PNG"/><Relationship Id="rId37" Type="http://schemas.openxmlformats.org/officeDocument/2006/relationships/image" Target="../media/image40.PNG"/><Relationship Id="rId5" Type="http://schemas.openxmlformats.org/officeDocument/2006/relationships/image" Target="../media/image8.PNG"/><Relationship Id="rId15" Type="http://schemas.openxmlformats.org/officeDocument/2006/relationships/image" Target="../media/image18.png"/><Relationship Id="rId23" Type="http://schemas.openxmlformats.org/officeDocument/2006/relationships/image" Target="../media/image26.PNG"/><Relationship Id="rId28" Type="http://schemas.openxmlformats.org/officeDocument/2006/relationships/image" Target="../media/image31.PNG"/><Relationship Id="rId36" Type="http://schemas.openxmlformats.org/officeDocument/2006/relationships/image" Target="../media/image39.PNG"/><Relationship Id="rId10" Type="http://schemas.openxmlformats.org/officeDocument/2006/relationships/image" Target="../media/image13.jpg"/><Relationship Id="rId19" Type="http://schemas.openxmlformats.org/officeDocument/2006/relationships/image" Target="../media/image22.PNG"/><Relationship Id="rId31" Type="http://schemas.openxmlformats.org/officeDocument/2006/relationships/image" Target="../media/image34.PNG"/><Relationship Id="rId4" Type="http://schemas.openxmlformats.org/officeDocument/2006/relationships/image" Target="../media/image7.PNG"/><Relationship Id="rId9" Type="http://schemas.openxmlformats.org/officeDocument/2006/relationships/image" Target="../media/image12.PNG"/><Relationship Id="rId14" Type="http://schemas.openxmlformats.org/officeDocument/2006/relationships/image" Target="../media/image17.PNG"/><Relationship Id="rId22" Type="http://schemas.openxmlformats.org/officeDocument/2006/relationships/image" Target="../media/image25.PNG"/><Relationship Id="rId27" Type="http://schemas.openxmlformats.org/officeDocument/2006/relationships/image" Target="../media/image30.PNG"/><Relationship Id="rId30" Type="http://schemas.openxmlformats.org/officeDocument/2006/relationships/image" Target="../media/image33.png"/><Relationship Id="rId35" Type="http://schemas.openxmlformats.org/officeDocument/2006/relationships/image" Target="../media/image38.JPG"/><Relationship Id="rId8" Type="http://schemas.openxmlformats.org/officeDocument/2006/relationships/image" Target="../media/image11.PNG"/><Relationship Id="rId3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3</xdr:row>
      <xdr:rowOff>66675</xdr:rowOff>
    </xdr:from>
    <xdr:to>
      <xdr:col>15</xdr:col>
      <xdr:colOff>0</xdr:colOff>
      <xdr:row>5</xdr:row>
      <xdr:rowOff>47625</xdr:rowOff>
    </xdr:to>
    <xdr:sp macro="[0]!CargarPiezasEnTablas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307075E5-1823-16CB-0FED-B89B6943A3C3}"/>
            </a:ext>
          </a:extLst>
        </xdr:cNvPr>
        <xdr:cNvSpPr/>
      </xdr:nvSpPr>
      <xdr:spPr>
        <a:xfrm>
          <a:off x="10077450" y="952500"/>
          <a:ext cx="1524000" cy="381000"/>
        </a:xfrm>
        <a:prstGeom prst="roundRect">
          <a:avLst/>
        </a:prstGeom>
        <a:solidFill>
          <a:srgbClr val="B33B5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Y" sz="1200" b="1"/>
            <a:t>Cargar</a:t>
          </a:r>
        </a:p>
      </xdr:txBody>
    </xdr:sp>
    <xdr:clientData/>
  </xdr:twoCellAnchor>
  <xdr:twoCellAnchor editAs="absolute">
    <xdr:from>
      <xdr:col>1</xdr:col>
      <xdr:colOff>0</xdr:colOff>
      <xdr:row>0</xdr:row>
      <xdr:rowOff>0</xdr:rowOff>
    </xdr:from>
    <xdr:to>
      <xdr:col>11</xdr:col>
      <xdr:colOff>237901</xdr:colOff>
      <xdr:row>0</xdr:row>
      <xdr:rowOff>324000</xdr:rowOff>
    </xdr:to>
    <xdr:grpSp>
      <xdr:nvGrpSpPr>
        <xdr:cNvPr id="11" name="Grupo 10" hidden="1">
          <a:extLst>
            <a:ext uri="{FF2B5EF4-FFF2-40B4-BE49-F238E27FC236}">
              <a16:creationId xmlns:a16="http://schemas.microsoft.com/office/drawing/2014/main" id="{B3B18738-26B1-5FAA-38AE-560C688854B2}"/>
            </a:ext>
          </a:extLst>
        </xdr:cNvPr>
        <xdr:cNvGrpSpPr/>
      </xdr:nvGrpSpPr>
      <xdr:grpSpPr>
        <a:xfrm>
          <a:off x="866775" y="0"/>
          <a:ext cx="9039001" cy="324000"/>
          <a:chOff x="866775" y="0"/>
          <a:chExt cx="9039001" cy="324000"/>
        </a:xfrm>
      </xdr:grpSpPr>
      <xdr:sp macro="[0]!IrAControl" textlink="">
        <xdr:nvSpPr>
          <xdr:cNvPr id="13" name="Rectángulo: esquinas superiores redondeadas 12">
            <a:extLst>
              <a:ext uri="{FF2B5EF4-FFF2-40B4-BE49-F238E27FC236}">
                <a16:creationId xmlns:a16="http://schemas.microsoft.com/office/drawing/2014/main" id="{259D76CA-62F2-E0C9-5E02-81844AFCEEF0}"/>
              </a:ext>
            </a:extLst>
          </xdr:cNvPr>
          <xdr:cNvSpPr/>
        </xdr:nvSpPr>
        <xdr:spPr>
          <a:xfrm>
            <a:off x="4486275" y="0"/>
            <a:ext cx="1800000" cy="324000"/>
          </a:xfrm>
          <a:prstGeom prst="round2SameRect">
            <a:avLst>
              <a:gd name="adj1" fmla="val 0"/>
              <a:gd name="adj2" fmla="val 50000"/>
            </a:avLst>
          </a:prstGeom>
          <a:solidFill>
            <a:schemeClr val="bg1">
              <a:lumMod val="75000"/>
            </a:schemeClr>
          </a:solidFill>
          <a:ln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UY" sz="1100" b="1">
                <a:solidFill>
                  <a:schemeClr val="bg1"/>
                </a:solidFill>
              </a:rPr>
              <a:t>CONTROL</a:t>
            </a:r>
          </a:p>
        </xdr:txBody>
      </xdr:sp>
      <xdr:sp macro="[0]!IrAFabricacion" textlink="">
        <xdr:nvSpPr>
          <xdr:cNvPr id="14" name="Rectángulo: esquinas superiores redondeadas 13">
            <a:extLst>
              <a:ext uri="{FF2B5EF4-FFF2-40B4-BE49-F238E27FC236}">
                <a16:creationId xmlns:a16="http://schemas.microsoft.com/office/drawing/2014/main" id="{9B779B37-5822-84CB-3757-6758D12043B9}"/>
              </a:ext>
            </a:extLst>
          </xdr:cNvPr>
          <xdr:cNvSpPr/>
        </xdr:nvSpPr>
        <xdr:spPr>
          <a:xfrm>
            <a:off x="2676525" y="0"/>
            <a:ext cx="1800000" cy="324000"/>
          </a:xfrm>
          <a:prstGeom prst="round2SameRect">
            <a:avLst>
              <a:gd name="adj1" fmla="val 0"/>
              <a:gd name="adj2" fmla="val 50000"/>
            </a:avLst>
          </a:prstGeom>
          <a:solidFill>
            <a:schemeClr val="bg1">
              <a:lumMod val="75000"/>
            </a:schemeClr>
          </a:solidFill>
          <a:ln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UY" sz="1100" b="1">
                <a:solidFill>
                  <a:schemeClr val="bg1"/>
                </a:solidFill>
              </a:rPr>
              <a:t>FABRICACIÓN</a:t>
            </a:r>
          </a:p>
        </xdr:txBody>
      </xdr:sp>
      <xdr:sp macro="[0]!IrAEtiqueta" textlink="">
        <xdr:nvSpPr>
          <xdr:cNvPr id="15" name="Rectángulo: esquinas superiores redondeadas 14">
            <a:extLst>
              <a:ext uri="{FF2B5EF4-FFF2-40B4-BE49-F238E27FC236}">
                <a16:creationId xmlns:a16="http://schemas.microsoft.com/office/drawing/2014/main" id="{A9791537-EA37-4E4B-CFC0-F37DED53E03B}"/>
              </a:ext>
            </a:extLst>
          </xdr:cNvPr>
          <xdr:cNvSpPr/>
        </xdr:nvSpPr>
        <xdr:spPr>
          <a:xfrm>
            <a:off x="8105776" y="0"/>
            <a:ext cx="1800000" cy="324000"/>
          </a:xfrm>
          <a:prstGeom prst="round2SameRect">
            <a:avLst>
              <a:gd name="adj1" fmla="val 0"/>
              <a:gd name="adj2" fmla="val 50000"/>
            </a:avLst>
          </a:prstGeom>
          <a:solidFill>
            <a:schemeClr val="bg1">
              <a:lumMod val="75000"/>
            </a:schemeClr>
          </a:solidFill>
          <a:ln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UY" sz="1100" b="1">
                <a:solidFill>
                  <a:schemeClr val="bg1"/>
                </a:solidFill>
              </a:rPr>
              <a:t>ETIQUETA</a:t>
            </a:r>
          </a:p>
        </xdr:txBody>
      </xdr:sp>
      <xdr:sp macro="[0]!IrACliente" textlink="">
        <xdr:nvSpPr>
          <xdr:cNvPr id="16" name="Rectángulo: esquinas superiores redondeadas 15">
            <a:extLst>
              <a:ext uri="{FF2B5EF4-FFF2-40B4-BE49-F238E27FC236}">
                <a16:creationId xmlns:a16="http://schemas.microsoft.com/office/drawing/2014/main" id="{61760120-26A1-E296-77C3-9E6A74785EF9}"/>
              </a:ext>
            </a:extLst>
          </xdr:cNvPr>
          <xdr:cNvSpPr/>
        </xdr:nvSpPr>
        <xdr:spPr>
          <a:xfrm>
            <a:off x="6296025" y="0"/>
            <a:ext cx="1800000" cy="324000"/>
          </a:xfrm>
          <a:prstGeom prst="round2SameRect">
            <a:avLst>
              <a:gd name="adj1" fmla="val 0"/>
              <a:gd name="adj2" fmla="val 50000"/>
            </a:avLst>
          </a:prstGeom>
          <a:solidFill>
            <a:schemeClr val="bg1">
              <a:lumMod val="75000"/>
            </a:schemeClr>
          </a:solidFill>
          <a:ln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UY" sz="1100" b="1">
                <a:solidFill>
                  <a:schemeClr val="bg1"/>
                </a:solidFill>
              </a:rPr>
              <a:t>CLIENTE</a:t>
            </a:r>
          </a:p>
        </xdr:txBody>
      </xdr:sp>
      <xdr:sp macro="[0]!IrAIngreso" textlink="">
        <xdr:nvSpPr>
          <xdr:cNvPr id="12" name="Rectángulo: esquinas superiores redondeadas 11">
            <a:extLst>
              <a:ext uri="{FF2B5EF4-FFF2-40B4-BE49-F238E27FC236}">
                <a16:creationId xmlns:a16="http://schemas.microsoft.com/office/drawing/2014/main" id="{FD93A9FA-4F19-6623-30B0-D37D8FB88955}"/>
              </a:ext>
            </a:extLst>
          </xdr:cNvPr>
          <xdr:cNvSpPr/>
        </xdr:nvSpPr>
        <xdr:spPr>
          <a:xfrm>
            <a:off x="866775" y="0"/>
            <a:ext cx="1800000" cy="324000"/>
          </a:xfrm>
          <a:prstGeom prst="round2SameRect">
            <a:avLst>
              <a:gd name="adj1" fmla="val 0"/>
              <a:gd name="adj2" fmla="val 50000"/>
            </a:avLst>
          </a:prstGeom>
          <a:solidFill>
            <a:schemeClr val="accent1">
              <a:lumMod val="60000"/>
              <a:lumOff val="40000"/>
            </a:schemeClr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UY" sz="1100" b="1">
                <a:solidFill>
                  <a:schemeClr val="bg1"/>
                </a:solidFill>
              </a:rPr>
              <a:t>INGRESO</a:t>
            </a:r>
          </a:p>
        </xdr:txBody>
      </xdr:sp>
    </xdr:grpSp>
    <xdr:clientData fPrintsWithSheet="0"/>
  </xdr:twoCellAnchor>
  <xdr:twoCellAnchor editAs="absolute">
    <xdr:from>
      <xdr:col>12</xdr:col>
      <xdr:colOff>0</xdr:colOff>
      <xdr:row>0</xdr:row>
      <xdr:rowOff>0</xdr:rowOff>
    </xdr:from>
    <xdr:to>
      <xdr:col>13</xdr:col>
      <xdr:colOff>761775</xdr:colOff>
      <xdr:row>0</xdr:row>
      <xdr:rowOff>324000</xdr:rowOff>
    </xdr:to>
    <xdr:sp macro="[0]!IrAMenu" textlink="">
      <xdr:nvSpPr>
        <xdr:cNvPr id="10" name="Rectángulo: esquinas superiores redondeadas 9" hidden="1">
          <a:extLst>
            <a:ext uri="{FF2B5EF4-FFF2-40B4-BE49-F238E27FC236}">
              <a16:creationId xmlns:a16="http://schemas.microsoft.com/office/drawing/2014/main" id="{44B192DF-5DED-4117-8A0F-B07E349B8A26}"/>
            </a:ext>
          </a:extLst>
        </xdr:cNvPr>
        <xdr:cNvSpPr/>
      </xdr:nvSpPr>
      <xdr:spPr>
        <a:xfrm>
          <a:off x="10534650" y="0"/>
          <a:ext cx="1800000" cy="324000"/>
        </a:xfrm>
        <a:prstGeom prst="round2SameRect">
          <a:avLst>
            <a:gd name="adj1" fmla="val 0"/>
            <a:gd name="adj2" fmla="val 50000"/>
          </a:avLst>
        </a:prstGeom>
        <a:solidFill>
          <a:srgbClr val="B33B54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Y" sz="1100" b="1">
              <a:solidFill>
                <a:schemeClr val="bg1"/>
              </a:solidFill>
            </a:rPr>
            <a:t>CONFIG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55081</xdr:colOff>
          <xdr:row>3</xdr:row>
          <xdr:rowOff>55081</xdr:rowOff>
        </xdr:from>
        <xdr:to>
          <xdr:col>12</xdr:col>
          <xdr:colOff>31081</xdr:colOff>
          <xdr:row>8</xdr:row>
          <xdr:rowOff>13081</xdr:rowOff>
        </xdr:to>
        <xdr:pic macro="[0]!AgrandarImagen">
          <xdr:nvPicPr>
            <xdr:cNvPr id="5" name="IMAGEN_PIEZA">
              <a:extLst>
                <a:ext uri="{FF2B5EF4-FFF2-40B4-BE49-F238E27FC236}">
                  <a16:creationId xmlns:a16="http://schemas.microsoft.com/office/drawing/2014/main" id="{FA2F68A8-B12D-1C08-17C6-13C33AC5436F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HOJA_INGRESO_IMAGEN_PIEZA" spid="_x0000_s10376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>
            <a:xfrm>
              <a:off x="9722956" y="931381"/>
              <a:ext cx="842775" cy="910500"/>
            </a:xfrm>
            <a:prstGeom prst="rect">
              <a:avLst/>
            </a:prstGeom>
            <a:solidFill>
              <a:srgbClr val="FFFFFF">
                <a:shade val="85000"/>
              </a:srgbClr>
            </a:solidFill>
            <a:ln w="88900" cap="sq">
              <a:solidFill>
                <a:srgbClr val="FFFFFF"/>
              </a:solidFill>
              <a:miter lim="800000"/>
            </a:ln>
            <a:effectLst>
              <a:outerShdw blurRad="55000" dist="18000" dir="5400000" algn="tl" rotWithShape="0">
                <a:srgbClr val="000000">
                  <a:alpha val="40000"/>
                </a:srgbClr>
              </a:outerShdw>
            </a:effectLst>
            <a:scene3d>
              <a:camera prst="orthographicFront"/>
              <a:lightRig rig="twoPt" dir="t">
                <a:rot lat="0" lon="0" rev="7200000"/>
              </a:lightRig>
            </a:scene3d>
            <a:sp3d>
              <a:bevelT w="25400" h="19050"/>
              <a:contourClr>
                <a:srgbClr val="FFFFFF"/>
              </a:contourClr>
            </a:sp3d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419100</xdr:colOff>
      <xdr:row>7</xdr:row>
      <xdr:rowOff>9526</xdr:rowOff>
    </xdr:from>
    <xdr:to>
      <xdr:col>4</xdr:col>
      <xdr:colOff>419100</xdr:colOff>
      <xdr:row>10</xdr:row>
      <xdr:rowOff>9525</xdr:rowOff>
    </xdr:to>
    <xdr:sp macro="[0]!IrAIngreso" textlink="">
      <xdr:nvSpPr>
        <xdr:cNvPr id="14" name="Rectángulo: esquinas diagonales redondeadas 13">
          <a:extLst>
            <a:ext uri="{FF2B5EF4-FFF2-40B4-BE49-F238E27FC236}">
              <a16:creationId xmlns:a16="http://schemas.microsoft.com/office/drawing/2014/main" id="{FB3E9272-7D75-2A10-D917-FD3E83E57EE3}"/>
            </a:ext>
          </a:extLst>
        </xdr:cNvPr>
        <xdr:cNvSpPr/>
      </xdr:nvSpPr>
      <xdr:spPr>
        <a:xfrm>
          <a:off x="1257300" y="1276351"/>
          <a:ext cx="2514600" cy="542924"/>
        </a:xfrm>
        <a:prstGeom prst="round2DiagRect">
          <a:avLst>
            <a:gd name="adj1" fmla="val 0"/>
            <a:gd name="adj2" fmla="val 50000"/>
          </a:avLst>
        </a:prstGeom>
        <a:solidFill>
          <a:srgbClr val="B33B5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Y" sz="18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INGRESO</a:t>
          </a:r>
        </a:p>
      </xdr:txBody>
    </xdr:sp>
    <xdr:clientData/>
  </xdr:twoCellAnchor>
  <xdr:twoCellAnchor>
    <xdr:from>
      <xdr:col>1</xdr:col>
      <xdr:colOff>419100</xdr:colOff>
      <xdr:row>11</xdr:row>
      <xdr:rowOff>9526</xdr:rowOff>
    </xdr:from>
    <xdr:to>
      <xdr:col>4</xdr:col>
      <xdr:colOff>419100</xdr:colOff>
      <xdr:row>14</xdr:row>
      <xdr:rowOff>9525</xdr:rowOff>
    </xdr:to>
    <xdr:sp macro="[0]!IrAConfig" textlink="">
      <xdr:nvSpPr>
        <xdr:cNvPr id="15" name="Rectángulo: esquinas diagonales redondeadas 14">
          <a:extLst>
            <a:ext uri="{FF2B5EF4-FFF2-40B4-BE49-F238E27FC236}">
              <a16:creationId xmlns:a16="http://schemas.microsoft.com/office/drawing/2014/main" id="{E606018F-8B94-40E0-A0E9-C61B3C69ADAB}"/>
            </a:ext>
          </a:extLst>
        </xdr:cNvPr>
        <xdr:cNvSpPr/>
      </xdr:nvSpPr>
      <xdr:spPr>
        <a:xfrm>
          <a:off x="1257300" y="2000251"/>
          <a:ext cx="2514600" cy="542924"/>
        </a:xfrm>
        <a:prstGeom prst="round2DiagRect">
          <a:avLst>
            <a:gd name="adj1" fmla="val 0"/>
            <a:gd name="adj2" fmla="val 50000"/>
          </a:avLst>
        </a:prstGeom>
        <a:solidFill>
          <a:srgbClr val="B33B5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Y" sz="18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PIEZAS</a:t>
          </a:r>
        </a:p>
      </xdr:txBody>
    </xdr:sp>
    <xdr:clientData/>
  </xdr:twoCellAnchor>
  <xdr:twoCellAnchor>
    <xdr:from>
      <xdr:col>1</xdr:col>
      <xdr:colOff>419100</xdr:colOff>
      <xdr:row>15</xdr:row>
      <xdr:rowOff>9526</xdr:rowOff>
    </xdr:from>
    <xdr:to>
      <xdr:col>4</xdr:col>
      <xdr:colOff>419100</xdr:colOff>
      <xdr:row>18</xdr:row>
      <xdr:rowOff>9526</xdr:rowOff>
    </xdr:to>
    <xdr:sp macro="[0]!IrAListas" textlink="">
      <xdr:nvSpPr>
        <xdr:cNvPr id="16" name="Rectángulo: esquinas diagonales redondeadas 15">
          <a:extLst>
            <a:ext uri="{FF2B5EF4-FFF2-40B4-BE49-F238E27FC236}">
              <a16:creationId xmlns:a16="http://schemas.microsoft.com/office/drawing/2014/main" id="{7EC7BFC9-43C7-4730-9814-2AD0A1301F9C}"/>
            </a:ext>
          </a:extLst>
        </xdr:cNvPr>
        <xdr:cNvSpPr/>
      </xdr:nvSpPr>
      <xdr:spPr>
        <a:xfrm>
          <a:off x="1257300" y="2724151"/>
          <a:ext cx="2514600" cy="542925"/>
        </a:xfrm>
        <a:prstGeom prst="round2DiagRect">
          <a:avLst>
            <a:gd name="adj1" fmla="val 0"/>
            <a:gd name="adj2" fmla="val 50000"/>
          </a:avLst>
        </a:prstGeom>
        <a:solidFill>
          <a:srgbClr val="B33B5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Y" sz="18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LISTAS</a:t>
          </a:r>
        </a:p>
      </xdr:txBody>
    </xdr:sp>
    <xdr:clientData/>
  </xdr:twoCellAnchor>
  <xdr:twoCellAnchor>
    <xdr:from>
      <xdr:col>1</xdr:col>
      <xdr:colOff>419100</xdr:colOff>
      <xdr:row>19</xdr:row>
      <xdr:rowOff>9526</xdr:rowOff>
    </xdr:from>
    <xdr:to>
      <xdr:col>4</xdr:col>
      <xdr:colOff>419100</xdr:colOff>
      <xdr:row>22</xdr:row>
      <xdr:rowOff>9525</xdr:rowOff>
    </xdr:to>
    <xdr:sp macro="[0]!IrAAux" textlink="">
      <xdr:nvSpPr>
        <xdr:cNvPr id="17" name="Rectángulo: esquinas diagonales redondeadas 16">
          <a:extLst>
            <a:ext uri="{FF2B5EF4-FFF2-40B4-BE49-F238E27FC236}">
              <a16:creationId xmlns:a16="http://schemas.microsoft.com/office/drawing/2014/main" id="{E3136A0F-11D0-449A-9021-AA951E5D9B5F}"/>
            </a:ext>
          </a:extLst>
        </xdr:cNvPr>
        <xdr:cNvSpPr/>
      </xdr:nvSpPr>
      <xdr:spPr>
        <a:xfrm>
          <a:off x="1257300" y="3448051"/>
          <a:ext cx="2514600" cy="542924"/>
        </a:xfrm>
        <a:prstGeom prst="round2DiagRect">
          <a:avLst>
            <a:gd name="adj1" fmla="val 0"/>
            <a:gd name="adj2" fmla="val 50000"/>
          </a:avLst>
        </a:prstGeom>
        <a:solidFill>
          <a:srgbClr val="B33B5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Y" sz="18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AUX</a:t>
          </a:r>
        </a:p>
      </xdr:txBody>
    </xdr:sp>
    <xdr:clientData/>
  </xdr:twoCellAnchor>
  <xdr:twoCellAnchor editAs="oneCell">
    <xdr:from>
      <xdr:col>1</xdr:col>
      <xdr:colOff>0</xdr:colOff>
      <xdr:row>1</xdr:row>
      <xdr:rowOff>8363</xdr:rowOff>
    </xdr:from>
    <xdr:to>
      <xdr:col>5</xdr:col>
      <xdr:colOff>0</xdr:colOff>
      <xdr:row>5</xdr:row>
      <xdr:rowOff>0</xdr:rowOff>
    </xdr:to>
    <xdr:pic>
      <xdr:nvPicPr>
        <xdr:cNvPr id="21" name="Imagen 20">
          <a:extLst>
            <a:ext uri="{FF2B5EF4-FFF2-40B4-BE49-F238E27FC236}">
              <a16:creationId xmlns:a16="http://schemas.microsoft.com/office/drawing/2014/main" id="{52BD1B11-24CD-4039-50ED-93B5B48588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8200" y="189338"/>
          <a:ext cx="3352800" cy="715537"/>
        </a:xfrm>
        <a:prstGeom prst="rect">
          <a:avLst/>
        </a:prstGeom>
      </xdr:spPr>
    </xdr:pic>
    <xdr:clientData/>
  </xdr:twoCellAnchor>
  <xdr:twoCellAnchor>
    <xdr:from>
      <xdr:col>1</xdr:col>
      <xdr:colOff>419100</xdr:colOff>
      <xdr:row>23</xdr:row>
      <xdr:rowOff>0</xdr:rowOff>
    </xdr:from>
    <xdr:to>
      <xdr:col>4</xdr:col>
      <xdr:colOff>419100</xdr:colOff>
      <xdr:row>25</xdr:row>
      <xdr:rowOff>180974</xdr:rowOff>
    </xdr:to>
    <xdr:sp macro="[0]!IrACalculos" textlink="">
      <xdr:nvSpPr>
        <xdr:cNvPr id="3" name="Rectángulo: esquinas diagonales redondeadas 2">
          <a:extLst>
            <a:ext uri="{FF2B5EF4-FFF2-40B4-BE49-F238E27FC236}">
              <a16:creationId xmlns:a16="http://schemas.microsoft.com/office/drawing/2014/main" id="{E973AD3A-35A0-4D1E-BCB3-8A8DD9DDE32A}"/>
            </a:ext>
          </a:extLst>
        </xdr:cNvPr>
        <xdr:cNvSpPr/>
      </xdr:nvSpPr>
      <xdr:spPr>
        <a:xfrm>
          <a:off x="1257300" y="4162425"/>
          <a:ext cx="2514600" cy="542924"/>
        </a:xfrm>
        <a:prstGeom prst="round2DiagRect">
          <a:avLst>
            <a:gd name="adj1" fmla="val 0"/>
            <a:gd name="adj2" fmla="val 50000"/>
          </a:avLst>
        </a:prstGeom>
        <a:solidFill>
          <a:srgbClr val="B33B5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Y" sz="18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CALC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2</xdr:row>
      <xdr:rowOff>0</xdr:rowOff>
    </xdr:from>
    <xdr:to>
      <xdr:col>9</xdr:col>
      <xdr:colOff>0</xdr:colOff>
      <xdr:row>3</xdr:row>
      <xdr:rowOff>0</xdr:rowOff>
    </xdr:to>
    <xdr:pic macro="'CargarImagen &quot;$I$3&quot;'">
      <xdr:nvPicPr>
        <xdr:cNvPr id="10" name="Imagen 9">
          <a:extLst>
            <a:ext uri="{FF2B5EF4-FFF2-40B4-BE49-F238E27FC236}">
              <a16:creationId xmlns:a16="http://schemas.microsoft.com/office/drawing/2014/main" id="{56604A9A-CBB7-6508-3656-A76ADB7A3B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291125" y="2152650"/>
          <a:ext cx="1952625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</xdr:row>
      <xdr:rowOff>0</xdr:rowOff>
    </xdr:from>
    <xdr:to>
      <xdr:col>9</xdr:col>
      <xdr:colOff>0</xdr:colOff>
      <xdr:row>2</xdr:row>
      <xdr:rowOff>0</xdr:rowOff>
    </xdr:to>
    <xdr:pic macro="'CargarImagen &quot;$I$2&quot;'">
      <xdr:nvPicPr>
        <xdr:cNvPr id="24" name="Imagen 23">
          <a:extLst>
            <a:ext uri="{FF2B5EF4-FFF2-40B4-BE49-F238E27FC236}">
              <a16:creationId xmlns:a16="http://schemas.microsoft.com/office/drawing/2014/main" id="{631CBD93-A961-9BCC-0EEC-0FC38BB58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24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3</xdr:row>
      <xdr:rowOff>0</xdr:rowOff>
    </xdr:from>
    <xdr:to>
      <xdr:col>9</xdr:col>
      <xdr:colOff>0</xdr:colOff>
      <xdr:row>4</xdr:row>
      <xdr:rowOff>0</xdr:rowOff>
    </xdr:to>
    <xdr:pic macro="'CargarImagen &quot;$I$4&quot;'">
      <xdr:nvPicPr>
        <xdr:cNvPr id="30" name="Imagen 29">
          <a:extLst>
            <a:ext uri="{FF2B5EF4-FFF2-40B4-BE49-F238E27FC236}">
              <a16:creationId xmlns:a16="http://schemas.microsoft.com/office/drawing/2014/main" id="{973FB232-9DD0-D52F-D71A-142ED3E38C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405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4</xdr:row>
      <xdr:rowOff>0</xdr:rowOff>
    </xdr:from>
    <xdr:to>
      <xdr:col>9</xdr:col>
      <xdr:colOff>0</xdr:colOff>
      <xdr:row>5</xdr:row>
      <xdr:rowOff>0</xdr:rowOff>
    </xdr:to>
    <xdr:pic macro="'CargarImagen &quot;$I$5&quot;'">
      <xdr:nvPicPr>
        <xdr:cNvPr id="34" name="Imagen 33">
          <a:extLst>
            <a:ext uri="{FF2B5EF4-FFF2-40B4-BE49-F238E27FC236}">
              <a16:creationId xmlns:a16="http://schemas.microsoft.com/office/drawing/2014/main" id="{6EA85963-F0CB-C2BD-1557-AFDF3D15B6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596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pic macro="'CargarImagen &quot;$I$7&quot;'">
      <xdr:nvPicPr>
        <xdr:cNvPr id="45" name="Imagen 44">
          <a:extLst>
            <a:ext uri="{FF2B5EF4-FFF2-40B4-BE49-F238E27FC236}">
              <a16:creationId xmlns:a16="http://schemas.microsoft.com/office/drawing/2014/main" id="{DDA56824-2836-C2AF-2D3A-B324CC1177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977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pic macro="'CargarImagen &quot;$I$9&quot;'">
      <xdr:nvPicPr>
        <xdr:cNvPr id="55" name="Imagen 54">
          <a:extLst>
            <a:ext uri="{FF2B5EF4-FFF2-40B4-BE49-F238E27FC236}">
              <a16:creationId xmlns:a16="http://schemas.microsoft.com/office/drawing/2014/main" id="{3B36F8F7-0398-040A-6E76-1CE8C47E29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1358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pic macro="'CargarImagen &quot;$I$10&quot;'">
      <xdr:nvPicPr>
        <xdr:cNvPr id="60" name="Imagen 59">
          <a:extLst>
            <a:ext uri="{FF2B5EF4-FFF2-40B4-BE49-F238E27FC236}">
              <a16:creationId xmlns:a16="http://schemas.microsoft.com/office/drawing/2014/main" id="{9E3522C9-EB68-9B57-2890-FD1037E49D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1548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pic macro="'CargarImagen &quot;$I$11&quot;'">
      <xdr:nvPicPr>
        <xdr:cNvPr id="63" name="Imagen 62">
          <a:extLst>
            <a:ext uri="{FF2B5EF4-FFF2-40B4-BE49-F238E27FC236}">
              <a16:creationId xmlns:a16="http://schemas.microsoft.com/office/drawing/2014/main" id="{CC3DEE6C-FF92-AFD2-0389-69D4E273E5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1739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14</xdr:row>
      <xdr:rowOff>0</xdr:rowOff>
    </xdr:from>
    <xdr:to>
      <xdr:col>9</xdr:col>
      <xdr:colOff>0</xdr:colOff>
      <xdr:row>15</xdr:row>
      <xdr:rowOff>0</xdr:rowOff>
    </xdr:to>
    <xdr:pic macro="'CargarImagen &quot;$I$13&quot;'">
      <xdr:nvPicPr>
        <xdr:cNvPr id="583" name="Imagen 582">
          <a:extLst>
            <a:ext uri="{FF2B5EF4-FFF2-40B4-BE49-F238E27FC236}">
              <a16:creationId xmlns:a16="http://schemas.microsoft.com/office/drawing/2014/main" id="{C99BD1E1-BA5D-F858-7563-32AEB0D66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2120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16</xdr:row>
      <xdr:rowOff>0</xdr:rowOff>
    </xdr:from>
    <xdr:to>
      <xdr:col>9</xdr:col>
      <xdr:colOff>0</xdr:colOff>
      <xdr:row>17</xdr:row>
      <xdr:rowOff>0</xdr:rowOff>
    </xdr:to>
    <xdr:pic macro="'CargarImagen &quot;$I$15&quot;'">
      <xdr:nvPicPr>
        <xdr:cNvPr id="594" name="Imagen 593">
          <a:extLst>
            <a:ext uri="{FF2B5EF4-FFF2-40B4-BE49-F238E27FC236}">
              <a16:creationId xmlns:a16="http://schemas.microsoft.com/office/drawing/2014/main" id="{970DF460-B4CC-99EE-715A-AC98FAF216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2501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18</xdr:row>
      <xdr:rowOff>0</xdr:rowOff>
    </xdr:from>
    <xdr:to>
      <xdr:col>9</xdr:col>
      <xdr:colOff>0</xdr:colOff>
      <xdr:row>19</xdr:row>
      <xdr:rowOff>0</xdr:rowOff>
    </xdr:to>
    <xdr:pic macro="'CargarImagen &quot;$I$17&quot;'">
      <xdr:nvPicPr>
        <xdr:cNvPr id="602" name="Imagen 601">
          <a:extLst>
            <a:ext uri="{FF2B5EF4-FFF2-40B4-BE49-F238E27FC236}">
              <a16:creationId xmlns:a16="http://schemas.microsoft.com/office/drawing/2014/main" id="{83CCA273-0714-2797-F6DF-C12E56523D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2882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19</xdr:row>
      <xdr:rowOff>0</xdr:rowOff>
    </xdr:from>
    <xdr:to>
      <xdr:col>9</xdr:col>
      <xdr:colOff>0</xdr:colOff>
      <xdr:row>20</xdr:row>
      <xdr:rowOff>0</xdr:rowOff>
    </xdr:to>
    <xdr:pic macro="'CargarImagen &quot;$I$18&quot;'">
      <xdr:nvPicPr>
        <xdr:cNvPr id="606" name="Imagen 605">
          <a:extLst>
            <a:ext uri="{FF2B5EF4-FFF2-40B4-BE49-F238E27FC236}">
              <a16:creationId xmlns:a16="http://schemas.microsoft.com/office/drawing/2014/main" id="{CEDEDA7D-6116-74B5-CF69-C04134960E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3072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24</xdr:row>
      <xdr:rowOff>0</xdr:rowOff>
    </xdr:from>
    <xdr:to>
      <xdr:col>9</xdr:col>
      <xdr:colOff>0</xdr:colOff>
      <xdr:row>25</xdr:row>
      <xdr:rowOff>0</xdr:rowOff>
    </xdr:to>
    <xdr:pic macro="'CargarImagen &quot;$I$23&quot;'">
      <xdr:nvPicPr>
        <xdr:cNvPr id="623" name="Imagen 622">
          <a:extLst>
            <a:ext uri="{FF2B5EF4-FFF2-40B4-BE49-F238E27FC236}">
              <a16:creationId xmlns:a16="http://schemas.microsoft.com/office/drawing/2014/main" id="{2FCE5EEB-FB22-483E-909A-A4C75DB86F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4025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25</xdr:row>
      <xdr:rowOff>0</xdr:rowOff>
    </xdr:from>
    <xdr:to>
      <xdr:col>9</xdr:col>
      <xdr:colOff>0</xdr:colOff>
      <xdr:row>26</xdr:row>
      <xdr:rowOff>0</xdr:rowOff>
    </xdr:to>
    <xdr:pic macro="'CargarImagen &quot;$I$24&quot;'">
      <xdr:nvPicPr>
        <xdr:cNvPr id="626" name="Imagen 625">
          <a:extLst>
            <a:ext uri="{FF2B5EF4-FFF2-40B4-BE49-F238E27FC236}">
              <a16:creationId xmlns:a16="http://schemas.microsoft.com/office/drawing/2014/main" id="{F9C972F0-DAC6-816C-98F1-819E2BDF2B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4215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26</xdr:row>
      <xdr:rowOff>0</xdr:rowOff>
    </xdr:from>
    <xdr:to>
      <xdr:col>9</xdr:col>
      <xdr:colOff>0</xdr:colOff>
      <xdr:row>27</xdr:row>
      <xdr:rowOff>0</xdr:rowOff>
    </xdr:to>
    <xdr:pic macro="'CargarImagen &quot;$I$25&quot;'">
      <xdr:nvPicPr>
        <xdr:cNvPr id="629" name="Imagen 628">
          <a:extLst>
            <a:ext uri="{FF2B5EF4-FFF2-40B4-BE49-F238E27FC236}">
              <a16:creationId xmlns:a16="http://schemas.microsoft.com/office/drawing/2014/main" id="{CA1E18EC-AAF0-C467-483D-089853CE2F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4406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27</xdr:row>
      <xdr:rowOff>0</xdr:rowOff>
    </xdr:from>
    <xdr:to>
      <xdr:col>9</xdr:col>
      <xdr:colOff>0</xdr:colOff>
      <xdr:row>28</xdr:row>
      <xdr:rowOff>0</xdr:rowOff>
    </xdr:to>
    <xdr:pic macro="'CargarImagen &quot;$I$26&quot;'">
      <xdr:nvPicPr>
        <xdr:cNvPr id="632" name="Imagen 631">
          <a:extLst>
            <a:ext uri="{FF2B5EF4-FFF2-40B4-BE49-F238E27FC236}">
              <a16:creationId xmlns:a16="http://schemas.microsoft.com/office/drawing/2014/main" id="{FF1356A0-D82C-56AF-4BF2-002A84FCDA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4596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28</xdr:row>
      <xdr:rowOff>0</xdr:rowOff>
    </xdr:from>
    <xdr:to>
      <xdr:col>9</xdr:col>
      <xdr:colOff>0</xdr:colOff>
      <xdr:row>29</xdr:row>
      <xdr:rowOff>0</xdr:rowOff>
    </xdr:to>
    <xdr:pic macro="'CargarImagen &quot;$I$27&quot;'">
      <xdr:nvPicPr>
        <xdr:cNvPr id="635" name="Imagen 634">
          <a:extLst>
            <a:ext uri="{FF2B5EF4-FFF2-40B4-BE49-F238E27FC236}">
              <a16:creationId xmlns:a16="http://schemas.microsoft.com/office/drawing/2014/main" id="{6813DD2D-62F8-459A-4B44-A0818869AF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4787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29</xdr:row>
      <xdr:rowOff>0</xdr:rowOff>
    </xdr:from>
    <xdr:to>
      <xdr:col>9</xdr:col>
      <xdr:colOff>0</xdr:colOff>
      <xdr:row>30</xdr:row>
      <xdr:rowOff>0</xdr:rowOff>
    </xdr:to>
    <xdr:pic macro="'CargarImagen &quot;$I$28&quot;'">
      <xdr:nvPicPr>
        <xdr:cNvPr id="639" name="Imagen 638">
          <a:extLst>
            <a:ext uri="{FF2B5EF4-FFF2-40B4-BE49-F238E27FC236}">
              <a16:creationId xmlns:a16="http://schemas.microsoft.com/office/drawing/2014/main" id="{90920E36-BA5A-CC2F-9F1A-8505EC32ED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4977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30</xdr:row>
      <xdr:rowOff>0</xdr:rowOff>
    </xdr:from>
    <xdr:to>
      <xdr:col>9</xdr:col>
      <xdr:colOff>0</xdr:colOff>
      <xdr:row>31</xdr:row>
      <xdr:rowOff>0</xdr:rowOff>
    </xdr:to>
    <xdr:pic macro="'CargarImagen &quot;$I$29&quot;'">
      <xdr:nvPicPr>
        <xdr:cNvPr id="642" name="Imagen 641">
          <a:extLst>
            <a:ext uri="{FF2B5EF4-FFF2-40B4-BE49-F238E27FC236}">
              <a16:creationId xmlns:a16="http://schemas.microsoft.com/office/drawing/2014/main" id="{A6334D5E-A774-5238-B4A2-3F897CF3DA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5168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31</xdr:row>
      <xdr:rowOff>0</xdr:rowOff>
    </xdr:from>
    <xdr:to>
      <xdr:col>9</xdr:col>
      <xdr:colOff>0</xdr:colOff>
      <xdr:row>32</xdr:row>
      <xdr:rowOff>0</xdr:rowOff>
    </xdr:to>
    <xdr:pic macro="'CargarImagen &quot;$I$30&quot;'">
      <xdr:nvPicPr>
        <xdr:cNvPr id="645" name="Imagen 644">
          <a:extLst>
            <a:ext uri="{FF2B5EF4-FFF2-40B4-BE49-F238E27FC236}">
              <a16:creationId xmlns:a16="http://schemas.microsoft.com/office/drawing/2014/main" id="{82456F3F-DD2E-B7A6-4F6D-FCDFAD51D9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5358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32</xdr:row>
      <xdr:rowOff>0</xdr:rowOff>
    </xdr:from>
    <xdr:to>
      <xdr:col>9</xdr:col>
      <xdr:colOff>0</xdr:colOff>
      <xdr:row>33</xdr:row>
      <xdr:rowOff>0</xdr:rowOff>
    </xdr:to>
    <xdr:pic macro="'CargarImagen &quot;$I$31&quot;'">
      <xdr:nvPicPr>
        <xdr:cNvPr id="648" name="Imagen 647">
          <a:extLst>
            <a:ext uri="{FF2B5EF4-FFF2-40B4-BE49-F238E27FC236}">
              <a16:creationId xmlns:a16="http://schemas.microsoft.com/office/drawing/2014/main" id="{80163D4F-0D58-E452-49B0-B24049583A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5549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pic macro="'CargarImagen &quot;$I$12&quot;'">
      <xdr:nvPicPr>
        <xdr:cNvPr id="654" name="Imagen 653">
          <a:extLst>
            <a:ext uri="{FF2B5EF4-FFF2-40B4-BE49-F238E27FC236}">
              <a16:creationId xmlns:a16="http://schemas.microsoft.com/office/drawing/2014/main" id="{98326490-AEDA-F17C-8E46-1C9AA5B0BA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1929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12</xdr:row>
      <xdr:rowOff>0</xdr:rowOff>
    </xdr:from>
    <xdr:to>
      <xdr:col>9</xdr:col>
      <xdr:colOff>0</xdr:colOff>
      <xdr:row>13</xdr:row>
      <xdr:rowOff>0</xdr:rowOff>
    </xdr:to>
    <xdr:pic macro="'CargarImagen &quot;$I$13&quot;'">
      <xdr:nvPicPr>
        <xdr:cNvPr id="11" name="Imagen 10">
          <a:extLst>
            <a:ext uri="{FF2B5EF4-FFF2-40B4-BE49-F238E27FC236}">
              <a16:creationId xmlns:a16="http://schemas.microsoft.com/office/drawing/2014/main" id="{3E7DB35D-257C-5529-FFD3-D4779E3A95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2120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13</xdr:row>
      <xdr:rowOff>0</xdr:rowOff>
    </xdr:from>
    <xdr:to>
      <xdr:col>9</xdr:col>
      <xdr:colOff>0</xdr:colOff>
      <xdr:row>14</xdr:row>
      <xdr:rowOff>0</xdr:rowOff>
    </xdr:to>
    <xdr:pic macro="'CargarImagen &quot;$I$14&quot;'">
      <xdr:nvPicPr>
        <xdr:cNvPr id="13" name="Imagen 12">
          <a:extLst>
            <a:ext uri="{FF2B5EF4-FFF2-40B4-BE49-F238E27FC236}">
              <a16:creationId xmlns:a16="http://schemas.microsoft.com/office/drawing/2014/main" id="{11233157-EDBD-57B7-AEDA-E87361E1A4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2310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33</xdr:row>
      <xdr:rowOff>0</xdr:rowOff>
    </xdr:from>
    <xdr:to>
      <xdr:col>9</xdr:col>
      <xdr:colOff>0</xdr:colOff>
      <xdr:row>34</xdr:row>
      <xdr:rowOff>0</xdr:rowOff>
    </xdr:to>
    <xdr:pic macro="'CargarImagen &quot;$I$34&quot;'">
      <xdr:nvPicPr>
        <xdr:cNvPr id="6" name="Imagen 5">
          <a:extLst>
            <a:ext uri="{FF2B5EF4-FFF2-40B4-BE49-F238E27FC236}">
              <a16:creationId xmlns:a16="http://schemas.microsoft.com/office/drawing/2014/main" id="{A9C1C1CE-F9BF-2292-7199-12E04A28D1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6120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34</xdr:row>
      <xdr:rowOff>0</xdr:rowOff>
    </xdr:from>
    <xdr:to>
      <xdr:col>9</xdr:col>
      <xdr:colOff>0</xdr:colOff>
      <xdr:row>35</xdr:row>
      <xdr:rowOff>0</xdr:rowOff>
    </xdr:to>
    <xdr:pic macro="'CargarImagen &quot;$I$35&quot;'">
      <xdr:nvPicPr>
        <xdr:cNvPr id="5" name="Imagen 4">
          <a:extLst>
            <a:ext uri="{FF2B5EF4-FFF2-40B4-BE49-F238E27FC236}">
              <a16:creationId xmlns:a16="http://schemas.microsoft.com/office/drawing/2014/main" id="{22306EB3-65AB-2BF0-4050-3288A480C0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6311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35</xdr:row>
      <xdr:rowOff>0</xdr:rowOff>
    </xdr:from>
    <xdr:to>
      <xdr:col>9</xdr:col>
      <xdr:colOff>0</xdr:colOff>
      <xdr:row>36</xdr:row>
      <xdr:rowOff>0</xdr:rowOff>
    </xdr:to>
    <xdr:pic macro="'CargarImagen &quot;$I$36&quot;'">
      <xdr:nvPicPr>
        <xdr:cNvPr id="4" name="Imagen 3">
          <a:extLst>
            <a:ext uri="{FF2B5EF4-FFF2-40B4-BE49-F238E27FC236}">
              <a16:creationId xmlns:a16="http://schemas.microsoft.com/office/drawing/2014/main" id="{60A9B07D-565B-224D-7F96-1006C04972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6501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pic macro="'CargarImagen &quot;$I$6&quot;'">
      <xdr:nvPicPr>
        <xdr:cNvPr id="16" name="Imagen 15">
          <a:extLst>
            <a:ext uri="{FF2B5EF4-FFF2-40B4-BE49-F238E27FC236}">
              <a16:creationId xmlns:a16="http://schemas.microsoft.com/office/drawing/2014/main" id="{8822F3FA-E8F0-74E9-1E71-3DE2276634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786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36</xdr:row>
      <xdr:rowOff>0</xdr:rowOff>
    </xdr:from>
    <xdr:to>
      <xdr:col>9</xdr:col>
      <xdr:colOff>0</xdr:colOff>
      <xdr:row>37</xdr:row>
      <xdr:rowOff>0</xdr:rowOff>
    </xdr:to>
    <xdr:pic macro="'CargarImagen &quot;$I$37&quot;'">
      <xdr:nvPicPr>
        <xdr:cNvPr id="18" name="Imagen 17">
          <a:extLst>
            <a:ext uri="{FF2B5EF4-FFF2-40B4-BE49-F238E27FC236}">
              <a16:creationId xmlns:a16="http://schemas.microsoft.com/office/drawing/2014/main" id="{22E00F35-E26E-5F77-4DE0-A655105EDE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6692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37</xdr:row>
      <xdr:rowOff>0</xdr:rowOff>
    </xdr:from>
    <xdr:to>
      <xdr:col>9</xdr:col>
      <xdr:colOff>0</xdr:colOff>
      <xdr:row>38</xdr:row>
      <xdr:rowOff>0</xdr:rowOff>
    </xdr:to>
    <xdr:pic macro="'CargarImagen &quot;$I$38&quot;'">
      <xdr:nvPicPr>
        <xdr:cNvPr id="14" name="Imagen 13">
          <a:extLst>
            <a:ext uri="{FF2B5EF4-FFF2-40B4-BE49-F238E27FC236}">
              <a16:creationId xmlns:a16="http://schemas.microsoft.com/office/drawing/2014/main" id="{4479C5FA-E6DD-6BBB-C6CD-2E87B56C32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6882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39</xdr:row>
      <xdr:rowOff>0</xdr:rowOff>
    </xdr:from>
    <xdr:to>
      <xdr:col>9</xdr:col>
      <xdr:colOff>0</xdr:colOff>
      <xdr:row>40</xdr:row>
      <xdr:rowOff>0</xdr:rowOff>
    </xdr:to>
    <xdr:pic macro="'CargarImagen &quot;$I$40&quot;'">
      <xdr:nvPicPr>
        <xdr:cNvPr id="8" name="Imagen 7">
          <a:extLst>
            <a:ext uri="{FF2B5EF4-FFF2-40B4-BE49-F238E27FC236}">
              <a16:creationId xmlns:a16="http://schemas.microsoft.com/office/drawing/2014/main" id="{01D87052-CC4E-6867-B159-48D92D8D44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7263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38</xdr:row>
      <xdr:rowOff>0</xdr:rowOff>
    </xdr:from>
    <xdr:to>
      <xdr:col>9</xdr:col>
      <xdr:colOff>0</xdr:colOff>
      <xdr:row>39</xdr:row>
      <xdr:rowOff>0</xdr:rowOff>
    </xdr:to>
    <xdr:pic macro="'CargarImagen &quot;$I$39&quot;'">
      <xdr:nvPicPr>
        <xdr:cNvPr id="12" name="Imagen 11">
          <a:extLst>
            <a:ext uri="{FF2B5EF4-FFF2-40B4-BE49-F238E27FC236}">
              <a16:creationId xmlns:a16="http://schemas.microsoft.com/office/drawing/2014/main" id="{7F71CCEB-A91C-A21B-C0D7-94A0216F00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7073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41</xdr:row>
      <xdr:rowOff>0</xdr:rowOff>
    </xdr:from>
    <xdr:to>
      <xdr:col>9</xdr:col>
      <xdr:colOff>0</xdr:colOff>
      <xdr:row>42</xdr:row>
      <xdr:rowOff>0</xdr:rowOff>
    </xdr:to>
    <xdr:pic macro="'CargarImagen &quot;$I$42&quot;'">
      <xdr:nvPicPr>
        <xdr:cNvPr id="39" name="Imagen 38">
          <a:extLst>
            <a:ext uri="{FF2B5EF4-FFF2-40B4-BE49-F238E27FC236}">
              <a16:creationId xmlns:a16="http://schemas.microsoft.com/office/drawing/2014/main" id="{EA92A222-DBC4-996D-499B-1D7723E94E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7644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15</xdr:row>
      <xdr:rowOff>0</xdr:rowOff>
    </xdr:from>
    <xdr:to>
      <xdr:col>9</xdr:col>
      <xdr:colOff>0</xdr:colOff>
      <xdr:row>16</xdr:row>
      <xdr:rowOff>0</xdr:rowOff>
    </xdr:to>
    <xdr:pic macro="'CargarImagen &quot;$I$16&quot;'">
      <xdr:nvPicPr>
        <xdr:cNvPr id="9" name="Imagen 8">
          <a:extLst>
            <a:ext uri="{FF2B5EF4-FFF2-40B4-BE49-F238E27FC236}">
              <a16:creationId xmlns:a16="http://schemas.microsoft.com/office/drawing/2014/main" id="{709E4BBB-8685-19F9-9930-55BF6FEFF4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2691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17</xdr:row>
      <xdr:rowOff>0</xdr:rowOff>
    </xdr:from>
    <xdr:to>
      <xdr:col>9</xdr:col>
      <xdr:colOff>0</xdr:colOff>
      <xdr:row>18</xdr:row>
      <xdr:rowOff>0</xdr:rowOff>
    </xdr:to>
    <xdr:pic macro="'CargarImagen &quot;$I$18&quot;'">
      <xdr:nvPicPr>
        <xdr:cNvPr id="21" name="Imagen 20">
          <a:extLst>
            <a:ext uri="{FF2B5EF4-FFF2-40B4-BE49-F238E27FC236}">
              <a16:creationId xmlns:a16="http://schemas.microsoft.com/office/drawing/2014/main" id="{3A841429-1104-DB50-95D5-5198CE8683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3072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40</xdr:row>
      <xdr:rowOff>0</xdr:rowOff>
    </xdr:from>
    <xdr:to>
      <xdr:col>9</xdr:col>
      <xdr:colOff>0</xdr:colOff>
      <xdr:row>41</xdr:row>
      <xdr:rowOff>0</xdr:rowOff>
    </xdr:to>
    <xdr:pic macro="'CargarImagen &quot;$I$41&quot;'">
      <xdr:nvPicPr>
        <xdr:cNvPr id="3" name="Imagen 2">
          <a:extLst>
            <a:ext uri="{FF2B5EF4-FFF2-40B4-BE49-F238E27FC236}">
              <a16:creationId xmlns:a16="http://schemas.microsoft.com/office/drawing/2014/main" id="{AB6763CE-51DD-404D-A903-CBE853E868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7454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pic macro="'CargarImagen &quot;$I$8&quot;'">
      <xdr:nvPicPr>
        <xdr:cNvPr id="15" name="Imagen 14">
          <a:extLst>
            <a:ext uri="{FF2B5EF4-FFF2-40B4-BE49-F238E27FC236}">
              <a16:creationId xmlns:a16="http://schemas.microsoft.com/office/drawing/2014/main" id="{580502F3-5C0B-561B-F64B-147E754FC8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1167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23</xdr:row>
      <xdr:rowOff>0</xdr:rowOff>
    </xdr:from>
    <xdr:to>
      <xdr:col>9</xdr:col>
      <xdr:colOff>0</xdr:colOff>
      <xdr:row>24</xdr:row>
      <xdr:rowOff>0</xdr:rowOff>
    </xdr:to>
    <xdr:pic macro="'CargarImagen &quot;$I$24&quot;'">
      <xdr:nvPicPr>
        <xdr:cNvPr id="17" name="Imagen 16">
          <a:extLst>
            <a:ext uri="{FF2B5EF4-FFF2-40B4-BE49-F238E27FC236}">
              <a16:creationId xmlns:a16="http://schemas.microsoft.com/office/drawing/2014/main" id="{2AF7A312-8074-429B-DD23-81237199DA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4215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42</xdr:row>
      <xdr:rowOff>0</xdr:rowOff>
    </xdr:from>
    <xdr:to>
      <xdr:col>9</xdr:col>
      <xdr:colOff>0</xdr:colOff>
      <xdr:row>43</xdr:row>
      <xdr:rowOff>0</xdr:rowOff>
    </xdr:to>
    <xdr:pic macro="'CargarImagen &quot;$I$43&quot;'">
      <xdr:nvPicPr>
        <xdr:cNvPr id="19" name="Imagen 18">
          <a:extLst>
            <a:ext uri="{FF2B5EF4-FFF2-40B4-BE49-F238E27FC236}">
              <a16:creationId xmlns:a16="http://schemas.microsoft.com/office/drawing/2014/main" id="{9A890D14-479F-C092-FB91-DBEFC4319E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7835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20</xdr:row>
      <xdr:rowOff>0</xdr:rowOff>
    </xdr:from>
    <xdr:to>
      <xdr:col>9</xdr:col>
      <xdr:colOff>0</xdr:colOff>
      <xdr:row>21</xdr:row>
      <xdr:rowOff>0</xdr:rowOff>
    </xdr:to>
    <xdr:pic macro="'CargarImagen &quot;$I$21&quot;'">
      <xdr:nvPicPr>
        <xdr:cNvPr id="22" name="Imagen 21">
          <a:extLst>
            <a:ext uri="{FF2B5EF4-FFF2-40B4-BE49-F238E27FC236}">
              <a16:creationId xmlns:a16="http://schemas.microsoft.com/office/drawing/2014/main" id="{88E3E26F-D52B-48F5-A066-EDD69593E1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36442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21</xdr:row>
      <xdr:rowOff>0</xdr:rowOff>
    </xdr:from>
    <xdr:to>
      <xdr:col>9</xdr:col>
      <xdr:colOff>0</xdr:colOff>
      <xdr:row>22</xdr:row>
      <xdr:rowOff>0</xdr:rowOff>
    </xdr:to>
    <xdr:pic macro="'CargarImagen &quot;$I$22&quot;'">
      <xdr:nvPicPr>
        <xdr:cNvPr id="27" name="Imagen 26">
          <a:extLst>
            <a:ext uri="{FF2B5EF4-FFF2-40B4-BE49-F238E27FC236}">
              <a16:creationId xmlns:a16="http://schemas.microsoft.com/office/drawing/2014/main" id="{3564E47A-2767-27F1-E094-562B5DA516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38347650"/>
          <a:ext cx="2228850" cy="1905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22</xdr:row>
      <xdr:rowOff>0</xdr:rowOff>
    </xdr:from>
    <xdr:to>
      <xdr:col>9</xdr:col>
      <xdr:colOff>0</xdr:colOff>
      <xdr:row>23</xdr:row>
      <xdr:rowOff>0</xdr:rowOff>
    </xdr:to>
    <xdr:pic macro="'CargarImagen &quot;$I$23&quot;'">
      <xdr:nvPicPr>
        <xdr:cNvPr id="31" name="Imagen 30">
          <a:extLst>
            <a:ext uri="{FF2B5EF4-FFF2-40B4-BE49-F238E27FC236}">
              <a16:creationId xmlns:a16="http://schemas.microsoft.com/office/drawing/2014/main" id="{D6CDD5C6-881A-2BC7-AA2C-07931BC20D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309550" y="40252650"/>
          <a:ext cx="2228850" cy="1905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0</xdr:rowOff>
    </xdr:from>
    <xdr:to>
      <xdr:col>15</xdr:col>
      <xdr:colOff>457399</xdr:colOff>
      <xdr:row>0</xdr:row>
      <xdr:rowOff>324000</xdr:rowOff>
    </xdr:to>
    <xdr:grpSp>
      <xdr:nvGrpSpPr>
        <xdr:cNvPr id="20" name="Grupo 19">
          <a:extLst>
            <a:ext uri="{FF2B5EF4-FFF2-40B4-BE49-F238E27FC236}">
              <a16:creationId xmlns:a16="http://schemas.microsoft.com/office/drawing/2014/main" id="{63F8A2CF-BCD2-C72C-6CB9-721696DEFBDC}"/>
            </a:ext>
          </a:extLst>
        </xdr:cNvPr>
        <xdr:cNvGrpSpPr/>
      </xdr:nvGrpSpPr>
      <xdr:grpSpPr>
        <a:xfrm>
          <a:off x="866775" y="0"/>
          <a:ext cx="13668574" cy="324000"/>
          <a:chOff x="762000" y="0"/>
          <a:chExt cx="11973124" cy="324000"/>
        </a:xfrm>
      </xdr:grpSpPr>
      <xdr:grpSp>
        <xdr:nvGrpSpPr>
          <xdr:cNvPr id="19" name="Grupo 18">
            <a:extLst>
              <a:ext uri="{FF2B5EF4-FFF2-40B4-BE49-F238E27FC236}">
                <a16:creationId xmlns:a16="http://schemas.microsoft.com/office/drawing/2014/main" id="{881BF28B-4C07-366D-0B54-A49189B076B5}"/>
              </a:ext>
            </a:extLst>
          </xdr:cNvPr>
          <xdr:cNvGrpSpPr/>
        </xdr:nvGrpSpPr>
        <xdr:grpSpPr>
          <a:xfrm>
            <a:off x="8753185" y="0"/>
            <a:ext cx="3981939" cy="324000"/>
            <a:chOff x="11277310" y="2381250"/>
            <a:chExt cx="3981939" cy="324000"/>
          </a:xfrm>
        </xdr:grpSpPr>
        <xdr:sp macro="[0]!ImprimirFabricacion" textlink="">
          <xdr:nvSpPr>
            <xdr:cNvPr id="10" name="Rectángulo: esquinas superiores redondeadas 9">
              <a:extLst>
                <a:ext uri="{FF2B5EF4-FFF2-40B4-BE49-F238E27FC236}">
                  <a16:creationId xmlns:a16="http://schemas.microsoft.com/office/drawing/2014/main" id="{FE531F4A-D907-493F-A221-57BC58B02CD4}"/>
                </a:ext>
              </a:extLst>
            </xdr:cNvPr>
            <xdr:cNvSpPr/>
          </xdr:nvSpPr>
          <xdr:spPr>
            <a:xfrm>
              <a:off x="11277310" y="2381250"/>
              <a:ext cx="2160000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rgbClr val="B33B54"/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lt1"/>
                  </a:solidFill>
                  <a:effectLst/>
                  <a:latin typeface="+mn-lt"/>
                  <a:ea typeface="+mn-ea"/>
                  <a:cs typeface="+mn-cs"/>
                </a:rPr>
                <a:t>SELECCIONAR</a:t>
              </a:r>
              <a:r>
                <a:rPr lang="es-UY" sz="1100" b="1" baseline="0">
                  <a:solidFill>
                    <a:schemeClr val="lt1"/>
                  </a:solidFill>
                  <a:effectLst/>
                  <a:latin typeface="+mn-lt"/>
                  <a:ea typeface="+mn-ea"/>
                  <a:cs typeface="+mn-cs"/>
                </a:rPr>
                <a:t> PARA IMPRIMIR</a:t>
              </a:r>
              <a:endParaRPr lang="es-UY">
                <a:effectLst/>
              </a:endParaRPr>
            </a:p>
          </xdr:txBody>
        </xdr:sp>
        <xdr:sp macro="[0]!ActualizarDatosHojaFabricacion" textlink="">
          <xdr:nvSpPr>
            <xdr:cNvPr id="7" name="Rectángulo: esquinas superiores redondeadas 6" hidden="1">
              <a:extLst>
                <a:ext uri="{FF2B5EF4-FFF2-40B4-BE49-F238E27FC236}">
                  <a16:creationId xmlns:a16="http://schemas.microsoft.com/office/drawing/2014/main" id="{D862FD53-A261-475B-A8A6-40D396E8591A}"/>
                </a:ext>
              </a:extLst>
            </xdr:cNvPr>
            <xdr:cNvSpPr/>
          </xdr:nvSpPr>
          <xdr:spPr>
            <a:xfrm>
              <a:off x="13459249" y="2381250"/>
              <a:ext cx="1800000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accent3">
                <a:lumMod val="60000"/>
                <a:lumOff val="40000"/>
              </a:schemeClr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>
                      <a:lumMod val="95000"/>
                    </a:schemeClr>
                  </a:solidFill>
                  <a:effectLst/>
                  <a:latin typeface="+mn-lt"/>
                  <a:ea typeface="+mn-ea"/>
                  <a:cs typeface="+mn-cs"/>
                </a:rPr>
                <a:t>ACTUALIZAR DATOS</a:t>
              </a:r>
              <a:endParaRPr lang="es-UY">
                <a:solidFill>
                  <a:schemeClr val="bg1">
                    <a:lumMod val="95000"/>
                  </a:schemeClr>
                </a:solidFill>
                <a:effectLst/>
              </a:endParaRPr>
            </a:p>
          </xdr:txBody>
        </xdr:sp>
      </xdr:grpSp>
      <xdr:grpSp>
        <xdr:nvGrpSpPr>
          <xdr:cNvPr id="18" name="Grupo 17">
            <a:extLst>
              <a:ext uri="{FF2B5EF4-FFF2-40B4-BE49-F238E27FC236}">
                <a16:creationId xmlns:a16="http://schemas.microsoft.com/office/drawing/2014/main" id="{7E4E0860-060E-C889-83C7-AFDBA3CB70A2}"/>
              </a:ext>
            </a:extLst>
          </xdr:cNvPr>
          <xdr:cNvGrpSpPr/>
        </xdr:nvGrpSpPr>
        <xdr:grpSpPr>
          <a:xfrm>
            <a:off x="762000" y="0"/>
            <a:ext cx="7972201" cy="324000"/>
            <a:chOff x="762000" y="0"/>
            <a:chExt cx="7972201" cy="324000"/>
          </a:xfrm>
        </xdr:grpSpPr>
        <xdr:sp macro="[0]!IrAControl" textlink="">
          <xdr:nvSpPr>
            <xdr:cNvPr id="6" name="Rectángulo: esquinas superiores redondeadas 5">
              <a:extLst>
                <a:ext uri="{FF2B5EF4-FFF2-40B4-BE49-F238E27FC236}">
                  <a16:creationId xmlns:a16="http://schemas.microsoft.com/office/drawing/2014/main" id="{D67CE01B-1DE1-4268-37C4-58432CAC5798}"/>
                </a:ext>
              </a:extLst>
            </xdr:cNvPr>
            <xdr:cNvSpPr/>
          </xdr:nvSpPr>
          <xdr:spPr>
            <a:xfrm>
              <a:off x="3954320" y="0"/>
              <a:ext cx="1587561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/>
                  </a:solidFill>
                </a:rPr>
                <a:t>CONTROL</a:t>
              </a:r>
            </a:p>
          </xdr:txBody>
        </xdr:sp>
        <xdr:sp macro="[0]!IrAEtiqueta" textlink="">
          <xdr:nvSpPr>
            <xdr:cNvPr id="15" name="Rectángulo: esquinas superiores redondeadas 14">
              <a:extLst>
                <a:ext uri="{FF2B5EF4-FFF2-40B4-BE49-F238E27FC236}">
                  <a16:creationId xmlns:a16="http://schemas.microsoft.com/office/drawing/2014/main" id="{727F8F0A-E314-773F-D7F9-98105FC7A0F4}"/>
                </a:ext>
              </a:extLst>
            </xdr:cNvPr>
            <xdr:cNvSpPr/>
          </xdr:nvSpPr>
          <xdr:spPr>
            <a:xfrm>
              <a:off x="7146640" y="0"/>
              <a:ext cx="1587561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/>
                  </a:solidFill>
                </a:rPr>
                <a:t>ETIQUETA</a:t>
              </a:r>
            </a:p>
          </xdr:txBody>
        </xdr:sp>
        <xdr:sp macro="[0]!IrACliente" textlink="">
          <xdr:nvSpPr>
            <xdr:cNvPr id="16" name="Rectángulo: esquinas superiores redondeadas 15">
              <a:extLst>
                <a:ext uri="{FF2B5EF4-FFF2-40B4-BE49-F238E27FC236}">
                  <a16:creationId xmlns:a16="http://schemas.microsoft.com/office/drawing/2014/main" id="{D4715AD5-D4E3-6A7B-EAE2-7BEB5427EBA2}"/>
                </a:ext>
              </a:extLst>
            </xdr:cNvPr>
            <xdr:cNvSpPr/>
          </xdr:nvSpPr>
          <xdr:spPr>
            <a:xfrm>
              <a:off x="5550480" y="0"/>
              <a:ext cx="1587561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/>
                  </a:solidFill>
                </a:rPr>
                <a:t>CLIENTE</a:t>
              </a:r>
            </a:p>
          </xdr:txBody>
        </xdr:sp>
        <xdr:sp macro="[0]!IrAIngreso" textlink="">
          <xdr:nvSpPr>
            <xdr:cNvPr id="17" name="Rectángulo: esquinas superiores redondeadas 16">
              <a:extLst>
                <a:ext uri="{FF2B5EF4-FFF2-40B4-BE49-F238E27FC236}">
                  <a16:creationId xmlns:a16="http://schemas.microsoft.com/office/drawing/2014/main" id="{8B07F6F3-CCDF-ACBB-4404-581D65D5C6F3}"/>
                </a:ext>
              </a:extLst>
            </xdr:cNvPr>
            <xdr:cNvSpPr/>
          </xdr:nvSpPr>
          <xdr:spPr>
            <a:xfrm>
              <a:off x="762000" y="0"/>
              <a:ext cx="1587561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/>
                  </a:solidFill>
                </a:rPr>
                <a:t>INGRESO</a:t>
              </a:r>
            </a:p>
          </xdr:txBody>
        </xdr:sp>
        <xdr:sp macro="[0]!IrAFabricacion" textlink="">
          <xdr:nvSpPr>
            <xdr:cNvPr id="9" name="Rectángulo: esquinas superiores redondeadas 8">
              <a:extLst>
                <a:ext uri="{FF2B5EF4-FFF2-40B4-BE49-F238E27FC236}">
                  <a16:creationId xmlns:a16="http://schemas.microsoft.com/office/drawing/2014/main" id="{2CC38956-55EF-AC2A-A582-B874EEA10547}"/>
                </a:ext>
              </a:extLst>
            </xdr:cNvPr>
            <xdr:cNvSpPr/>
          </xdr:nvSpPr>
          <xdr:spPr>
            <a:xfrm>
              <a:off x="2358160" y="0"/>
              <a:ext cx="1587561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/>
                  </a:solidFill>
                </a:rPr>
                <a:t>FABRICACIÓN</a:t>
              </a:r>
            </a:p>
          </xdr:txBody>
        </xdr:sp>
      </xdr:grpSp>
    </xdr:grp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0</xdr:rowOff>
    </xdr:from>
    <xdr:to>
      <xdr:col>14</xdr:col>
      <xdr:colOff>104974</xdr:colOff>
      <xdr:row>0</xdr:row>
      <xdr:rowOff>324000</xdr:rowOff>
    </xdr:to>
    <xdr:grpSp>
      <xdr:nvGrpSpPr>
        <xdr:cNvPr id="3" name="Grupo 2">
          <a:extLst>
            <a:ext uri="{FF2B5EF4-FFF2-40B4-BE49-F238E27FC236}">
              <a16:creationId xmlns:a16="http://schemas.microsoft.com/office/drawing/2014/main" id="{391F26A6-F93E-0E0D-83B0-39FE77AA5062}"/>
            </a:ext>
          </a:extLst>
        </xdr:cNvPr>
        <xdr:cNvGrpSpPr/>
      </xdr:nvGrpSpPr>
      <xdr:grpSpPr>
        <a:xfrm>
          <a:off x="866775" y="0"/>
          <a:ext cx="13554274" cy="324000"/>
          <a:chOff x="866775" y="0"/>
          <a:chExt cx="13563799" cy="324000"/>
        </a:xfrm>
      </xdr:grpSpPr>
      <xdr:grpSp>
        <xdr:nvGrpSpPr>
          <xdr:cNvPr id="2" name="Grupo 1">
            <a:extLst>
              <a:ext uri="{FF2B5EF4-FFF2-40B4-BE49-F238E27FC236}">
                <a16:creationId xmlns:a16="http://schemas.microsoft.com/office/drawing/2014/main" id="{EB8A2E6C-D612-530C-1F82-3663D6A45E84}"/>
              </a:ext>
            </a:extLst>
          </xdr:cNvPr>
          <xdr:cNvGrpSpPr/>
        </xdr:nvGrpSpPr>
        <xdr:grpSpPr>
          <a:xfrm>
            <a:off x="9925977" y="0"/>
            <a:ext cx="4504597" cy="324000"/>
            <a:chOff x="9925977" y="0"/>
            <a:chExt cx="4504597" cy="324000"/>
          </a:xfrm>
        </xdr:grpSpPr>
        <xdr:sp macro="[0]!ImprimirControl" textlink="">
          <xdr:nvSpPr>
            <xdr:cNvPr id="20" name="Rectángulo: esquinas superiores redondeadas 19">
              <a:extLst>
                <a:ext uri="{FF2B5EF4-FFF2-40B4-BE49-F238E27FC236}">
                  <a16:creationId xmlns:a16="http://schemas.microsoft.com/office/drawing/2014/main" id="{05615A4C-E773-6BF2-662A-F680256D18AF}"/>
                </a:ext>
              </a:extLst>
            </xdr:cNvPr>
            <xdr:cNvSpPr/>
          </xdr:nvSpPr>
          <xdr:spPr>
            <a:xfrm>
              <a:off x="9925977" y="0"/>
              <a:ext cx="2448682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rgbClr val="B33B54"/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lt1"/>
                  </a:solidFill>
                  <a:effectLst/>
                  <a:latin typeface="+mn-lt"/>
                  <a:ea typeface="+mn-ea"/>
                  <a:cs typeface="+mn-cs"/>
                </a:rPr>
                <a:t>SELECCIONAR</a:t>
              </a:r>
              <a:r>
                <a:rPr lang="es-UY" sz="1100" b="1" baseline="0">
                  <a:solidFill>
                    <a:schemeClr val="lt1"/>
                  </a:solidFill>
                  <a:effectLst/>
                  <a:latin typeface="+mn-lt"/>
                  <a:ea typeface="+mn-ea"/>
                  <a:cs typeface="+mn-cs"/>
                </a:rPr>
                <a:t> PARA IMPRIMIR</a:t>
              </a:r>
              <a:endParaRPr lang="es-UY">
                <a:effectLst/>
              </a:endParaRPr>
            </a:p>
          </xdr:txBody>
        </xdr:sp>
        <xdr:sp macro="[0]!ActualizarDatosHojaControl" textlink="">
          <xdr:nvSpPr>
            <xdr:cNvPr id="21" name="Rectángulo: esquinas superiores redondeadas 20" hidden="1">
              <a:extLst>
                <a:ext uri="{FF2B5EF4-FFF2-40B4-BE49-F238E27FC236}">
                  <a16:creationId xmlns:a16="http://schemas.microsoft.com/office/drawing/2014/main" id="{264FFDEA-EA08-6818-42D4-C99952258246}"/>
                </a:ext>
              </a:extLst>
            </xdr:cNvPr>
            <xdr:cNvSpPr/>
          </xdr:nvSpPr>
          <xdr:spPr>
            <a:xfrm>
              <a:off x="12390005" y="0"/>
              <a:ext cx="2040569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accent3">
                <a:lumMod val="60000"/>
                <a:lumOff val="40000"/>
              </a:schemeClr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>
                      <a:lumMod val="95000"/>
                    </a:schemeClr>
                  </a:solidFill>
                  <a:effectLst/>
                  <a:latin typeface="+mn-lt"/>
                  <a:ea typeface="+mn-ea"/>
                  <a:cs typeface="+mn-cs"/>
                </a:rPr>
                <a:t>ACTUALIZAR DATOS</a:t>
              </a:r>
              <a:endParaRPr lang="es-UY">
                <a:solidFill>
                  <a:schemeClr val="bg1">
                    <a:lumMod val="95000"/>
                  </a:schemeClr>
                </a:solidFill>
                <a:effectLst/>
              </a:endParaRPr>
            </a:p>
          </xdr:txBody>
        </xdr:sp>
      </xdr:grpSp>
      <xdr:grpSp>
        <xdr:nvGrpSpPr>
          <xdr:cNvPr id="22" name="Grupo 21">
            <a:extLst>
              <a:ext uri="{FF2B5EF4-FFF2-40B4-BE49-F238E27FC236}">
                <a16:creationId xmlns:a16="http://schemas.microsoft.com/office/drawing/2014/main" id="{0F72F8D9-3AE4-5885-707C-F462257D790B}"/>
              </a:ext>
            </a:extLst>
          </xdr:cNvPr>
          <xdr:cNvGrpSpPr/>
        </xdr:nvGrpSpPr>
        <xdr:grpSpPr>
          <a:xfrm>
            <a:off x="866775" y="0"/>
            <a:ext cx="9037680" cy="324000"/>
            <a:chOff x="762000" y="0"/>
            <a:chExt cx="7972201" cy="324000"/>
          </a:xfrm>
        </xdr:grpSpPr>
        <xdr:sp macro="[0]!IrAEtiqueta" textlink="">
          <xdr:nvSpPr>
            <xdr:cNvPr id="16" name="Rectángulo: esquinas superiores redondeadas 15">
              <a:extLst>
                <a:ext uri="{FF2B5EF4-FFF2-40B4-BE49-F238E27FC236}">
                  <a16:creationId xmlns:a16="http://schemas.microsoft.com/office/drawing/2014/main" id="{AE9E6B4F-142C-3CC2-1541-033D75ACE16F}"/>
                </a:ext>
              </a:extLst>
            </xdr:cNvPr>
            <xdr:cNvSpPr/>
          </xdr:nvSpPr>
          <xdr:spPr>
            <a:xfrm>
              <a:off x="7146640" y="0"/>
              <a:ext cx="1587561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/>
                  </a:solidFill>
                </a:rPr>
                <a:t>ETIQUETA</a:t>
              </a:r>
            </a:p>
          </xdr:txBody>
        </xdr:sp>
        <xdr:sp macro="[0]!IrACliente" textlink="">
          <xdr:nvSpPr>
            <xdr:cNvPr id="17" name="Rectángulo: esquinas superiores redondeadas 16">
              <a:extLst>
                <a:ext uri="{FF2B5EF4-FFF2-40B4-BE49-F238E27FC236}">
                  <a16:creationId xmlns:a16="http://schemas.microsoft.com/office/drawing/2014/main" id="{CFB31F53-1973-70B0-DECA-C51D20032AE9}"/>
                </a:ext>
              </a:extLst>
            </xdr:cNvPr>
            <xdr:cNvSpPr/>
          </xdr:nvSpPr>
          <xdr:spPr>
            <a:xfrm>
              <a:off x="5550480" y="0"/>
              <a:ext cx="1587561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/>
                  </a:solidFill>
                </a:rPr>
                <a:t>CLIENTE</a:t>
              </a:r>
            </a:p>
          </xdr:txBody>
        </xdr:sp>
        <xdr:sp macro="[0]!IrAIngreso" textlink="">
          <xdr:nvSpPr>
            <xdr:cNvPr id="18" name="Rectángulo: esquinas superiores redondeadas 17">
              <a:extLst>
                <a:ext uri="{FF2B5EF4-FFF2-40B4-BE49-F238E27FC236}">
                  <a16:creationId xmlns:a16="http://schemas.microsoft.com/office/drawing/2014/main" id="{7BDBE8AF-EAED-FD9F-2275-82E0E63EB9BB}"/>
                </a:ext>
              </a:extLst>
            </xdr:cNvPr>
            <xdr:cNvSpPr/>
          </xdr:nvSpPr>
          <xdr:spPr>
            <a:xfrm>
              <a:off x="762000" y="0"/>
              <a:ext cx="1587561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/>
                  </a:solidFill>
                </a:rPr>
                <a:t>INGRESO</a:t>
              </a:r>
            </a:p>
          </xdr:txBody>
        </xdr:sp>
        <xdr:sp macro="[0]!IrAFabricacion" textlink="">
          <xdr:nvSpPr>
            <xdr:cNvPr id="19" name="Rectángulo: esquinas superiores redondeadas 18">
              <a:extLst>
                <a:ext uri="{FF2B5EF4-FFF2-40B4-BE49-F238E27FC236}">
                  <a16:creationId xmlns:a16="http://schemas.microsoft.com/office/drawing/2014/main" id="{47BD0FB9-9266-672B-69B3-19BE1B735689}"/>
                </a:ext>
              </a:extLst>
            </xdr:cNvPr>
            <xdr:cNvSpPr/>
          </xdr:nvSpPr>
          <xdr:spPr>
            <a:xfrm>
              <a:off x="2358160" y="0"/>
              <a:ext cx="1587561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/>
                  </a:solidFill>
                </a:rPr>
                <a:t>FABRICACIÓN</a:t>
              </a:r>
            </a:p>
          </xdr:txBody>
        </xdr:sp>
        <xdr:sp macro="[0]!IrAControl" textlink="">
          <xdr:nvSpPr>
            <xdr:cNvPr id="15" name="Rectángulo: esquinas superiores redondeadas 14">
              <a:extLst>
                <a:ext uri="{FF2B5EF4-FFF2-40B4-BE49-F238E27FC236}">
                  <a16:creationId xmlns:a16="http://schemas.microsoft.com/office/drawing/2014/main" id="{42F5F858-C0CC-40E4-2071-707470916F79}"/>
                </a:ext>
              </a:extLst>
            </xdr:cNvPr>
            <xdr:cNvSpPr/>
          </xdr:nvSpPr>
          <xdr:spPr>
            <a:xfrm>
              <a:off x="3954320" y="0"/>
              <a:ext cx="1587561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/>
                  </a:solidFill>
                </a:rPr>
                <a:t>CONTROL</a:t>
              </a:r>
            </a:p>
          </xdr:txBody>
        </xdr:sp>
      </xdr:grpSp>
    </xdr:grp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0</xdr:rowOff>
    </xdr:from>
    <xdr:to>
      <xdr:col>14</xdr:col>
      <xdr:colOff>57349</xdr:colOff>
      <xdr:row>0</xdr:row>
      <xdr:rowOff>324000</xdr:rowOff>
    </xdr:to>
    <xdr:grpSp>
      <xdr:nvGrpSpPr>
        <xdr:cNvPr id="19" name="Grupo 18">
          <a:extLst>
            <a:ext uri="{FF2B5EF4-FFF2-40B4-BE49-F238E27FC236}">
              <a16:creationId xmlns:a16="http://schemas.microsoft.com/office/drawing/2014/main" id="{65E68132-0790-3796-AFCC-FCCAE8D216E8}"/>
            </a:ext>
          </a:extLst>
        </xdr:cNvPr>
        <xdr:cNvGrpSpPr/>
      </xdr:nvGrpSpPr>
      <xdr:grpSpPr>
        <a:xfrm>
          <a:off x="866775" y="0"/>
          <a:ext cx="13697149" cy="324000"/>
          <a:chOff x="762000" y="0"/>
          <a:chExt cx="11973124" cy="324000"/>
        </a:xfrm>
      </xdr:grpSpPr>
      <xdr:grpSp>
        <xdr:nvGrpSpPr>
          <xdr:cNvPr id="18" name="Grupo 17">
            <a:extLst>
              <a:ext uri="{FF2B5EF4-FFF2-40B4-BE49-F238E27FC236}">
                <a16:creationId xmlns:a16="http://schemas.microsoft.com/office/drawing/2014/main" id="{66B0E237-D3B8-9299-9516-A3A7B0C94073}"/>
              </a:ext>
            </a:extLst>
          </xdr:cNvPr>
          <xdr:cNvGrpSpPr/>
        </xdr:nvGrpSpPr>
        <xdr:grpSpPr>
          <a:xfrm>
            <a:off x="8753185" y="0"/>
            <a:ext cx="3981939" cy="324000"/>
            <a:chOff x="8753185" y="0"/>
            <a:chExt cx="3981939" cy="324000"/>
          </a:xfrm>
        </xdr:grpSpPr>
        <xdr:sp macro="[0]!ImprimirCliente" textlink="">
          <xdr:nvSpPr>
            <xdr:cNvPr id="15" name="Rectángulo: esquinas superiores redondeadas 14">
              <a:extLst>
                <a:ext uri="{FF2B5EF4-FFF2-40B4-BE49-F238E27FC236}">
                  <a16:creationId xmlns:a16="http://schemas.microsoft.com/office/drawing/2014/main" id="{EB398311-E437-E945-DC6B-6E5E736CE49C}"/>
                </a:ext>
              </a:extLst>
            </xdr:cNvPr>
            <xdr:cNvSpPr/>
          </xdr:nvSpPr>
          <xdr:spPr>
            <a:xfrm>
              <a:off x="8753185" y="0"/>
              <a:ext cx="2160000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rgbClr val="B33B54"/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lt1"/>
                  </a:solidFill>
                  <a:effectLst/>
                  <a:latin typeface="+mn-lt"/>
                  <a:ea typeface="+mn-ea"/>
                  <a:cs typeface="+mn-cs"/>
                </a:rPr>
                <a:t>SELECCIONAR</a:t>
              </a:r>
              <a:r>
                <a:rPr lang="es-UY" sz="1100" b="1" baseline="0">
                  <a:solidFill>
                    <a:schemeClr val="lt1"/>
                  </a:solidFill>
                  <a:effectLst/>
                  <a:latin typeface="+mn-lt"/>
                  <a:ea typeface="+mn-ea"/>
                  <a:cs typeface="+mn-cs"/>
                </a:rPr>
                <a:t> PARA IMPRIMIR</a:t>
              </a:r>
              <a:endParaRPr lang="es-UY">
                <a:effectLst/>
              </a:endParaRPr>
            </a:p>
          </xdr:txBody>
        </xdr:sp>
        <xdr:sp macro="[0]!ActualizarDatosHojaCliente" textlink="">
          <xdr:nvSpPr>
            <xdr:cNvPr id="16" name="Rectángulo: esquinas superiores redondeadas 15" hidden="1">
              <a:extLst>
                <a:ext uri="{FF2B5EF4-FFF2-40B4-BE49-F238E27FC236}">
                  <a16:creationId xmlns:a16="http://schemas.microsoft.com/office/drawing/2014/main" id="{5EF20A4F-B187-5F22-AE40-85ED7470C30F}"/>
                </a:ext>
              </a:extLst>
            </xdr:cNvPr>
            <xdr:cNvSpPr/>
          </xdr:nvSpPr>
          <xdr:spPr>
            <a:xfrm>
              <a:off x="10935124" y="0"/>
              <a:ext cx="1800000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accent3">
                <a:lumMod val="60000"/>
                <a:lumOff val="40000"/>
              </a:schemeClr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>
                      <a:lumMod val="95000"/>
                    </a:schemeClr>
                  </a:solidFill>
                  <a:effectLst/>
                  <a:latin typeface="+mn-lt"/>
                  <a:ea typeface="+mn-ea"/>
                  <a:cs typeface="+mn-cs"/>
                </a:rPr>
                <a:t>ACTUALIZAR DATOS</a:t>
              </a:r>
              <a:endParaRPr lang="es-UY">
                <a:solidFill>
                  <a:schemeClr val="bg1">
                    <a:lumMod val="95000"/>
                  </a:schemeClr>
                </a:solidFill>
                <a:effectLst/>
              </a:endParaRPr>
            </a:p>
          </xdr:txBody>
        </xdr:sp>
      </xdr:grpSp>
      <xdr:grpSp>
        <xdr:nvGrpSpPr>
          <xdr:cNvPr id="17" name="Grupo 16">
            <a:extLst>
              <a:ext uri="{FF2B5EF4-FFF2-40B4-BE49-F238E27FC236}">
                <a16:creationId xmlns:a16="http://schemas.microsoft.com/office/drawing/2014/main" id="{2D7D32D1-FF3A-7FA1-1281-4CAB90AD2EA4}"/>
              </a:ext>
            </a:extLst>
          </xdr:cNvPr>
          <xdr:cNvGrpSpPr/>
        </xdr:nvGrpSpPr>
        <xdr:grpSpPr>
          <a:xfrm>
            <a:off x="762000" y="0"/>
            <a:ext cx="7972201" cy="324000"/>
            <a:chOff x="762000" y="0"/>
            <a:chExt cx="7972201" cy="324000"/>
          </a:xfrm>
        </xdr:grpSpPr>
        <xdr:sp macro="[0]!IrAEtiqueta" textlink="">
          <xdr:nvSpPr>
            <xdr:cNvPr id="9" name="Rectángulo: esquinas superiores redondeadas 8">
              <a:extLst>
                <a:ext uri="{FF2B5EF4-FFF2-40B4-BE49-F238E27FC236}">
                  <a16:creationId xmlns:a16="http://schemas.microsoft.com/office/drawing/2014/main" id="{B38E14C5-9EA8-FE09-FEE8-742F159FBD99}"/>
                </a:ext>
              </a:extLst>
            </xdr:cNvPr>
            <xdr:cNvSpPr/>
          </xdr:nvSpPr>
          <xdr:spPr>
            <a:xfrm>
              <a:off x="7146640" y="0"/>
              <a:ext cx="1587561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/>
                  </a:solidFill>
                </a:rPr>
                <a:t>ETIQUETA</a:t>
              </a:r>
            </a:p>
          </xdr:txBody>
        </xdr:sp>
        <xdr:sp macro="[0]!IrAIngreso" textlink="">
          <xdr:nvSpPr>
            <xdr:cNvPr id="12" name="Rectángulo: esquinas superiores redondeadas 11">
              <a:extLst>
                <a:ext uri="{FF2B5EF4-FFF2-40B4-BE49-F238E27FC236}">
                  <a16:creationId xmlns:a16="http://schemas.microsoft.com/office/drawing/2014/main" id="{85DCDFE0-CEBE-AC60-3D0F-FCB8CF94E361}"/>
                </a:ext>
              </a:extLst>
            </xdr:cNvPr>
            <xdr:cNvSpPr/>
          </xdr:nvSpPr>
          <xdr:spPr>
            <a:xfrm>
              <a:off x="762000" y="0"/>
              <a:ext cx="1587561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/>
                  </a:solidFill>
                </a:rPr>
                <a:t>INGRESO</a:t>
              </a:r>
            </a:p>
          </xdr:txBody>
        </xdr:sp>
        <xdr:sp macro="[0]!IrAFabricacion" textlink="">
          <xdr:nvSpPr>
            <xdr:cNvPr id="13" name="Rectángulo: esquinas superiores redondeadas 12">
              <a:extLst>
                <a:ext uri="{FF2B5EF4-FFF2-40B4-BE49-F238E27FC236}">
                  <a16:creationId xmlns:a16="http://schemas.microsoft.com/office/drawing/2014/main" id="{7968AD3A-7489-C2A9-00D1-876D7DD5023C}"/>
                </a:ext>
              </a:extLst>
            </xdr:cNvPr>
            <xdr:cNvSpPr/>
          </xdr:nvSpPr>
          <xdr:spPr>
            <a:xfrm>
              <a:off x="2358160" y="0"/>
              <a:ext cx="1587561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/>
                  </a:solidFill>
                </a:rPr>
                <a:t>FABRICACIÓN</a:t>
              </a:r>
            </a:p>
          </xdr:txBody>
        </xdr:sp>
        <xdr:sp macro="[0]!IrAControl" textlink="">
          <xdr:nvSpPr>
            <xdr:cNvPr id="14" name="Rectángulo: esquinas superiores redondeadas 13">
              <a:extLst>
                <a:ext uri="{FF2B5EF4-FFF2-40B4-BE49-F238E27FC236}">
                  <a16:creationId xmlns:a16="http://schemas.microsoft.com/office/drawing/2014/main" id="{36766D84-DEC1-0815-2E74-83A62FD5F619}"/>
                </a:ext>
              </a:extLst>
            </xdr:cNvPr>
            <xdr:cNvSpPr/>
          </xdr:nvSpPr>
          <xdr:spPr>
            <a:xfrm>
              <a:off x="3954320" y="0"/>
              <a:ext cx="1587561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bg1">
                <a:lumMod val="75000"/>
              </a:schemeClr>
            </a:solidFill>
            <a:ln>
              <a:solidFill>
                <a:schemeClr val="bg1">
                  <a:lumMod val="75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/>
                  </a:solidFill>
                </a:rPr>
                <a:t>CONTROL</a:t>
              </a:r>
            </a:p>
          </xdr:txBody>
        </xdr:sp>
        <xdr:sp macro="[0]!IrACliente" textlink="">
          <xdr:nvSpPr>
            <xdr:cNvPr id="10" name="Rectángulo: esquinas superiores redondeadas 9">
              <a:extLst>
                <a:ext uri="{FF2B5EF4-FFF2-40B4-BE49-F238E27FC236}">
                  <a16:creationId xmlns:a16="http://schemas.microsoft.com/office/drawing/2014/main" id="{98146AF4-3B9B-2323-28AB-02336FCA1980}"/>
                </a:ext>
              </a:extLst>
            </xdr:cNvPr>
            <xdr:cNvSpPr/>
          </xdr:nvSpPr>
          <xdr:spPr>
            <a:xfrm>
              <a:off x="5550480" y="0"/>
              <a:ext cx="1587561" cy="324000"/>
            </a:xfrm>
            <a:prstGeom prst="round2SameRect">
              <a:avLst>
                <a:gd name="adj1" fmla="val 0"/>
                <a:gd name="adj2" fmla="val 50000"/>
              </a:avLst>
            </a:prstGeom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UY" sz="1100" b="1">
                  <a:solidFill>
                    <a:schemeClr val="bg1"/>
                  </a:solidFill>
                </a:rPr>
                <a:t>CLIENTE</a:t>
              </a:r>
            </a:p>
          </xdr:txBody>
        </xdr:sp>
      </xdr:grpSp>
    </xdr:grp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0</xdr:rowOff>
    </xdr:from>
    <xdr:to>
      <xdr:col>4</xdr:col>
      <xdr:colOff>762000</xdr:colOff>
      <xdr:row>0</xdr:row>
      <xdr:rowOff>324000</xdr:rowOff>
    </xdr:to>
    <xdr:sp macro="[0]!IrAFabricacion" textlink="">
      <xdr:nvSpPr>
        <xdr:cNvPr id="6" name="Rectángulo: esquinas superiores redondeadas 5">
          <a:extLst>
            <a:ext uri="{FF2B5EF4-FFF2-40B4-BE49-F238E27FC236}">
              <a16:creationId xmlns:a16="http://schemas.microsoft.com/office/drawing/2014/main" id="{9593C064-7486-449F-8701-8714285AD321}"/>
            </a:ext>
          </a:extLst>
        </xdr:cNvPr>
        <xdr:cNvSpPr/>
      </xdr:nvSpPr>
      <xdr:spPr>
        <a:xfrm>
          <a:off x="2286000" y="0"/>
          <a:ext cx="1524000" cy="324000"/>
        </a:xfrm>
        <a:prstGeom prst="round2SameRect">
          <a:avLst>
            <a:gd name="adj1" fmla="val 0"/>
            <a:gd name="adj2" fmla="val 50000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Y" sz="1100" b="1">
              <a:solidFill>
                <a:schemeClr val="bg1">
                  <a:lumMod val="95000"/>
                </a:schemeClr>
              </a:solidFill>
            </a:rPr>
            <a:t>FABRICACIÓN</a:t>
          </a: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3</xdr:col>
      <xdr:colOff>0</xdr:colOff>
      <xdr:row>0</xdr:row>
      <xdr:rowOff>324000</xdr:rowOff>
    </xdr:to>
    <xdr:sp macro="[0]!IrAIngreso" textlink="">
      <xdr:nvSpPr>
        <xdr:cNvPr id="7" name="Rectángulo: esquinas superiores redondeadas 6">
          <a:extLst>
            <a:ext uri="{FF2B5EF4-FFF2-40B4-BE49-F238E27FC236}">
              <a16:creationId xmlns:a16="http://schemas.microsoft.com/office/drawing/2014/main" id="{7E4F824D-A1DA-4C67-A2BA-DEDFAA05716A}"/>
            </a:ext>
          </a:extLst>
        </xdr:cNvPr>
        <xdr:cNvSpPr/>
      </xdr:nvSpPr>
      <xdr:spPr>
        <a:xfrm>
          <a:off x="762000" y="0"/>
          <a:ext cx="1524000" cy="324000"/>
        </a:xfrm>
        <a:prstGeom prst="round2SameRect">
          <a:avLst>
            <a:gd name="adj1" fmla="val 0"/>
            <a:gd name="adj2" fmla="val 50000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Y" sz="1100" b="1">
              <a:solidFill>
                <a:schemeClr val="bg1">
                  <a:lumMod val="95000"/>
                </a:schemeClr>
              </a:solidFill>
            </a:rPr>
            <a:t>INGRESO</a:t>
          </a:r>
        </a:p>
      </xdr:txBody>
    </xdr:sp>
    <xdr:clientData/>
  </xdr:twoCellAnchor>
  <xdr:twoCellAnchor>
    <xdr:from>
      <xdr:col>4</xdr:col>
      <xdr:colOff>762000</xdr:colOff>
      <xdr:row>0</xdr:row>
      <xdr:rowOff>0</xdr:rowOff>
    </xdr:from>
    <xdr:to>
      <xdr:col>5</xdr:col>
      <xdr:colOff>1304925</xdr:colOff>
      <xdr:row>0</xdr:row>
      <xdr:rowOff>324000</xdr:rowOff>
    </xdr:to>
    <xdr:sp macro="[0]!IrAControl" textlink="">
      <xdr:nvSpPr>
        <xdr:cNvPr id="9" name="Rectángulo: esquinas superiores redondeadas 8">
          <a:extLst>
            <a:ext uri="{FF2B5EF4-FFF2-40B4-BE49-F238E27FC236}">
              <a16:creationId xmlns:a16="http://schemas.microsoft.com/office/drawing/2014/main" id="{2A8098F9-B52F-4569-9F3B-D011891CB591}"/>
            </a:ext>
          </a:extLst>
        </xdr:cNvPr>
        <xdr:cNvSpPr/>
      </xdr:nvSpPr>
      <xdr:spPr>
        <a:xfrm>
          <a:off x="3810000" y="0"/>
          <a:ext cx="1524000" cy="324000"/>
        </a:xfrm>
        <a:prstGeom prst="round2SameRect">
          <a:avLst>
            <a:gd name="adj1" fmla="val 0"/>
            <a:gd name="adj2" fmla="val 50000"/>
          </a:avLst>
        </a:prstGeom>
        <a:solidFill>
          <a:schemeClr val="bg1">
            <a:lumMod val="75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Y" sz="1100" b="1">
              <a:solidFill>
                <a:schemeClr val="bg1">
                  <a:lumMod val="95000"/>
                </a:schemeClr>
              </a:solidFill>
            </a:rPr>
            <a:t>CONTROL</a:t>
          </a:r>
        </a:p>
      </xdr:txBody>
    </xdr:sp>
    <xdr:clientData/>
  </xdr:twoCellAnchor>
  <xdr:twoCellAnchor>
    <xdr:from>
      <xdr:col>5</xdr:col>
      <xdr:colOff>1047749</xdr:colOff>
      <xdr:row>0</xdr:row>
      <xdr:rowOff>0</xdr:rowOff>
    </xdr:from>
    <xdr:to>
      <xdr:col>6</xdr:col>
      <xdr:colOff>1839599</xdr:colOff>
      <xdr:row>0</xdr:row>
      <xdr:rowOff>324000</xdr:rowOff>
    </xdr:to>
    <xdr:sp macro="[0]!IrAEtiqueta" textlink="">
      <xdr:nvSpPr>
        <xdr:cNvPr id="8" name="Rectángulo: esquinas superiores redondeadas 7">
          <a:extLst>
            <a:ext uri="{FF2B5EF4-FFF2-40B4-BE49-F238E27FC236}">
              <a16:creationId xmlns:a16="http://schemas.microsoft.com/office/drawing/2014/main" id="{454236B0-67BF-4D40-9DDC-BEE5A2D96D8F}"/>
            </a:ext>
          </a:extLst>
        </xdr:cNvPr>
        <xdr:cNvSpPr/>
      </xdr:nvSpPr>
      <xdr:spPr>
        <a:xfrm>
          <a:off x="6172199" y="0"/>
          <a:ext cx="1839600" cy="324000"/>
        </a:xfrm>
        <a:prstGeom prst="round2SameRect">
          <a:avLst>
            <a:gd name="adj1" fmla="val 0"/>
            <a:gd name="adj2" fmla="val 50000"/>
          </a:avLst>
        </a:prstGeom>
        <a:solidFill>
          <a:schemeClr val="accent1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Y" sz="1100" b="1"/>
            <a:t>ETIQUETA</a:t>
          </a:r>
        </a:p>
      </xdr:txBody>
    </xdr:sp>
    <xdr:clientData/>
  </xdr:twoCellAnchor>
  <xdr:twoCellAnchor>
    <xdr:from>
      <xdr:col>9</xdr:col>
      <xdr:colOff>0</xdr:colOff>
      <xdr:row>0</xdr:row>
      <xdr:rowOff>0</xdr:rowOff>
    </xdr:from>
    <xdr:to>
      <xdr:col>11</xdr:col>
      <xdr:colOff>0</xdr:colOff>
      <xdr:row>0</xdr:row>
      <xdr:rowOff>324000</xdr:rowOff>
    </xdr:to>
    <xdr:sp macro="[0]!ImprimirEtiqueta" textlink="">
      <xdr:nvSpPr>
        <xdr:cNvPr id="10" name="Rectángulo: esquinas superiores redondeadas 9">
          <a:extLst>
            <a:ext uri="{FF2B5EF4-FFF2-40B4-BE49-F238E27FC236}">
              <a16:creationId xmlns:a16="http://schemas.microsoft.com/office/drawing/2014/main" id="{6773D3C0-FCAD-477C-AB1E-5489C9370D4C}"/>
            </a:ext>
          </a:extLst>
        </xdr:cNvPr>
        <xdr:cNvSpPr/>
      </xdr:nvSpPr>
      <xdr:spPr>
        <a:xfrm>
          <a:off x="8562975" y="0"/>
          <a:ext cx="1524000" cy="324000"/>
        </a:xfrm>
        <a:prstGeom prst="round2SameRect">
          <a:avLst>
            <a:gd name="adj1" fmla="val 0"/>
            <a:gd name="adj2" fmla="val 50000"/>
          </a:avLst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Y" sz="1100" b="1"/>
            <a:t>IMPRIMIR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225</xdr:colOff>
      <xdr:row>0</xdr:row>
      <xdr:rowOff>9525</xdr:rowOff>
    </xdr:from>
    <xdr:to>
      <xdr:col>8</xdr:col>
      <xdr:colOff>590550</xdr:colOff>
      <xdr:row>0</xdr:row>
      <xdr:rowOff>342900</xdr:rowOff>
    </xdr:to>
    <xdr:sp macro="[0]!IrAIngreso" textlink="">
      <xdr:nvSpPr>
        <xdr:cNvPr id="2" name="Rectángulo: esquinas superiores redondeadas 1">
          <a:extLst>
            <a:ext uri="{FF2B5EF4-FFF2-40B4-BE49-F238E27FC236}">
              <a16:creationId xmlns:a16="http://schemas.microsoft.com/office/drawing/2014/main" id="{933F77A3-AC89-4850-9692-3A3F2189D19A}"/>
            </a:ext>
          </a:extLst>
        </xdr:cNvPr>
        <xdr:cNvSpPr/>
      </xdr:nvSpPr>
      <xdr:spPr>
        <a:xfrm>
          <a:off x="11020650" y="9525"/>
          <a:ext cx="2161950" cy="333375"/>
        </a:xfrm>
        <a:prstGeom prst="round2SameRect">
          <a:avLst>
            <a:gd name="adj1" fmla="val 0"/>
            <a:gd name="adj2" fmla="val 50000"/>
          </a:avLst>
        </a:prstGeom>
        <a:solidFill>
          <a:schemeClr val="accent1">
            <a:lumMod val="60000"/>
            <a:lumOff val="40000"/>
          </a:schemeClr>
        </a:solidFill>
        <a:ln>
          <a:solidFill>
            <a:schemeClr val="bg2">
              <a:lumMod val="1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Y" sz="1100" b="1">
              <a:solidFill>
                <a:schemeClr val="bg1">
                  <a:lumMod val="95000"/>
                </a:schemeClr>
              </a:solidFill>
            </a:rPr>
            <a:t>VOLVER</a:t>
          </a:r>
        </a:p>
      </xdr:txBody>
    </xdr:sp>
    <xdr:clientData fPrintsWithSheet="0"/>
  </xdr:twoCellAnchor>
  <xdr:twoCellAnchor editAs="absolute">
    <xdr:from>
      <xdr:col>8</xdr:col>
      <xdr:colOff>523875</xdr:colOff>
      <xdr:row>0</xdr:row>
      <xdr:rowOff>9525</xdr:rowOff>
    </xdr:from>
    <xdr:to>
      <xdr:col>9</xdr:col>
      <xdr:colOff>1076100</xdr:colOff>
      <xdr:row>11</xdr:row>
      <xdr:rowOff>38250</xdr:rowOff>
    </xdr:to>
    <xdr:sp macro="[0]!ActualizarDatosHojaEtiquetas" textlink="">
      <xdr:nvSpPr>
        <xdr:cNvPr id="3" name="Rectángulo: esquinas superiores redondeadas 2" hidden="1">
          <a:extLst>
            <a:ext uri="{FF2B5EF4-FFF2-40B4-BE49-F238E27FC236}">
              <a16:creationId xmlns:a16="http://schemas.microsoft.com/office/drawing/2014/main" id="{860725A3-4ACA-48FD-A98C-06183D935C7C}"/>
            </a:ext>
          </a:extLst>
        </xdr:cNvPr>
        <xdr:cNvSpPr/>
      </xdr:nvSpPr>
      <xdr:spPr>
        <a:xfrm>
          <a:off x="11449050" y="9525"/>
          <a:ext cx="1800000" cy="324000"/>
        </a:xfrm>
        <a:prstGeom prst="round2SameRect">
          <a:avLst>
            <a:gd name="adj1" fmla="val 0"/>
            <a:gd name="adj2" fmla="val 50000"/>
          </a:avLst>
        </a:prstGeom>
        <a:solidFill>
          <a:schemeClr val="accent3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UY" sz="1100" b="1">
              <a:solidFill>
                <a:schemeClr val="bg1">
                  <a:lumMod val="95000"/>
                </a:schemeClr>
              </a:solidFill>
              <a:effectLst/>
              <a:latin typeface="+mn-lt"/>
              <a:ea typeface="+mn-ea"/>
              <a:cs typeface="+mn-cs"/>
            </a:rPr>
            <a:t>ACTUALIZAR DATOS</a:t>
          </a:r>
          <a:endParaRPr lang="es-UY">
            <a:solidFill>
              <a:schemeClr val="bg1">
                <a:lumMod val="95000"/>
              </a:schemeClr>
            </a:solidFill>
            <a:effectLst/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7D69142-84A2-4B54-9A7A-48CA0BFA4EC2}" name="TABLA_INGRESO_PIEZA" displayName="TABLA_INGRESO_PIEZA" ref="B10:O11" totalsRowShown="0" headerRowDxfId="102" headerRowBorderDxfId="101" tableBorderDxfId="100" totalsRowBorderDxfId="99">
  <autoFilter ref="B10:O11" xr:uid="{67D69142-84A2-4B54-9A7A-48CA0BFA4EC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248" xr3:uid="{2A9842F5-F4C5-454C-9831-62D457AF462E}" name="SECTOR" dataDxfId="98"/>
    <tableColumn id="1" xr3:uid="{98517439-B9EE-4E99-AADA-D8702153F511}" name="CALIBRE" dataDxfId="97"/>
    <tableColumn id="5" xr3:uid="{A3BF834F-B8E4-408E-BB47-44664CB27262}" name="FORMA" dataDxfId="96"/>
    <tableColumn id="3" xr3:uid="{E86EC610-EA0A-4DF4-A1BE-9077823633D5}" name="COD." dataDxfId="95"/>
    <tableColumn id="4" xr3:uid="{C073F580-5364-45B5-8A0A-6769D483CC07}" name="PIEZA" dataDxfId="94"/>
    <tableColumn id="253" xr3:uid="{3B6607BD-AD3C-4B4D-961F-EC2C1ECFE65F}" name="A" dataDxfId="93"/>
    <tableColumn id="252" xr3:uid="{C498198D-432B-4900-ABDF-68BE61CC4CC6}" name="B" dataDxfId="92"/>
    <tableColumn id="251" xr3:uid="{FC32286A-08FA-406E-87A8-7D52D0165519}" name="C" dataDxfId="91"/>
    <tableColumn id="250" xr3:uid="{22FE4F96-C6D9-44B4-B279-62AF6FF7DE77}" name="C1" dataDxfId="90">
      <calculatedColumnFormula>TIPO_DE_CIERRE</calculatedColumnFormula>
    </tableColumn>
    <tableColumn id="249" xr3:uid="{7FE0089B-E8A3-4714-8D48-D00520BEBBAE}" name="C2" dataDxfId="89">
      <calculatedColumnFormula>TIPO_DE_CIERRE</calculatedColumnFormula>
    </tableColumn>
    <tableColumn id="2" xr3:uid="{295D5F02-1B5D-48C0-96E8-C7E3C6DCF02C}" name="COMENT." dataDxfId="88"/>
    <tableColumn id="6" xr3:uid="{84BCEADA-16F7-44A6-9731-FFA43322D3F5}" name="CANTIDAD" dataDxfId="87"/>
    <tableColumn id="7" xr3:uid="{27BD1C39-889A-4B96-A2A7-3D405E5D7E5C}" name="M2" dataDxfId="86">
      <calculatedColumnFormula array="1">CALC_M2_AJUSTE(TABLA_INGRESO_PIEZA[[#This Row],[A]],TABLA_INGRESO_PIEZA[[#This Row],[B]],TABLA_INGRESO_PIEZA[[#This Row],[C]],TABLA_INGRESO_PIEZA[[#This Row],[C1]],TABLA_INGRESO_PIEZA[[#This Row],[C2]],TABLA_INGRESO_PIEZA[[#This Row],[CANTIDAD]])</calculatedColumnFormula>
    </tableColumn>
    <tableColumn id="8" xr3:uid="{83F148AD-D053-4CEE-BA87-9F3685BE69BE}" name="KG" dataDxfId="85">
      <calculatedColumnFormula array="1">CALC_KG2(MATERIAL, TABLA_INGRESO_PIEZA[[#This Row],[M2]], TABLA_INGRESO_PIEZA[[#This Row],[CALIBRE]])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02761A0-4C1D-4132-9794-8E1F65074D68}" name="TABLA_PEDIDO_BASE" displayName="TABLA_PEDIDO_BASE" ref="B17:H18" insertRow="1" totalsRowShown="0" headerRowDxfId="84" dataDxfId="82" headerRowBorderDxfId="83" tableBorderDxfId="81" totalsRowBorderDxfId="80">
  <autoFilter ref="B17:H18" xr:uid="{802761A0-4C1D-4132-9794-8E1F65074D6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3" xr3:uid="{72285CE2-467D-40E6-A593-A1D210323CE2}" name="SECTOR" dataDxfId="79"/>
    <tableColumn id="4" xr3:uid="{30E0941F-3E8F-4B74-8239-18514B358F6A}" name="PIEZA" dataDxfId="78"/>
    <tableColumn id="5" xr3:uid="{CF3B6866-3AF8-4594-8F7E-451221CE7C48}" name="CALIBRE" dataDxfId="77"/>
    <tableColumn id="7" xr3:uid="{E67D9A32-3959-4364-828E-F01A7F59FC61}" name="ESQUEMA/COMENTARIO" dataDxfId="76"/>
    <tableColumn id="11" xr3:uid="{81A5B2F8-7D4A-4F0F-8465-6AA96807B455}" name="CANTIDAD" dataDxfId="75"/>
    <tableColumn id="9" xr3:uid="{EF041DA1-56C6-49F7-9BAE-D505DEBEB107}" name="M2" dataDxfId="74"/>
    <tableColumn id="10" xr3:uid="{CB4BEFE7-A88D-41AD-B8ED-F4EA92B7D2BE}" name="KG" dataDxfId="73">
      <calculatedColumnFormula array="1">ROUND(CALC_KG2(MATERIAL,TABLA_PEDIDO_BASE[[#This Row],[M2]],TABLA_PEDIDO_BASE[[#This Row],[CALIBRE]]), 2)</calculatedColumnFormula>
    </tableColumn>
  </tableColumns>
  <tableStyleInfo name="TableStyleLight1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95E7D2C-5809-4A73-991F-2281809B825A}" name="TABLA_LARGO_CHAPA" displayName="TABLA_LARGO_CHAPA" ref="A1:A5" totalsRowShown="0" headerRowDxfId="72" dataDxfId="71">
  <autoFilter ref="A1:A5" xr:uid="{C95E7D2C-5809-4A73-991F-2281809B825A}">
    <filterColumn colId="0" hiddenButton="1"/>
  </autoFilter>
  <tableColumns count="1">
    <tableColumn id="1" xr3:uid="{8810459E-4B44-4C84-BD41-5E7A9164E8C9}" name="LARGO CHAPA" dataDxfId="70"/>
  </tableColumns>
  <tableStyleInfo name="TableStyleMedium1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2787CD5-E998-4B73-9F39-19F3111A6F88}" name="TABLA_MATERIAL" displayName="TABLA_MATERIAL" ref="C1:C7" totalsRowShown="0" headerRowDxfId="69" dataDxfId="68">
  <autoFilter ref="C1:C7" xr:uid="{C2787CD5-E998-4B73-9F39-19F3111A6F88}">
    <filterColumn colId="0" hiddenButton="1"/>
  </autoFilter>
  <tableColumns count="1">
    <tableColumn id="1" xr3:uid="{2916CF2C-75E5-4307-83D6-9A6FB4F509F3}" name="MATERIAL" dataDxfId="67"/>
  </tableColumns>
  <tableStyleInfo name="TableStyleMedium1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2D101CB-FA3F-430F-94CF-8C842699EF44}" name="TABLA_CIERRE" displayName="TABLA_CIERRE" ref="E1:F11" totalsRowShown="0" headerRowDxfId="66" dataDxfId="64" headerRowBorderDxfId="65">
  <autoFilter ref="E1:F11" xr:uid="{82D101CB-FA3F-430F-94CF-8C842699EF44}">
    <filterColumn colId="0" hiddenButton="1"/>
    <filterColumn colId="1" hiddenButton="1"/>
  </autoFilter>
  <tableColumns count="2">
    <tableColumn id="1" xr3:uid="{29F1825A-F72F-406F-B891-7A477F819A24}" name="CIERRE" dataDxfId="63"/>
    <tableColumn id="2" xr3:uid="{265916DC-110C-491D-972E-6D7E85DBF0DE}" name="MEDIDA" dataDxfId="62"/>
  </tableColumns>
  <tableStyleInfo name="TableStyleLight8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7016697-0C67-4BD7-8341-B6B2C8A2FA81}" name="TABLA_CALIBRE" displayName="TABLA_CALIBRE" ref="H1:H14" totalsRowShown="0" headerRowDxfId="61" dataDxfId="59" headerRowBorderDxfId="60" tableBorderDxfId="58" totalsRowBorderDxfId="57">
  <autoFilter ref="H1:H14" xr:uid="{77016697-0C67-4BD7-8341-B6B2C8A2FA81}">
    <filterColumn colId="0" hiddenButton="1"/>
  </autoFilter>
  <sortState xmlns:xlrd2="http://schemas.microsoft.com/office/spreadsheetml/2017/richdata2" ref="H2:H14">
    <sortCondition ref="H1:H14"/>
  </sortState>
  <tableColumns count="1">
    <tableColumn id="1" xr3:uid="{ECC27028-7EC5-4F3D-9DB9-ACC6FCF80E82}" name="CALIBRE" dataDxfId="56"/>
  </tableColumns>
  <tableStyleInfo name="TableStyleLight8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9BAF5B2-D766-4B7D-A7D9-44FA83EEFC93}" name="TABLA_CATEGORIAS" displayName="TABLA_CATEGORIAS" ref="J1:J4" totalsRowShown="0" headerRowDxfId="55" dataDxfId="53" headerRowBorderDxfId="54" tableBorderDxfId="52" totalsRowBorderDxfId="51">
  <autoFilter ref="J1:J4" xr:uid="{89BAF5B2-D766-4B7D-A7D9-44FA83EEFC93}">
    <filterColumn colId="0" hiddenButton="1"/>
  </autoFilter>
  <tableColumns count="1">
    <tableColumn id="1" xr3:uid="{015AA9D8-053C-4B93-AC97-6EE14BED8CB4}" name="CATEGORIAS" dataDxfId="50"/>
  </tableColumns>
  <tableStyleInfo name="TableStyleLight14" showFirstColumn="0" showLastColumn="0" showRowStripes="0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39E9EDC-E7AF-45F5-964A-641B5A2BF979}" name="TABLA_CLIENTES" displayName="TABLA_CLIENTES" ref="L1:L6" totalsRowShown="0" headerRowDxfId="49" dataDxfId="48">
  <autoFilter ref="L1:L6" xr:uid="{639E9EDC-E7AF-45F5-964A-641B5A2BF979}">
    <filterColumn colId="0" hiddenButton="1"/>
  </autoFilter>
  <tableColumns count="1">
    <tableColumn id="1" xr3:uid="{8BEE1471-32B7-462F-A335-FD59AF6976EF}" name="CLIENTES" dataDxfId="47"/>
  </tableColumns>
  <tableStyleInfo name="TableStyleLight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3D59BF14-3D99-4615-BA3A-7BC4D5E8D8D3}" name="TABLA_PIEZAS_CHICAS" displayName="TABLA_PIEZAS_CHICAS" ref="N1:N8" totalsRowShown="0" headerRowDxfId="46" dataDxfId="44" headerRowBorderDxfId="45" tableBorderDxfId="43" totalsRowBorderDxfId="42">
  <autoFilter ref="N1:N8" xr:uid="{3D59BF14-3D99-4615-BA3A-7BC4D5E8D8D3}">
    <filterColumn colId="0" hiddenButton="1"/>
  </autoFilter>
  <tableColumns count="1">
    <tableColumn id="1" xr3:uid="{13AF51AF-0A6B-4953-84E4-2B08D74756A0}" name="PIEZA" dataDxfId="41"/>
  </tableColumns>
  <tableStyleInfo name="TableStyleLight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4F7FFE8-0540-4C0B-BBF6-14F4F05617D8}" name="TABLA_CONFIG" displayName="TABLA_CONFIG" ref="A1:I43" totalsRowShown="0" headerRowDxfId="40" dataDxfId="38" headerRowBorderDxfId="39">
  <autoFilter ref="A1:I43" xr:uid="{C4F7FFE8-0540-4C0B-BBF6-14F4F05617D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sortState xmlns:xlrd2="http://schemas.microsoft.com/office/spreadsheetml/2017/richdata2" ref="A2:I33">
    <sortCondition ref="C1:C33"/>
  </sortState>
  <tableColumns count="9">
    <tableColumn id="1" xr3:uid="{B22555CB-5A41-49C4-9620-9E5FB3911EE8}" name="CODIGO" dataDxfId="37">
      <calculatedColumnFormula>ROW()-ROW(TABLA_CONFIG[[#Headers],[CODIGO]])</calculatedColumnFormula>
    </tableColumn>
    <tableColumn id="9" xr3:uid="{BEC1209B-170E-4BBA-B908-109CBE9A8E88}" name="FORMA" dataDxfId="36"/>
    <tableColumn id="2" xr3:uid="{115CFF85-3AAF-4242-B0C0-42540F082EFC}" name="PIEZA" dataDxfId="35"/>
    <tableColumn id="3" xr3:uid="{6DC2509E-853E-45D7-906B-CA359E90C341}" name="CATEGORIA" dataDxfId="34"/>
    <tableColumn id="4" xr3:uid="{AD268872-3D48-4FF7-B9FC-BB2A31F966C8}" name="PARAMETROS" dataDxfId="33"/>
    <tableColumn id="5" xr3:uid="{79D4DF66-B71C-41C3-BCF8-D3A82849342C}" name="CONCATENACION" dataDxfId="32"/>
    <tableColumn id="6" xr3:uid="{BA6C2E5A-199F-4827-A970-526D98F47BCE}" name="CALC_M2" dataDxfId="31"/>
    <tableColumn id="7" xr3:uid="{848BD5E2-27FD-42A0-96F2-3A8ADA4777E3}" name="CALC_KG" dataDxfId="30"/>
    <tableColumn id="8" xr3:uid="{67657A26-8F58-43C0-9AE6-1D756F50E9C3}" name="IMAGEN" dataDxfId="29"/>
  </tableColumns>
  <tableStyleInfo name="TableStyleLight15" showFirstColumn="0" showLastColumn="0" showRowStripes="0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4BC22A9-24D3-41B7-AAB6-B24E7D2B0E02}" name="TABLA_PEDIDO_ETIQUETA" displayName="TABLA_PEDIDO_ETIQUETA" ref="B14:H46" totalsRowShown="0" headerRowDxfId="10" headerRowBorderDxfId="9" tableBorderDxfId="8" totalsRowBorderDxfId="7">
  <autoFilter ref="B14:H46" xr:uid="{04BC22A9-24D3-41B7-AAB6-B24E7D2B0E0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AFC7F29D-986A-411C-AA76-B7BF1EE6EA63}" name="ETIQ." dataDxfId="6">
      <calculatedColumnFormula>TEXT(ROW() - 15 + 1,"000")</calculatedColumnFormula>
    </tableColumn>
    <tableColumn id="2" xr3:uid="{935BF1B2-44CC-4648-BAC0-1BF9652CE616}" name="N°PIEZA" dataDxfId="5">
      <calculatedColumnFormula array="1">ACTUALIZARNUMEROPIEZA("TABLA_PEDIDO_ETIQUETA")</calculatedColumnFormula>
    </tableColumn>
    <tableColumn id="8" xr3:uid="{69DE8C7A-C178-41BF-B679-4B258B78766F}" name="PROYECTO" dataDxfId="4"/>
    <tableColumn id="3" xr3:uid="{2657A9EB-1C3C-43EC-B04E-814EB54C8CE4}" name="SECTOR" dataDxfId="3"/>
    <tableColumn id="4" xr3:uid="{0F4E9210-8410-4231-83CC-C0B5407F28CB}" name="PIEZA" dataDxfId="2"/>
    <tableColumn id="5" xr3:uid="{DD5E8D5D-E2EB-44B9-B3D5-7CB9EC1BC34B}" name="ESQUEMA/COMENTARIO" dataDxfId="1"/>
    <tableColumn id="6" xr3:uid="{759FE94F-73EC-4626-88EB-A1C68E6B297A}" name="CANTIDAD" dataDxfId="0"/>
  </tableColumns>
  <tableStyleInfo name="TableStyleLight1" showFirstColumn="0" showLastColumn="0" showRowStripes="0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7" Type="http://schemas.openxmlformats.org/officeDocument/2006/relationships/table" Target="../tables/table9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08D5C-6B38-426F-AC60-2F4CA391C3E1}">
  <sheetPr codeName="Hoja1">
    <pageSetUpPr fitToPage="1"/>
  </sheetPr>
  <dimension ref="B1:Q20"/>
  <sheetViews>
    <sheetView showGridLines="0" tabSelected="1" zoomScaleNormal="100" workbookViewId="0">
      <selection activeCell="P15" sqref="P15"/>
    </sheetView>
  </sheetViews>
  <sheetFormatPr baseColWidth="10" defaultColWidth="11.375" defaultRowHeight="14.25"/>
  <cols>
    <col min="1" max="4" width="11.375" style="1"/>
    <col min="5" max="5" width="11.375" style="1" customWidth="1"/>
    <col min="6" max="6" width="11.375" style="1"/>
    <col min="7" max="7" width="11.375" style="1" customWidth="1"/>
    <col min="8" max="9" width="12.25" style="1" customWidth="1"/>
    <col min="10" max="12" width="11.375" style="1"/>
    <col min="13" max="13" width="12.25" style="1" bestFit="1" customWidth="1"/>
    <col min="14" max="16384" width="11.375" style="1"/>
  </cols>
  <sheetData>
    <row r="1" spans="2:15" ht="39.950000000000003" customHeight="1">
      <c r="B1" s="108" t="s">
        <v>243</v>
      </c>
      <c r="C1" s="109"/>
      <c r="D1" s="109"/>
      <c r="E1" s="109"/>
      <c r="F1" s="109"/>
      <c r="G1" s="109"/>
      <c r="H1" s="109"/>
      <c r="I1" s="109"/>
      <c r="J1" s="109"/>
    </row>
    <row r="2" spans="2:15" ht="15">
      <c r="B2" s="115" t="s">
        <v>107</v>
      </c>
      <c r="C2" s="115"/>
      <c r="D2" s="115"/>
      <c r="E2" s="115"/>
      <c r="F2" s="115"/>
      <c r="G2" s="115"/>
      <c r="H2" s="115"/>
      <c r="I2" s="115"/>
      <c r="J2" s="115"/>
    </row>
    <row r="3" spans="2:15">
      <c r="L3" s="3"/>
      <c r="M3" s="3"/>
    </row>
    <row r="4" spans="2:15" ht="15">
      <c r="B4" s="116" t="s">
        <v>1</v>
      </c>
      <c r="C4" s="117"/>
      <c r="D4" s="118"/>
      <c r="E4" s="119"/>
      <c r="G4" s="116" t="s">
        <v>5</v>
      </c>
      <c r="H4" s="117"/>
      <c r="I4" s="118">
        <v>122</v>
      </c>
      <c r="J4" s="119"/>
      <c r="L4" s="3"/>
      <c r="M4" s="3"/>
    </row>
    <row r="5" spans="2:15" ht="15">
      <c r="B5" s="116" t="s">
        <v>2</v>
      </c>
      <c r="C5" s="117"/>
      <c r="D5" s="118"/>
      <c r="E5" s="119"/>
      <c r="G5" s="116" t="s">
        <v>7</v>
      </c>
      <c r="H5" s="117"/>
      <c r="I5" s="118" t="s">
        <v>0</v>
      </c>
      <c r="J5" s="119"/>
      <c r="L5" s="3"/>
      <c r="M5" s="3"/>
    </row>
    <row r="6" spans="2:15" ht="15">
      <c r="B6" s="116" t="s">
        <v>4</v>
      </c>
      <c r="C6" s="117"/>
      <c r="D6" s="118"/>
      <c r="E6" s="119"/>
      <c r="G6" s="116" t="s">
        <v>6</v>
      </c>
      <c r="H6" s="117"/>
      <c r="I6" s="118" t="s">
        <v>224</v>
      </c>
      <c r="J6" s="119"/>
      <c r="L6" s="3"/>
      <c r="M6" s="3"/>
    </row>
    <row r="7" spans="2:15" ht="15">
      <c r="B7" s="116" t="s">
        <v>3</v>
      </c>
      <c r="C7" s="117"/>
      <c r="D7" s="118"/>
      <c r="E7" s="119"/>
      <c r="G7" s="116" t="s">
        <v>8</v>
      </c>
      <c r="H7" s="117"/>
      <c r="I7" s="118">
        <v>0.4</v>
      </c>
      <c r="J7" s="119"/>
      <c r="L7" s="3"/>
      <c r="M7" s="3"/>
    </row>
    <row r="8" spans="2:15" ht="15">
      <c r="B8" s="113" t="s">
        <v>106</v>
      </c>
      <c r="C8" s="113"/>
      <c r="D8" s="114"/>
      <c r="E8" s="114"/>
      <c r="G8" s="113" t="s">
        <v>171</v>
      </c>
      <c r="H8" s="113"/>
      <c r="I8" s="121"/>
      <c r="J8" s="121"/>
      <c r="L8" s="3"/>
      <c r="M8" s="3"/>
    </row>
    <row r="10" spans="2:15">
      <c r="B10" s="52" t="s">
        <v>2</v>
      </c>
      <c r="C10" s="11" t="s">
        <v>8</v>
      </c>
      <c r="D10" s="12" t="s">
        <v>52</v>
      </c>
      <c r="E10" s="12" t="s">
        <v>12</v>
      </c>
      <c r="F10" s="13" t="s">
        <v>10</v>
      </c>
      <c r="G10" s="13" t="s">
        <v>39</v>
      </c>
      <c r="H10" s="13" t="s">
        <v>229</v>
      </c>
      <c r="I10" s="13" t="s">
        <v>231</v>
      </c>
      <c r="J10" s="13" t="s">
        <v>230</v>
      </c>
      <c r="K10" s="13" t="s">
        <v>235</v>
      </c>
      <c r="L10" s="12" t="s">
        <v>58</v>
      </c>
      <c r="M10" s="12" t="s">
        <v>13</v>
      </c>
      <c r="N10" s="12" t="s">
        <v>44</v>
      </c>
      <c r="O10" s="12" t="s">
        <v>45</v>
      </c>
    </row>
    <row r="11" spans="2:15">
      <c r="B11" s="53" t="s">
        <v>227</v>
      </c>
      <c r="C11" s="14">
        <v>0.4</v>
      </c>
      <c r="D11" s="15" t="s">
        <v>48</v>
      </c>
      <c r="E11" s="16">
        <v>2</v>
      </c>
      <c r="F11" s="17" t="s">
        <v>26</v>
      </c>
      <c r="G11" s="20"/>
      <c r="H11" s="20"/>
      <c r="I11" s="20"/>
      <c r="J11" s="20" t="str">
        <f>TIPO_DE_CIERRE</f>
        <v xml:space="preserve"> </v>
      </c>
      <c r="K11" s="20" t="str">
        <f>TIPO_DE_CIERRE</f>
        <v xml:space="preserve"> </v>
      </c>
      <c r="L11" s="20"/>
      <c r="M11" s="20">
        <v>1</v>
      </c>
      <c r="N11" s="101" cm="1">
        <f t="array" ref="N11">CALC_M2_AJUSTE(TABLA_INGRESO_PIEZA[[#This Row],[A]],TABLA_INGRESO_PIEZA[[#This Row],[B]],TABLA_INGRESO_PIEZA[[#This Row],[C]],TABLA_INGRESO_PIEZA[[#This Row],[C1]],TABLA_INGRESO_PIEZA[[#This Row],[C2]],TABLA_INGRESO_PIEZA[[#This Row],[CANTIDAD]])</f>
        <v>0</v>
      </c>
      <c r="O11" s="102" cm="1">
        <f t="array" ref="O11">CALC_KG2(MATERIAL, TABLA_INGRESO_PIEZA[[#This Row],[M2]], TABLA_INGRESO_PIEZA[[#This Row],[CALIBRE]])</f>
        <v>0</v>
      </c>
    </row>
    <row r="12" spans="2:15">
      <c r="D12" s="2"/>
      <c r="E12" s="2"/>
    </row>
    <row r="13" spans="2:15">
      <c r="D13" s="3"/>
      <c r="E13" s="3"/>
    </row>
    <row r="14" spans="2:15" ht="15">
      <c r="B14" s="10" t="s">
        <v>43</v>
      </c>
      <c r="C14" s="10" t="s">
        <v>24</v>
      </c>
      <c r="D14" s="10" t="s">
        <v>10</v>
      </c>
      <c r="E14" s="10" t="s">
        <v>38</v>
      </c>
      <c r="F14" s="23"/>
      <c r="G14" s="110" t="s">
        <v>43</v>
      </c>
      <c r="H14" s="120"/>
      <c r="J14" s="111" t="s">
        <v>61</v>
      </c>
      <c r="K14" s="112"/>
      <c r="L14" s="24" cm="1">
        <f t="array" ref="L14">CONTARESQUINEROS(TABLA_PEDIDO_BASE[ESQUEMA/COMENTARIO], TABLA_PEDIDO_BASE[CANTIDAD])</f>
        <v>0</v>
      </c>
    </row>
    <row r="15" spans="2:15">
      <c r="B15" s="10">
        <f>SUM(C15,D15,E15)</f>
        <v>0</v>
      </c>
      <c r="C15" s="10" cm="1">
        <f t="array" ref="C15">ContarPorCategoria(TABLA_CONFIG[PIEZA],TABLA_CONFIG[CATEGORIA],TABLA_PEDIDO_BASE[PIEZA],TABLA_PEDIDO_BASE[CANTIDAD],"DUCTO")</f>
        <v>0</v>
      </c>
      <c r="D15" s="10" cm="1">
        <f t="array" ref="D15">ContarPorCategoria(TABLA_CONFIG[PIEZA],TABLA_CONFIG[CATEGORIA],TABLA_PEDIDO_BASE[PIEZA],TABLA_PEDIDO_BASE[CANTIDAD],"PIEZA")</f>
        <v>0</v>
      </c>
      <c r="E15" s="99" cm="1">
        <f t="array" ref="E15">ContarPorCategoria(TABLA_CONFIG[PIEZA],TABLA_CONFIG[CATEGORIA],TABLA_PEDIDO_BASE[PIEZA],TABLA_PEDIDO_BASE[CANTIDAD],"LONA")</f>
        <v>0</v>
      </c>
      <c r="F15" s="23"/>
      <c r="G15" s="80">
        <f>SUM(TABLA_PEDIDO_BASE[M2])</f>
        <v>0</v>
      </c>
      <c r="H15" s="80">
        <f>SUM(TABLA_PEDIDO_BASE[KG]) * 1.1</f>
        <v>0</v>
      </c>
      <c r="K15" s="23"/>
      <c r="O15" s="100"/>
    </row>
    <row r="16" spans="2:15" ht="15">
      <c r="J16" s="110" t="s">
        <v>173</v>
      </c>
      <c r="K16" s="110"/>
      <c r="L16" s="95" cm="1">
        <f t="array" ref="L16">CONTARCHAUCHAS(TABLA_PEDIDO_BASE[ESQUEMA/COMENTARIO],LARGO_CHAPA,TABLA_PEDIDO_BASE[CANTIDAD])</f>
        <v>0</v>
      </c>
    </row>
    <row r="17" spans="2:17" ht="15">
      <c r="B17" s="21" t="s">
        <v>2</v>
      </c>
      <c r="C17" s="21" t="s">
        <v>10</v>
      </c>
      <c r="D17" s="21" t="s">
        <v>8</v>
      </c>
      <c r="E17" s="21" t="s">
        <v>14</v>
      </c>
      <c r="F17" s="21" t="s">
        <v>13</v>
      </c>
      <c r="G17" s="21" t="s">
        <v>44</v>
      </c>
      <c r="H17" s="22" t="s">
        <v>45</v>
      </c>
      <c r="O17" s="44"/>
    </row>
    <row r="18" spans="2:17">
      <c r="B18" s="96"/>
      <c r="C18" s="96"/>
      <c r="D18" s="96"/>
      <c r="E18" s="96"/>
      <c r="F18" s="96"/>
      <c r="G18" s="97"/>
      <c r="H18" s="97"/>
      <c r="J18" s="45"/>
      <c r="K18" s="44"/>
      <c r="L18" s="44"/>
      <c r="M18" s="44"/>
      <c r="N18" s="44"/>
      <c r="O18" s="44"/>
    </row>
    <row r="19" spans="2:17">
      <c r="B19" s="98"/>
      <c r="C19" s="98"/>
      <c r="D19" s="98"/>
      <c r="E19" s="98"/>
      <c r="F19" s="98"/>
      <c r="G19" s="98"/>
      <c r="H19" s="98"/>
      <c r="I19" s="98"/>
      <c r="J19" s="98"/>
      <c r="L19" s="45"/>
      <c r="M19" s="44"/>
      <c r="N19" s="44"/>
      <c r="O19" s="44"/>
      <c r="P19" s="44"/>
      <c r="Q19" s="44"/>
    </row>
    <row r="20" spans="2:17">
      <c r="L20" s="64"/>
    </row>
  </sheetData>
  <mergeCells count="26">
    <mergeCell ref="G6:H6"/>
    <mergeCell ref="G14:H14"/>
    <mergeCell ref="B4:C4"/>
    <mergeCell ref="G8:H8"/>
    <mergeCell ref="I8:J8"/>
    <mergeCell ref="I4:J4"/>
    <mergeCell ref="I5:J5"/>
    <mergeCell ref="I6:J6"/>
    <mergeCell ref="I7:J7"/>
    <mergeCell ref="G7:H7"/>
    <mergeCell ref="B1:J1"/>
    <mergeCell ref="J16:K16"/>
    <mergeCell ref="J14:K14"/>
    <mergeCell ref="B8:C8"/>
    <mergeCell ref="D8:E8"/>
    <mergeCell ref="F2:J2"/>
    <mergeCell ref="B2:E2"/>
    <mergeCell ref="B5:C5"/>
    <mergeCell ref="B6:C6"/>
    <mergeCell ref="B7:C7"/>
    <mergeCell ref="D4:E4"/>
    <mergeCell ref="D5:E5"/>
    <mergeCell ref="D6:E6"/>
    <mergeCell ref="D7:E7"/>
    <mergeCell ref="G4:H4"/>
    <mergeCell ref="G5:H5"/>
  </mergeCells>
  <phoneticPr fontId="14" type="noConversion"/>
  <conditionalFormatting sqref="I5:J5">
    <cfRule type="expression" dxfId="110" priority="7">
      <formula>$I$5="HR"</formula>
    </cfRule>
    <cfRule type="expression" dxfId="109" priority="8">
      <formula>$I$5="GAL"</formula>
    </cfRule>
    <cfRule type="expression" dxfId="108" priority="9">
      <formula>ISNUMBER(SEARCH("INOX", $I$5))</formula>
    </cfRule>
    <cfRule type="expression" dxfId="107" priority="10">
      <formula>$I$5="ALUM"</formula>
    </cfRule>
  </conditionalFormatting>
  <conditionalFormatting sqref="E18:H18">
    <cfRule type="expression" dxfId="106" priority="4" stopIfTrue="1">
      <formula>#REF!="TDF"</formula>
    </cfRule>
    <cfRule type="expression" dxfId="105" priority="5" stopIfTrue="1">
      <formula>#REF!="CORR"</formula>
    </cfRule>
  </conditionalFormatting>
  <conditionalFormatting sqref="D18">
    <cfRule type="expression" dxfId="104" priority="49" stopIfTrue="1">
      <formula>$D18&lt;&gt;$I$7</formula>
    </cfRule>
  </conditionalFormatting>
  <dataValidations count="11">
    <dataValidation type="list" allowBlank="1" showInputMessage="1" showErrorMessage="1" sqref="E11" xr:uid="{713F5EA1-1BF8-4662-85F1-95F0DB042949}">
      <formula1>LISTA_CODIGOS_DE_FORMA</formula1>
    </dataValidation>
    <dataValidation operator="greaterThanOrEqual" allowBlank="1" showInputMessage="1" showErrorMessage="1" sqref="N11:O11" xr:uid="{219BBDD7-42BF-4619-90F7-F5EAC94751E7}"/>
    <dataValidation type="list" allowBlank="1" showInputMessage="1" showErrorMessage="1" sqref="F11" xr:uid="{22B740B5-4FA0-4D08-BCAF-5BB792ED9055}">
      <formula1>LISTA_PIEZAS_DE_FORMA</formula1>
    </dataValidation>
    <dataValidation type="list" allowBlank="1" showInputMessage="1" showErrorMessage="1" sqref="C11 I7:J7 D18" xr:uid="{97BAE449-7D58-4AD8-8E47-7C8CDCFE4938}">
      <formula1>CALIBRES</formula1>
    </dataValidation>
    <dataValidation type="list" allowBlank="1" showInputMessage="1" showErrorMessage="1" sqref="I5:J5" xr:uid="{D3AECBB9-8053-4D1C-8F1F-4B4D6259585E}">
      <formula1>MATERIALES</formula1>
    </dataValidation>
    <dataValidation type="list" allowBlank="1" showInputMessage="1" showErrorMessage="1" prompt="MED: 125cm_x000a__x000a_OCL: 122cm_x000a__x000a_Alum: 100cm_x000a__x000a_INOX 430: 122cm, 120cm_x000a__x000a_Aluminizada: 122cm " sqref="I4:J4" xr:uid="{4DC46629-FCA8-4F6F-8716-111732017406}">
      <formula1>LARGOS_DE_CHAPA</formula1>
    </dataValidation>
    <dataValidation type="list" allowBlank="1" showInputMessage="1" showErrorMessage="1" promptTitle="Tipo de Cierre" prompt="_x000a_LISO: Recto, filo_x000a__x000a_TDF: Metu_x000a__x000a_E: Enganche, corredera_x000a__x000a_P1: Pestaña de 1cm_x000a__x000a_P1,5: Pestaña de 1,5cm_x000a__x000a_P2: Pestaña de 2cm" sqref="I6:J6" xr:uid="{FDD17A99-CCF3-47FB-BC96-66FD97F15707}">
      <formula1>CIERRES</formula1>
    </dataValidation>
    <dataValidation type="textLength" operator="lessThanOrEqual" allowBlank="1" showInputMessage="1" showErrorMessage="1" errorTitle="Error de Longitud" error="El texto ingresado excede el límite permitido de 30 caracteres. Por favor, reduzca la longitud." promptTitle="Ejemplo: " prompt="_x000a_Todo prismado" sqref="I8:J8" xr:uid="{D35DD3D0-CA92-4302-9B0B-02A1DDA95DE3}">
      <formula1>30</formula1>
    </dataValidation>
    <dataValidation type="list" showInputMessage="1" showErrorMessage="1" sqref="J11:K11" xr:uid="{93D783D0-0FEF-4DAC-8E8E-2531DB3C6624}">
      <formula1>CIERRES</formula1>
    </dataValidation>
    <dataValidation type="whole" operator="greaterThanOrEqual" showInputMessage="1" showErrorMessage="1" errorTitle="Valor no válido" error="Solo se permiten valores enteros mayores o iguales a 1. No se permiten celdas vacías." promptTitle="Restricción de Cantidad" prompt="Ingrese una cantidad mayor o igual a 1." sqref="M11" xr:uid="{914F431E-DFCB-4244-952B-9CAD9FF261E1}">
      <formula1>1</formula1>
    </dataValidation>
    <dataValidation type="decimal" allowBlank="1" showInputMessage="1" showErrorMessage="1" errorTitle="Valor fuera de rango" error="Solo se permiten números mayores a 0 y menores o iguales a 10000. No se aceptan letras ni valores fuera de rango." promptTitle="Solo valores válidos" prompt="Introduce un número entre 1 y 10000." sqref="G11:I11" xr:uid="{9CE7DD47-CE39-4F7D-A676-37F6FF15622D}">
      <formula1>1</formula1>
      <formula2>10000</formula2>
    </dataValidation>
  </dataValidations>
  <pageMargins left="0.25" right="0.25" top="0.75" bottom="0.75" header="0.3" footer="0.3"/>
  <pageSetup paperSize="271" scale="10" orientation="landscape" r:id="rId1"/>
  <drawing r:id="rId2"/>
  <legacyDrawing r:id="rId3"/>
  <tableParts count="2">
    <tablePart r:id="rId4"/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" id="{7ED84B1E-FE35-4C60-AF3B-E1BC1AE1C283}">
            <xm:f>HOJA_FABRICACION!$F$4="HR"</xm:f>
            <x14:dxf>
              <fill>
                <patternFill>
                  <bgColor theme="5" tint="0.79998168889431442"/>
                </patternFill>
              </fill>
            </x14:dxf>
          </x14:cfRule>
          <xm:sqref>I5:J5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A7156CB-688F-48EC-837C-47EFB4295CA2}">
          <x14:formula1>
            <xm:f>HOJA_AUXILIAR!$B$2:$B$3</xm:f>
          </x14:formula1>
          <xm:sqref>D11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D0590-AFD3-4450-936F-E0D60494081E}">
  <sheetPr codeName="Hoja11"/>
  <dimension ref="A1"/>
  <sheetViews>
    <sheetView showGridLines="0" showRowColHeaders="0" workbookViewId="0">
      <selection activeCell="N2" sqref="N2"/>
    </sheetView>
  </sheetViews>
  <sheetFormatPr baseColWidth="10" defaultRowHeight="14.25"/>
  <sheetData/>
  <sheetProtection algorithmName="SHA-512" hashValue="F9XQ0Uhvo5aBPz9tIsXfF/B3MWEC+Rys6sESgbMAdo2yYWJbPf8NkHF0W2vBVUAXLqiPKM3Q1Fh+H8Z8GELyMw==" saltValue="n3KYUZVYksAwcmhO1Y1NxA==" spinCount="100000" sheet="1" objects="1" scenarios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F8FDCE-5468-4169-A631-F240CDCD08BD}">
  <sheetPr codeName="Hoja7"/>
  <dimension ref="A1:N14"/>
  <sheetViews>
    <sheetView workbookViewId="0">
      <selection activeCell="J13" sqref="J13"/>
    </sheetView>
  </sheetViews>
  <sheetFormatPr baseColWidth="10" defaultColWidth="11.375" defaultRowHeight="14.25"/>
  <cols>
    <col min="1" max="1" width="15.25" style="18" customWidth="1"/>
    <col min="2" max="2" width="11.375" style="18"/>
    <col min="3" max="3" width="12.125" style="18" bestFit="1" customWidth="1"/>
    <col min="4" max="9" width="11.375" style="18"/>
    <col min="10" max="10" width="14" style="18" customWidth="1"/>
    <col min="11" max="11" width="11.375" style="18"/>
    <col min="12" max="12" width="12" style="18" bestFit="1" customWidth="1"/>
    <col min="13" max="13" width="11.375" style="18"/>
    <col min="14" max="14" width="13.75" style="18" customWidth="1"/>
    <col min="15" max="16384" width="11.375" style="18"/>
  </cols>
  <sheetData>
    <row r="1" spans="1:14">
      <c r="A1" s="72" t="s">
        <v>5</v>
      </c>
      <c r="C1" s="71" t="s">
        <v>7</v>
      </c>
      <c r="E1" s="73" t="s">
        <v>11</v>
      </c>
      <c r="F1" s="73" t="s">
        <v>63</v>
      </c>
      <c r="H1" s="74" t="s">
        <v>8</v>
      </c>
      <c r="J1" s="61" t="s">
        <v>132</v>
      </c>
      <c r="L1" s="71" t="s">
        <v>147</v>
      </c>
      <c r="N1" s="61" t="s">
        <v>10</v>
      </c>
    </row>
    <row r="2" spans="1:14">
      <c r="A2" s="18">
        <v>120</v>
      </c>
      <c r="C2" s="18" t="s">
        <v>53</v>
      </c>
      <c r="E2" s="76" t="s">
        <v>224</v>
      </c>
      <c r="F2" s="76">
        <v>0</v>
      </c>
      <c r="H2" s="104">
        <v>0.4</v>
      </c>
      <c r="J2" s="62" t="s">
        <v>10</v>
      </c>
      <c r="L2" s="33" t="s">
        <v>137</v>
      </c>
      <c r="N2" s="62" t="s">
        <v>196</v>
      </c>
    </row>
    <row r="3" spans="1:14">
      <c r="A3" s="18">
        <v>122</v>
      </c>
      <c r="C3" s="18" t="s">
        <v>54</v>
      </c>
      <c r="E3" s="33" t="s">
        <v>56</v>
      </c>
      <c r="F3" s="33">
        <v>0</v>
      </c>
      <c r="H3" s="62">
        <v>0.45</v>
      </c>
      <c r="J3" s="62" t="s">
        <v>24</v>
      </c>
      <c r="L3" s="33" t="s">
        <v>109</v>
      </c>
      <c r="N3" s="62" t="s">
        <v>198</v>
      </c>
    </row>
    <row r="4" spans="1:14">
      <c r="A4" s="18">
        <v>100</v>
      </c>
      <c r="C4" s="18" t="s">
        <v>177</v>
      </c>
      <c r="E4" s="33" t="s">
        <v>9</v>
      </c>
      <c r="F4" s="33">
        <v>4.5</v>
      </c>
      <c r="H4" s="62">
        <v>0.5</v>
      </c>
      <c r="J4" s="63" t="s">
        <v>38</v>
      </c>
      <c r="L4" s="33" t="s">
        <v>148</v>
      </c>
      <c r="N4" s="62" t="s">
        <v>200</v>
      </c>
    </row>
    <row r="5" spans="1:14">
      <c r="A5" s="18">
        <v>125</v>
      </c>
      <c r="C5" s="18" t="s">
        <v>115</v>
      </c>
      <c r="E5" s="33" t="s">
        <v>57</v>
      </c>
      <c r="F5" s="33">
        <v>3</v>
      </c>
      <c r="H5" s="62">
        <v>0.6</v>
      </c>
      <c r="L5" s="76" t="s">
        <v>172</v>
      </c>
      <c r="N5" s="62" t="s">
        <v>187</v>
      </c>
    </row>
    <row r="6" spans="1:14">
      <c r="C6" s="18" t="s">
        <v>0</v>
      </c>
      <c r="E6" s="33" t="s">
        <v>199</v>
      </c>
      <c r="F6" s="33">
        <v>1.2</v>
      </c>
      <c r="H6" s="62">
        <v>0.61</v>
      </c>
      <c r="L6" s="76" t="s">
        <v>181</v>
      </c>
      <c r="N6" s="63" t="s">
        <v>134</v>
      </c>
    </row>
    <row r="7" spans="1:14">
      <c r="C7" s="18" t="s">
        <v>55</v>
      </c>
      <c r="E7" s="33" t="s">
        <v>59</v>
      </c>
      <c r="F7" s="33">
        <v>6</v>
      </c>
      <c r="H7" s="62">
        <v>0.7</v>
      </c>
      <c r="N7" s="63" t="s">
        <v>216</v>
      </c>
    </row>
    <row r="8" spans="1:14">
      <c r="E8" s="76" t="s">
        <v>182</v>
      </c>
      <c r="F8" s="76">
        <v>1</v>
      </c>
      <c r="H8" s="63">
        <v>0.75</v>
      </c>
      <c r="N8" s="63" t="s">
        <v>113</v>
      </c>
    </row>
    <row r="9" spans="1:14">
      <c r="E9" s="76" t="s">
        <v>183</v>
      </c>
      <c r="F9" s="76">
        <v>1.5</v>
      </c>
      <c r="H9" s="63">
        <v>0.76</v>
      </c>
    </row>
    <row r="10" spans="1:14">
      <c r="E10" s="76" t="s">
        <v>184</v>
      </c>
      <c r="F10" s="76">
        <v>2</v>
      </c>
      <c r="H10" s="63">
        <v>0.8</v>
      </c>
    </row>
    <row r="11" spans="1:14">
      <c r="E11" s="76" t="s">
        <v>228</v>
      </c>
      <c r="F11" s="76">
        <v>2.5</v>
      </c>
      <c r="H11" s="63">
        <v>0.9</v>
      </c>
    </row>
    <row r="12" spans="1:14">
      <c r="H12" s="63">
        <v>0.91</v>
      </c>
    </row>
    <row r="13" spans="1:14">
      <c r="H13" s="63">
        <v>1.1000000000000001</v>
      </c>
    </row>
    <row r="14" spans="1:14">
      <c r="H14" s="63">
        <v>1.2</v>
      </c>
    </row>
  </sheetData>
  <sheetProtection algorithmName="SHA-512" hashValue="uZjLxKpid6pMDqYRGpIJZRPMOaVxPpaSAcvjvSYmoT9f6oUV1fct2YL5UitxDSr6dK/qYY9V1hVIgjonsFQmuw==" saltValue="6NPEw/lm0XmzIn3Ckgi6TQ==" spinCount="100000" sheet="1" objects="1" scenarios="1" selectLockedCells="1" selectUnlockedCells="1"/>
  <dataValidations count="1">
    <dataValidation allowBlank="1" showInputMessage="1" showErrorMessage="1" prompt="PIEZAS CHICAS" sqref="N2:N8" xr:uid="{6A1A68DE-7CDF-4DA7-A5EA-633B4D0370CC}"/>
  </dataValidations>
  <pageMargins left="0.7" right="0.7" top="0.75" bottom="0.75" header="0.3" footer="0.3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ABF6BA-60E4-49AB-BF90-9F89CC2B0CA5}">
  <sheetPr codeName="Hoja5"/>
  <dimension ref="A1"/>
  <sheetViews>
    <sheetView workbookViewId="0">
      <selection activeCell="B2" sqref="B2"/>
    </sheetView>
  </sheetViews>
  <sheetFormatPr baseColWidth="10" defaultRowHeight="14.25"/>
  <cols>
    <col min="2" max="2" width="14.625" bestFit="1" customWidth="1"/>
  </cols>
  <sheetData/>
  <sheetProtection algorithmName="SHA-512" hashValue="antOWz29hzvnfExFQofg7hTJNbs9AdlrTqz7cHRVLlS6ImJcLT17fsSXPLT+Zf23fuq8tXYGH63+ui6wlnWGbA==" saltValue="XOo36B4BWr8L8YriP8fFwg==" spinCount="100000"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F6572A-DA11-4A9F-B29A-916976343240}">
  <sheetPr codeName="Hoja6"/>
  <dimension ref="B1:F31"/>
  <sheetViews>
    <sheetView workbookViewId="0">
      <selection activeCell="D13" sqref="D13"/>
    </sheetView>
  </sheetViews>
  <sheetFormatPr baseColWidth="10" defaultColWidth="11.375" defaultRowHeight="14.25"/>
  <cols>
    <col min="1" max="5" width="11.375" style="18"/>
    <col min="6" max="6" width="15.125" style="18" bestFit="1" customWidth="1"/>
    <col min="7" max="16384" width="11.375" style="18"/>
  </cols>
  <sheetData>
    <row r="1" spans="2:6" ht="15">
      <c r="B1" s="19" t="s">
        <v>47</v>
      </c>
      <c r="D1" s="19" t="s">
        <v>50</v>
      </c>
      <c r="F1" s="19" t="s">
        <v>51</v>
      </c>
    </row>
    <row r="2" spans="2:6">
      <c r="B2" s="18" t="s">
        <v>48</v>
      </c>
      <c r="D2" s="18" cm="1">
        <f t="array" ref="D2:D31">AUX_LISTA_CODIGOS_DE_FORMA</f>
        <v>2</v>
      </c>
      <c r="F2" s="18" t="str" cm="1">
        <f t="array" ref="F2:F31">AUX_LISTA_PIEZAS_DE_FORMA</f>
        <v>Ajuste</v>
      </c>
    </row>
    <row r="3" spans="2:6">
      <c r="B3" s="18" t="s">
        <v>49</v>
      </c>
      <c r="D3" s="18">
        <v>4</v>
      </c>
      <c r="F3" s="18" t="str">
        <v>Cajon</v>
      </c>
    </row>
    <row r="4" spans="2:6">
      <c r="D4" s="18">
        <v>5</v>
      </c>
      <c r="F4" s="18" t="str">
        <v>Cajon2</v>
      </c>
    </row>
    <row r="5" spans="2:6">
      <c r="D5" s="18">
        <v>6</v>
      </c>
      <c r="F5" s="18" t="str">
        <v>Codo</v>
      </c>
    </row>
    <row r="6" spans="2:6">
      <c r="D6" s="18">
        <v>7</v>
      </c>
      <c r="F6" s="18" t="str">
        <v>Cuello</v>
      </c>
    </row>
    <row r="7" spans="2:6">
      <c r="D7" s="18">
        <v>9</v>
      </c>
      <c r="F7" s="18" t="str">
        <v>Cuña</v>
      </c>
    </row>
    <row r="8" spans="2:6">
      <c r="D8" s="18">
        <v>10</v>
      </c>
      <c r="F8" s="18" t="str">
        <v>Curva</v>
      </c>
    </row>
    <row r="9" spans="2:6">
      <c r="D9" s="18">
        <v>14</v>
      </c>
      <c r="F9" s="18" t="str">
        <v>Desvio</v>
      </c>
    </row>
    <row r="10" spans="2:6">
      <c r="D10" s="18">
        <v>15</v>
      </c>
      <c r="F10" s="18" t="str">
        <v>Desvio - Con radios</v>
      </c>
    </row>
    <row r="11" spans="2:6">
      <c r="D11" s="18">
        <v>16</v>
      </c>
      <c r="F11" s="18" t="str">
        <v>Ducto</v>
      </c>
    </row>
    <row r="12" spans="2:6">
      <c r="D12" s="18">
        <v>18</v>
      </c>
      <c r="F12" s="18" t="str">
        <v>Especial</v>
      </c>
    </row>
    <row r="13" spans="2:6">
      <c r="D13" s="18">
        <v>20</v>
      </c>
      <c r="F13" s="18" t="str">
        <v>Garganta</v>
      </c>
    </row>
    <row r="14" spans="2:6">
      <c r="D14" s="18">
        <v>21</v>
      </c>
      <c r="F14" s="18" t="str">
        <v>Garganta - Solo radio</v>
      </c>
    </row>
    <row r="15" spans="2:6">
      <c r="D15" s="18">
        <v>22</v>
      </c>
      <c r="F15" s="18" t="str">
        <v>Garganta - Solo Lu</v>
      </c>
    </row>
    <row r="16" spans="2:6">
      <c r="D16" s="18">
        <v>23</v>
      </c>
      <c r="F16" s="18" t="str">
        <v>Hamaca</v>
      </c>
    </row>
    <row r="17" spans="4:6">
      <c r="D17" s="18">
        <v>24</v>
      </c>
      <c r="F17" s="18" t="str">
        <v>Lona</v>
      </c>
    </row>
    <row r="18" spans="4:6">
      <c r="D18" s="18">
        <v>25</v>
      </c>
      <c r="F18" s="18" t="str">
        <v>Lona2</v>
      </c>
    </row>
    <row r="19" spans="4:6">
      <c r="D19" s="18">
        <v>26</v>
      </c>
      <c r="F19" s="18" t="str">
        <v>Pantalon</v>
      </c>
    </row>
    <row r="20" spans="4:6">
      <c r="D20" s="18">
        <v>27</v>
      </c>
      <c r="F20" s="18" t="str">
        <v>Pantalon - Un lado recto</v>
      </c>
    </row>
    <row r="21" spans="4:6">
      <c r="D21" s="18">
        <v>28</v>
      </c>
      <c r="F21" s="18" t="str">
        <v>Tapa</v>
      </c>
    </row>
    <row r="22" spans="4:6">
      <c r="D22" s="18">
        <v>30</v>
      </c>
      <c r="F22" s="18" t="str">
        <v>Transformacion</v>
      </c>
    </row>
    <row r="23" spans="4:6">
      <c r="D23" s="18">
        <v>31</v>
      </c>
      <c r="F23" s="18" t="str">
        <v>Transformacion CR</v>
      </c>
    </row>
    <row r="24" spans="4:6">
      <c r="D24" s="18">
        <v>35</v>
      </c>
      <c r="F24" s="18" t="str">
        <v>Z</v>
      </c>
    </row>
    <row r="25" spans="4:6">
      <c r="D25" s="18">
        <v>36</v>
      </c>
      <c r="F25" s="18" t="str">
        <v>Cajon3</v>
      </c>
    </row>
    <row r="26" spans="4:6">
      <c r="D26" s="18">
        <v>37</v>
      </c>
      <c r="F26" s="18" t="str">
        <v>U</v>
      </c>
    </row>
    <row r="27" spans="4:6">
      <c r="D27" s="18">
        <v>38</v>
      </c>
      <c r="F27" s="18" t="str">
        <v>Omega</v>
      </c>
    </row>
    <row r="28" spans="4:6">
      <c r="D28" s="18">
        <v>39</v>
      </c>
      <c r="F28" s="18" t="str">
        <v>L</v>
      </c>
    </row>
    <row r="29" spans="4:6">
      <c r="D29" s="18">
        <v>40</v>
      </c>
      <c r="F29" s="18" t="str">
        <v>Clinch</v>
      </c>
    </row>
    <row r="30" spans="4:6">
      <c r="D30" s="18">
        <v>41</v>
      </c>
      <c r="F30" s="18" t="str">
        <v>Pantalon - Transformado</v>
      </c>
    </row>
    <row r="31" spans="4:6">
      <c r="D31" s="18">
        <v>42</v>
      </c>
      <c r="F31" s="18" t="str">
        <v>Lona - Transformada</v>
      </c>
    </row>
  </sheetData>
  <sheetProtection algorithmName="SHA-512" hashValue="ml1KOwDy3njtkQ6h2EGYVQb0p2ZgcZ6Wxi3t2nczfAI213BeA9tiMUByG6rMEjKhLxv0Z0PVs7Vx14jVb+H5yQ==" saltValue="rEILBjhppDWSawakZjJfjg==" spinCount="100000" sheet="1" objects="1" scenarios="1" selectLockedCells="1" selectUnlockedCell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CAA42D-9058-4B57-9272-C4B32119CDF5}">
  <sheetPr codeName="Hoja3"/>
  <dimension ref="A1:I43"/>
  <sheetViews>
    <sheetView topLeftCell="A28" zoomScale="90" zoomScaleNormal="90" workbookViewId="0">
      <pane xSplit="3" topLeftCell="F1" activePane="topRight" state="frozen"/>
      <selection pane="topRight" activeCell="C33" sqref="C33"/>
    </sheetView>
  </sheetViews>
  <sheetFormatPr baseColWidth="10" defaultColWidth="30.75" defaultRowHeight="150" customHeight="1"/>
  <cols>
    <col min="1" max="5" width="30.75" style="1"/>
    <col min="6" max="6" width="143.75" style="1" bestFit="1" customWidth="1"/>
    <col min="7" max="7" width="176" style="1" bestFit="1" customWidth="1"/>
    <col min="8" max="9" width="29.25" style="1" customWidth="1"/>
    <col min="10" max="16384" width="30.75" style="1"/>
  </cols>
  <sheetData>
    <row r="1" spans="1:9" ht="20.100000000000001" customHeight="1">
      <c r="A1" s="6" t="s">
        <v>18</v>
      </c>
      <c r="B1" s="6" t="s">
        <v>52</v>
      </c>
      <c r="C1" s="6" t="s">
        <v>10</v>
      </c>
      <c r="D1" s="6" t="s">
        <v>19</v>
      </c>
      <c r="E1" s="6" t="s">
        <v>20</v>
      </c>
      <c r="F1" s="6" t="s">
        <v>21</v>
      </c>
      <c r="G1" s="6" t="s">
        <v>22</v>
      </c>
      <c r="H1" s="6" t="s">
        <v>40</v>
      </c>
      <c r="I1" s="8" t="s">
        <v>46</v>
      </c>
    </row>
    <row r="2" spans="1:9" ht="150" customHeight="1">
      <c r="A2" s="75">
        <f>ROW()-ROW(TABLA_CONFIG[[#Headers],[CODIGO]])</f>
        <v>1</v>
      </c>
      <c r="B2" s="90" t="s">
        <v>49</v>
      </c>
      <c r="C2" s="90" t="s">
        <v>134</v>
      </c>
      <c r="D2" s="90" t="s">
        <v>10</v>
      </c>
      <c r="E2" s="90" t="s">
        <v>39</v>
      </c>
      <c r="F2" s="58" t="s">
        <v>65</v>
      </c>
      <c r="G2" s="56" t="s">
        <v>133</v>
      </c>
      <c r="H2" s="93" t="s">
        <v>129</v>
      </c>
      <c r="I2" s="44"/>
    </row>
    <row r="3" spans="1:9" ht="150" customHeight="1">
      <c r="A3" s="90">
        <f>ROW()-ROW(TABLA_CONFIG[[#Headers],[CODIGO]])</f>
        <v>2</v>
      </c>
      <c r="B3" s="7" t="s">
        <v>48</v>
      </c>
      <c r="C3" s="7" t="s">
        <v>26</v>
      </c>
      <c r="D3" s="60" t="s">
        <v>10</v>
      </c>
      <c r="E3" s="7" t="s">
        <v>25</v>
      </c>
      <c r="F3" s="58" t="s">
        <v>124</v>
      </c>
      <c r="G3" s="56" t="s">
        <v>207</v>
      </c>
      <c r="H3" s="54" t="s">
        <v>129</v>
      </c>
    </row>
    <row r="4" spans="1:9" ht="150" customHeight="1">
      <c r="A4" s="75">
        <f>ROW()-ROW(TABLA_CONFIG[[#Headers],[CODIGO]])</f>
        <v>3</v>
      </c>
      <c r="B4" s="90" t="s">
        <v>49</v>
      </c>
      <c r="C4" s="90" t="s">
        <v>110</v>
      </c>
      <c r="D4" s="90" t="s">
        <v>10</v>
      </c>
      <c r="E4" s="90" t="s">
        <v>32</v>
      </c>
      <c r="F4" s="58" t="s">
        <v>121</v>
      </c>
      <c r="G4" s="56" t="s">
        <v>118</v>
      </c>
      <c r="H4" s="54" t="s">
        <v>129</v>
      </c>
      <c r="I4" s="44"/>
    </row>
    <row r="5" spans="1:9" ht="150" customHeight="1">
      <c r="A5" s="90">
        <f>ROW()-ROW(TABLA_CONFIG[[#Headers],[CODIGO]])</f>
        <v>4</v>
      </c>
      <c r="B5" s="90" t="s">
        <v>48</v>
      </c>
      <c r="C5" s="90" t="s">
        <v>36</v>
      </c>
      <c r="D5" s="90" t="s">
        <v>10</v>
      </c>
      <c r="E5" s="90" t="s">
        <v>164</v>
      </c>
      <c r="F5" s="58" t="s">
        <v>163</v>
      </c>
      <c r="G5" s="56" t="s">
        <v>210</v>
      </c>
      <c r="H5" s="54" t="s">
        <v>129</v>
      </c>
    </row>
    <row r="6" spans="1:9" ht="150" customHeight="1">
      <c r="A6" s="75">
        <f>ROW()-ROW(TABLA_CONFIG[[#Headers],[CODIGO]])</f>
        <v>5</v>
      </c>
      <c r="B6" s="90" t="s">
        <v>48</v>
      </c>
      <c r="C6" s="90" t="s">
        <v>142</v>
      </c>
      <c r="D6" s="90" t="s">
        <v>10</v>
      </c>
      <c r="E6" s="90" t="s">
        <v>191</v>
      </c>
      <c r="F6" s="58" t="s">
        <v>192</v>
      </c>
      <c r="G6" s="56" t="s">
        <v>162</v>
      </c>
      <c r="H6" s="54" t="s">
        <v>129</v>
      </c>
      <c r="I6" s="44"/>
    </row>
    <row r="7" spans="1:9" ht="150" customHeight="1">
      <c r="A7" s="75">
        <f>ROW()-ROW(TABLA_CONFIG[[#Headers],[CODIGO]])</f>
        <v>6</v>
      </c>
      <c r="B7" s="90" t="s">
        <v>48</v>
      </c>
      <c r="C7" s="90" t="s">
        <v>153</v>
      </c>
      <c r="D7" s="90" t="s">
        <v>10</v>
      </c>
      <c r="E7" s="90" t="s">
        <v>25</v>
      </c>
      <c r="F7" s="58" t="s">
        <v>154</v>
      </c>
      <c r="G7" s="56" t="s">
        <v>215</v>
      </c>
      <c r="H7" s="54" t="s">
        <v>129</v>
      </c>
    </row>
    <row r="8" spans="1:9" ht="150" customHeight="1">
      <c r="A8" s="75">
        <f>ROW()-ROW(TABLA_CONFIG[[#Headers],[CODIGO]])</f>
        <v>7</v>
      </c>
      <c r="B8" s="90" t="s">
        <v>48</v>
      </c>
      <c r="C8" s="90" t="s">
        <v>123</v>
      </c>
      <c r="D8" s="90" t="s">
        <v>10</v>
      </c>
      <c r="E8" s="90" t="s">
        <v>164</v>
      </c>
      <c r="F8" s="58" t="s">
        <v>221</v>
      </c>
      <c r="G8" s="56" t="s">
        <v>222</v>
      </c>
      <c r="H8" s="54" t="s">
        <v>129</v>
      </c>
      <c r="I8" s="44"/>
    </row>
    <row r="9" spans="1:9" ht="150" customHeight="1">
      <c r="A9" s="90">
        <f>ROW()-ROW(TABLA_CONFIG[[#Headers],[CODIGO]])</f>
        <v>8</v>
      </c>
      <c r="B9" s="90" t="s">
        <v>49</v>
      </c>
      <c r="C9" s="90" t="s">
        <v>113</v>
      </c>
      <c r="D9" s="90" t="s">
        <v>10</v>
      </c>
      <c r="E9" s="90" t="s">
        <v>32</v>
      </c>
      <c r="F9" s="58" t="s">
        <v>121</v>
      </c>
      <c r="G9" s="56" t="s">
        <v>118</v>
      </c>
      <c r="H9" s="54" t="s">
        <v>129</v>
      </c>
    </row>
    <row r="10" spans="1:9" ht="150" customHeight="1">
      <c r="A10" s="75">
        <f>ROW()-ROW(TABLA_CONFIG[[#Headers],[CODIGO]])</f>
        <v>9</v>
      </c>
      <c r="B10" s="90" t="s">
        <v>48</v>
      </c>
      <c r="C10" s="90" t="s">
        <v>149</v>
      </c>
      <c r="D10" s="90" t="s">
        <v>10</v>
      </c>
      <c r="E10" s="90" t="s">
        <v>25</v>
      </c>
      <c r="F10" s="58" t="s">
        <v>150</v>
      </c>
      <c r="G10" s="56" t="s">
        <v>211</v>
      </c>
      <c r="H10" s="54" t="s">
        <v>129</v>
      </c>
    </row>
    <row r="11" spans="1:9" ht="150" customHeight="1">
      <c r="A11" s="90">
        <f>ROW()-ROW(TABLA_CONFIG[[#Headers],[CODIGO]])</f>
        <v>10</v>
      </c>
      <c r="B11" s="90" t="s">
        <v>48</v>
      </c>
      <c r="C11" s="90" t="s">
        <v>127</v>
      </c>
      <c r="D11" s="60" t="s">
        <v>10</v>
      </c>
      <c r="E11" s="90" t="s">
        <v>28</v>
      </c>
      <c r="F11" s="58" t="s">
        <v>151</v>
      </c>
      <c r="G11" s="56" t="s">
        <v>212</v>
      </c>
      <c r="H11" s="54" t="s">
        <v>129</v>
      </c>
    </row>
    <row r="12" spans="1:9" ht="150" customHeight="1">
      <c r="A12" s="75">
        <f>ROW()-ROW(TABLA_CONFIG[[#Headers],[CODIGO]])</f>
        <v>11</v>
      </c>
      <c r="B12" s="90" t="s">
        <v>49</v>
      </c>
      <c r="C12" s="90" t="s">
        <v>111</v>
      </c>
      <c r="D12" s="60" t="s">
        <v>10</v>
      </c>
      <c r="E12" s="90" t="s">
        <v>66</v>
      </c>
      <c r="F12" s="58" t="s">
        <v>67</v>
      </c>
      <c r="G12" s="56" t="s">
        <v>120</v>
      </c>
      <c r="H12" s="54" t="s">
        <v>129</v>
      </c>
      <c r="I12" s="44"/>
    </row>
    <row r="13" spans="1:9" ht="150" customHeight="1">
      <c r="A13" s="75">
        <f>ROW()-ROW(TABLA_CONFIG[[#Headers],[CODIGO]])</f>
        <v>12</v>
      </c>
      <c r="B13" s="91" t="s">
        <v>49</v>
      </c>
      <c r="C13" s="91" t="s">
        <v>165</v>
      </c>
      <c r="D13" s="91" t="s">
        <v>10</v>
      </c>
      <c r="E13" s="91" t="s">
        <v>32</v>
      </c>
      <c r="F13" s="58" t="s">
        <v>166</v>
      </c>
      <c r="G13" s="56" t="s">
        <v>167</v>
      </c>
      <c r="H13" s="54" t="s">
        <v>129</v>
      </c>
      <c r="I13" s="44"/>
    </row>
    <row r="14" spans="1:9" ht="150" customHeight="1">
      <c r="A14" s="75">
        <f>ROW()-ROW(TABLA_CONFIG[[#Headers],[CODIGO]])</f>
        <v>13</v>
      </c>
      <c r="B14" s="91" t="s">
        <v>49</v>
      </c>
      <c r="C14" s="91" t="s">
        <v>168</v>
      </c>
      <c r="D14" s="91" t="s">
        <v>10</v>
      </c>
      <c r="E14" s="91" t="s">
        <v>32</v>
      </c>
      <c r="F14" s="58" t="s">
        <v>169</v>
      </c>
      <c r="G14" s="56" t="s">
        <v>170</v>
      </c>
      <c r="H14" s="54" t="s">
        <v>129</v>
      </c>
      <c r="I14" s="44"/>
    </row>
    <row r="15" spans="1:9" ht="150" customHeight="1">
      <c r="A15" s="90">
        <f>ROW()-ROW(TABLA_CONFIG[[#Headers],[CODIGO]])</f>
        <v>14</v>
      </c>
      <c r="B15" s="90" t="s">
        <v>48</v>
      </c>
      <c r="C15" s="90" t="s">
        <v>35</v>
      </c>
      <c r="D15" s="60" t="s">
        <v>10</v>
      </c>
      <c r="E15" s="90" t="s">
        <v>28</v>
      </c>
      <c r="F15" s="58" t="s">
        <v>176</v>
      </c>
      <c r="G15" s="56" t="s">
        <v>208</v>
      </c>
      <c r="H15" s="54" t="s">
        <v>129</v>
      </c>
    </row>
    <row r="16" spans="1:9" ht="150" customHeight="1">
      <c r="A16" s="75">
        <f>ROW()-ROW(TABLA_CONFIG[[#Headers],[CODIGO]])</f>
        <v>15</v>
      </c>
      <c r="B16" s="90" t="s">
        <v>48</v>
      </c>
      <c r="C16" s="90" t="s">
        <v>240</v>
      </c>
      <c r="D16" s="90" t="s">
        <v>10</v>
      </c>
      <c r="E16" s="90" t="s">
        <v>145</v>
      </c>
      <c r="F16" s="58" t="s">
        <v>175</v>
      </c>
      <c r="G16" s="56" t="s">
        <v>209</v>
      </c>
      <c r="H16" s="54" t="s">
        <v>129</v>
      </c>
      <c r="I16" s="44"/>
    </row>
    <row r="17" spans="1:9" ht="150" customHeight="1">
      <c r="A17" s="43">
        <f>ROW()-ROW(TABLA_CONFIG[[#Headers],[CODIGO]])</f>
        <v>16</v>
      </c>
      <c r="B17" s="43" t="s">
        <v>48</v>
      </c>
      <c r="C17" s="43" t="s">
        <v>23</v>
      </c>
      <c r="D17" s="60" t="s">
        <v>24</v>
      </c>
      <c r="E17" s="43" t="s">
        <v>62</v>
      </c>
      <c r="F17" s="59" t="s">
        <v>108</v>
      </c>
      <c r="G17" s="92" t="s">
        <v>206</v>
      </c>
      <c r="H17" s="94" t="s">
        <v>129</v>
      </c>
    </row>
    <row r="18" spans="1:9" ht="150" customHeight="1">
      <c r="A18" s="42">
        <f>ROW()-ROW(TABLA_CONFIG[[#Headers],[CODIGO]])</f>
        <v>17</v>
      </c>
      <c r="B18" s="43" t="s">
        <v>49</v>
      </c>
      <c r="C18" s="43" t="s">
        <v>112</v>
      </c>
      <c r="D18" s="60" t="s">
        <v>24</v>
      </c>
      <c r="E18" s="43" t="s">
        <v>32</v>
      </c>
      <c r="F18" s="59" t="s">
        <v>65</v>
      </c>
      <c r="G18" s="57" t="s">
        <v>119</v>
      </c>
      <c r="H18" s="55" t="s">
        <v>129</v>
      </c>
      <c r="I18" s="44"/>
    </row>
    <row r="19" spans="1:9" ht="150" customHeight="1">
      <c r="A19" s="42">
        <f>ROW()-ROW(TABLA_CONFIG[[#Headers],[CODIGO]])</f>
        <v>18</v>
      </c>
      <c r="B19" s="43" t="s">
        <v>48</v>
      </c>
      <c r="C19" s="43" t="s">
        <v>114</v>
      </c>
      <c r="D19" s="90" t="s">
        <v>10</v>
      </c>
      <c r="E19" s="43"/>
      <c r="F19" s="59"/>
      <c r="G19" s="57">
        <v>0</v>
      </c>
      <c r="H19" s="55">
        <v>0</v>
      </c>
      <c r="I19" s="44"/>
    </row>
    <row r="20" spans="1:9" ht="150" customHeight="1">
      <c r="A20" s="42">
        <f>ROW()-ROW(TABLA_CONFIG[[#Headers],[CODIGO]])</f>
        <v>19</v>
      </c>
      <c r="B20" s="43" t="s">
        <v>49</v>
      </c>
      <c r="C20" s="43" t="s">
        <v>138</v>
      </c>
      <c r="D20" s="60" t="s">
        <v>10</v>
      </c>
      <c r="E20" s="43"/>
      <c r="F20" s="59"/>
      <c r="G20" s="57">
        <v>0</v>
      </c>
      <c r="H20" s="55">
        <v>0</v>
      </c>
      <c r="I20" s="44"/>
    </row>
    <row r="21" spans="1:9" ht="150" customHeight="1">
      <c r="A21" s="43">
        <f>ROW()-ROW(TABLA_CONFIG[[#Headers],[CODIGO]])</f>
        <v>20</v>
      </c>
      <c r="B21" s="43" t="s">
        <v>48</v>
      </c>
      <c r="C21" s="43" t="s">
        <v>34</v>
      </c>
      <c r="D21" s="60" t="s">
        <v>10</v>
      </c>
      <c r="E21" s="43" t="s">
        <v>131</v>
      </c>
      <c r="F21" s="59" t="s">
        <v>219</v>
      </c>
      <c r="G21" s="57" t="s">
        <v>146</v>
      </c>
      <c r="H21" s="55" t="s">
        <v>129</v>
      </c>
    </row>
    <row r="22" spans="1:9" ht="150" customHeight="1">
      <c r="A22" s="42">
        <f>ROW()-ROW(TABLA_CONFIG[[#Headers],[CODIGO]])</f>
        <v>21</v>
      </c>
      <c r="B22" s="43" t="s">
        <v>48</v>
      </c>
      <c r="C22" s="43" t="s">
        <v>233</v>
      </c>
      <c r="D22" s="90" t="s">
        <v>10</v>
      </c>
      <c r="E22" s="43" t="s">
        <v>164</v>
      </c>
      <c r="F22" s="59" t="s">
        <v>220</v>
      </c>
      <c r="G22" s="57" t="s">
        <v>159</v>
      </c>
      <c r="H22" s="55" t="s">
        <v>129</v>
      </c>
      <c r="I22" s="44"/>
    </row>
    <row r="23" spans="1:9" ht="150" customHeight="1">
      <c r="A23" s="42">
        <f>ROW()-ROW(TABLA_CONFIG[[#Headers],[CODIGO]])</f>
        <v>22</v>
      </c>
      <c r="B23" s="43" t="s">
        <v>48</v>
      </c>
      <c r="C23" s="43" t="s">
        <v>234</v>
      </c>
      <c r="D23" s="60" t="s">
        <v>10</v>
      </c>
      <c r="E23" s="43" t="s">
        <v>164</v>
      </c>
      <c r="F23" s="59" t="s">
        <v>221</v>
      </c>
      <c r="G23" s="57" t="s">
        <v>160</v>
      </c>
      <c r="H23" s="55" t="s">
        <v>129</v>
      </c>
      <c r="I23" s="44"/>
    </row>
    <row r="24" spans="1:9" ht="150" customHeight="1">
      <c r="A24" s="42">
        <f>ROW()-ROW(TABLA_CONFIG[[#Headers],[CODIGO]])</f>
        <v>23</v>
      </c>
      <c r="B24" s="43" t="s">
        <v>48</v>
      </c>
      <c r="C24" s="43" t="s">
        <v>126</v>
      </c>
      <c r="D24" s="60" t="s">
        <v>10</v>
      </c>
      <c r="E24" s="43" t="s">
        <v>188</v>
      </c>
      <c r="F24" s="59" t="s">
        <v>225</v>
      </c>
      <c r="G24" s="57" t="s">
        <v>226</v>
      </c>
      <c r="H24" s="55" t="s">
        <v>129</v>
      </c>
      <c r="I24" s="44"/>
    </row>
    <row r="25" spans="1:9" ht="150" customHeight="1">
      <c r="A25" s="43">
        <f>ROW()-ROW(TABLA_CONFIG[[#Headers],[CODIGO]])</f>
        <v>24</v>
      </c>
      <c r="B25" s="43" t="s">
        <v>48</v>
      </c>
      <c r="C25" s="43" t="s">
        <v>37</v>
      </c>
      <c r="D25" s="43" t="s">
        <v>38</v>
      </c>
      <c r="E25" s="43" t="s">
        <v>25</v>
      </c>
      <c r="F25" s="59" t="s">
        <v>135</v>
      </c>
      <c r="G25" s="57" t="s">
        <v>136</v>
      </c>
      <c r="H25" s="55" t="s">
        <v>129</v>
      </c>
    </row>
    <row r="26" spans="1:9" ht="150" customHeight="1">
      <c r="A26" s="42">
        <f>ROW()-ROW(TABLA_CONFIG[[#Headers],[CODIGO]])</f>
        <v>25</v>
      </c>
      <c r="B26" s="43" t="s">
        <v>48</v>
      </c>
      <c r="C26" s="43" t="s">
        <v>157</v>
      </c>
      <c r="D26" s="43" t="s">
        <v>38</v>
      </c>
      <c r="E26" s="43" t="s">
        <v>39</v>
      </c>
      <c r="F26" s="59" t="s">
        <v>158</v>
      </c>
      <c r="G26" s="57" t="s">
        <v>161</v>
      </c>
      <c r="H26" s="55" t="s">
        <v>129</v>
      </c>
      <c r="I26" s="44"/>
    </row>
    <row r="27" spans="1:9" ht="150" customHeight="1">
      <c r="A27" s="43">
        <f>ROW()-ROW(TABLA_CONFIG[[#Headers],[CODIGO]])</f>
        <v>26</v>
      </c>
      <c r="B27" s="43" t="s">
        <v>48</v>
      </c>
      <c r="C27" s="43" t="s">
        <v>42</v>
      </c>
      <c r="D27" s="43" t="s">
        <v>10</v>
      </c>
      <c r="E27" s="43" t="s">
        <v>60</v>
      </c>
      <c r="F27" s="59" t="s">
        <v>139</v>
      </c>
      <c r="G27" s="57" t="s">
        <v>213</v>
      </c>
      <c r="H27" s="55" t="s">
        <v>129</v>
      </c>
    </row>
    <row r="28" spans="1:9" ht="150" customHeight="1">
      <c r="A28" s="42">
        <f>ROW()-ROW(TABLA_CONFIG[[#Headers],[CODIGO]])</f>
        <v>27</v>
      </c>
      <c r="B28" s="43" t="s">
        <v>48</v>
      </c>
      <c r="C28" s="43" t="s">
        <v>236</v>
      </c>
      <c r="D28" s="43" t="s">
        <v>10</v>
      </c>
      <c r="E28" s="43" t="s">
        <v>141</v>
      </c>
      <c r="F28" s="59" t="s">
        <v>140</v>
      </c>
      <c r="G28" s="57" t="s">
        <v>214</v>
      </c>
      <c r="H28" s="55" t="s">
        <v>129</v>
      </c>
      <c r="I28" s="44"/>
    </row>
    <row r="29" spans="1:9" ht="150" customHeight="1">
      <c r="A29" s="43">
        <f>ROW()-ROW(TABLA_CONFIG[[#Headers],[CODIGO]])</f>
        <v>28</v>
      </c>
      <c r="B29" s="43" t="s">
        <v>48</v>
      </c>
      <c r="C29" s="43" t="s">
        <v>31</v>
      </c>
      <c r="D29" s="43" t="s">
        <v>10</v>
      </c>
      <c r="E29" s="43" t="s">
        <v>32</v>
      </c>
      <c r="F29" s="59" t="s">
        <v>33</v>
      </c>
      <c r="G29" s="57" t="s">
        <v>117</v>
      </c>
      <c r="H29" s="55" t="s">
        <v>129</v>
      </c>
    </row>
    <row r="30" spans="1:9" ht="150" customHeight="1">
      <c r="A30" s="42">
        <f>ROW()-ROW(TABLA_CONFIG[[#Headers],[CODIGO]])</f>
        <v>29</v>
      </c>
      <c r="B30" s="43" t="s">
        <v>49</v>
      </c>
      <c r="C30" s="43" t="s">
        <v>143</v>
      </c>
      <c r="D30" s="43" t="s">
        <v>10</v>
      </c>
      <c r="E30" s="43" t="s">
        <v>39</v>
      </c>
      <c r="F30" s="59" t="s">
        <v>65</v>
      </c>
      <c r="G30" s="57" t="s">
        <v>144</v>
      </c>
      <c r="H30" s="55" t="s">
        <v>129</v>
      </c>
      <c r="I30" s="44"/>
    </row>
    <row r="31" spans="1:9" ht="150" customHeight="1">
      <c r="A31" s="43">
        <f>ROW()-ROW(TABLA_CONFIG[[#Headers],[CODIGO]])</f>
        <v>30</v>
      </c>
      <c r="B31" s="43" t="s">
        <v>48</v>
      </c>
      <c r="C31" s="43" t="s">
        <v>29</v>
      </c>
      <c r="D31" s="43" t="s">
        <v>10</v>
      </c>
      <c r="E31" s="43" t="s">
        <v>241</v>
      </c>
      <c r="F31" s="59" t="s">
        <v>242</v>
      </c>
      <c r="G31" s="57" t="s">
        <v>116</v>
      </c>
      <c r="H31" s="55" t="s">
        <v>129</v>
      </c>
    </row>
    <row r="32" spans="1:9" ht="150" customHeight="1">
      <c r="A32" s="75">
        <f>ROW()-ROW(TABLA_CONFIG[[#Headers],[CODIGO]])</f>
        <v>31</v>
      </c>
      <c r="B32" s="90" t="s">
        <v>48</v>
      </c>
      <c r="C32" s="90" t="s">
        <v>128</v>
      </c>
      <c r="D32" s="77" t="s">
        <v>10</v>
      </c>
      <c r="E32" s="90" t="s">
        <v>131</v>
      </c>
      <c r="F32" s="58" t="s">
        <v>155</v>
      </c>
      <c r="G32" s="56" t="s">
        <v>125</v>
      </c>
      <c r="H32" s="54" t="s">
        <v>129</v>
      </c>
      <c r="I32" s="44"/>
    </row>
    <row r="33" spans="1:9" ht="150" customHeight="1">
      <c r="A33" s="42">
        <f>ROW()-ROW(TABLA_CONFIG[[#Headers],[CODIGO]])</f>
        <v>32</v>
      </c>
      <c r="B33" s="43" t="s">
        <v>49</v>
      </c>
      <c r="C33" s="43" t="s">
        <v>122</v>
      </c>
      <c r="D33" s="43" t="s">
        <v>10</v>
      </c>
      <c r="E33" s="43" t="s">
        <v>66</v>
      </c>
      <c r="F33" s="59" t="s">
        <v>156</v>
      </c>
      <c r="G33" s="57" t="s">
        <v>130</v>
      </c>
      <c r="H33" s="55" t="s">
        <v>129</v>
      </c>
      <c r="I33" s="44"/>
    </row>
    <row r="34" spans="1:9" ht="150" customHeight="1">
      <c r="A34" s="42">
        <f>ROW()-ROW(TABLA_CONFIG[[#Headers],[CODIGO]])</f>
        <v>33</v>
      </c>
      <c r="B34" s="43" t="s">
        <v>49</v>
      </c>
      <c r="C34" s="43" t="s">
        <v>178</v>
      </c>
      <c r="D34" s="43" t="s">
        <v>38</v>
      </c>
      <c r="E34" s="43" t="s">
        <v>32</v>
      </c>
      <c r="F34" s="59" t="s">
        <v>179</v>
      </c>
      <c r="G34" s="57" t="s">
        <v>180</v>
      </c>
      <c r="H34" s="55" t="s">
        <v>129</v>
      </c>
      <c r="I34" s="44"/>
    </row>
    <row r="35" spans="1:9" ht="150" customHeight="1">
      <c r="A35" s="42">
        <f>ROW()-ROW(TABLA_CONFIG[[#Headers],[CODIGO]])</f>
        <v>34</v>
      </c>
      <c r="B35" s="43" t="s">
        <v>49</v>
      </c>
      <c r="C35" s="43" t="s">
        <v>237</v>
      </c>
      <c r="D35" s="43" t="s">
        <v>38</v>
      </c>
      <c r="E35" s="43" t="s">
        <v>39</v>
      </c>
      <c r="F35" s="59" t="s">
        <v>185</v>
      </c>
      <c r="G35" s="57" t="s">
        <v>186</v>
      </c>
      <c r="H35" s="55" t="s">
        <v>129</v>
      </c>
      <c r="I35" s="44"/>
    </row>
    <row r="36" spans="1:9" ht="150" customHeight="1">
      <c r="A36" s="42">
        <f>ROW()-ROW(TABLA_CONFIG[[#Headers],[CODIGO]])</f>
        <v>35</v>
      </c>
      <c r="B36" s="43" t="s">
        <v>48</v>
      </c>
      <c r="C36" s="43" t="s">
        <v>187</v>
      </c>
      <c r="D36" s="43" t="s">
        <v>10</v>
      </c>
      <c r="E36" s="43" t="s">
        <v>188</v>
      </c>
      <c r="F36" s="59" t="s">
        <v>189</v>
      </c>
      <c r="G36" s="57" t="s">
        <v>190</v>
      </c>
      <c r="H36" s="55" t="s">
        <v>129</v>
      </c>
      <c r="I36" s="44"/>
    </row>
    <row r="37" spans="1:9" ht="150" customHeight="1">
      <c r="A37" s="42">
        <f>ROW()-ROW(TABLA_CONFIG[[#Headers],[CODIGO]])</f>
        <v>36</v>
      </c>
      <c r="B37" s="43" t="s">
        <v>48</v>
      </c>
      <c r="C37" s="43" t="s">
        <v>193</v>
      </c>
      <c r="D37" s="43" t="s">
        <v>10</v>
      </c>
      <c r="E37" s="43" t="s">
        <v>30</v>
      </c>
      <c r="F37" s="59" t="s">
        <v>194</v>
      </c>
      <c r="G37" s="57" t="s">
        <v>195</v>
      </c>
      <c r="H37" s="55">
        <v>0</v>
      </c>
      <c r="I37" s="44"/>
    </row>
    <row r="38" spans="1:9" ht="150" customHeight="1">
      <c r="A38" s="42">
        <f>ROW()-ROW(TABLA_CONFIG[[#Headers],[CODIGO]])</f>
        <v>37</v>
      </c>
      <c r="B38" s="43" t="s">
        <v>48</v>
      </c>
      <c r="C38" s="43" t="s">
        <v>196</v>
      </c>
      <c r="D38" s="43" t="s">
        <v>10</v>
      </c>
      <c r="E38" s="43" t="s">
        <v>188</v>
      </c>
      <c r="F38" s="59" t="s">
        <v>189</v>
      </c>
      <c r="G38" s="57" t="s">
        <v>197</v>
      </c>
      <c r="H38" s="55">
        <v>0</v>
      </c>
      <c r="I38" s="44"/>
    </row>
    <row r="39" spans="1:9" ht="150" customHeight="1">
      <c r="A39" s="42">
        <f>ROW()-ROW(TABLA_CONFIG[[#Headers],[CODIGO]])</f>
        <v>38</v>
      </c>
      <c r="B39" s="43" t="s">
        <v>48</v>
      </c>
      <c r="C39" s="43" t="s">
        <v>198</v>
      </c>
      <c r="D39" s="43" t="s">
        <v>10</v>
      </c>
      <c r="E39" s="43" t="s">
        <v>205</v>
      </c>
      <c r="F39" s="59" t="s">
        <v>204</v>
      </c>
      <c r="G39" s="57" t="s">
        <v>203</v>
      </c>
      <c r="H39" s="55">
        <v>0</v>
      </c>
      <c r="I39" s="44"/>
    </row>
    <row r="40" spans="1:9" ht="150" customHeight="1">
      <c r="A40" s="42">
        <f>ROW()-ROW(TABLA_CONFIG[[#Headers],[CODIGO]])</f>
        <v>39</v>
      </c>
      <c r="B40" s="43" t="s">
        <v>48</v>
      </c>
      <c r="C40" s="43" t="s">
        <v>200</v>
      </c>
      <c r="D40" s="43" t="s">
        <v>10</v>
      </c>
      <c r="E40" s="43" t="s">
        <v>66</v>
      </c>
      <c r="F40" s="59" t="s">
        <v>201</v>
      </c>
      <c r="G40" s="57" t="s">
        <v>202</v>
      </c>
      <c r="H40" s="55">
        <v>0</v>
      </c>
      <c r="I40" s="44"/>
    </row>
    <row r="41" spans="1:9" ht="150" customHeight="1">
      <c r="A41" s="42">
        <f>ROW()-ROW(TABLA_CONFIG[[#Headers],[CODIGO]])</f>
        <v>40</v>
      </c>
      <c r="B41" s="43" t="s">
        <v>48</v>
      </c>
      <c r="C41" s="43" t="s">
        <v>216</v>
      </c>
      <c r="D41" s="43" t="s">
        <v>10</v>
      </c>
      <c r="E41" s="43" t="s">
        <v>164</v>
      </c>
      <c r="F41" s="59" t="s">
        <v>221</v>
      </c>
      <c r="G41" s="57" t="s">
        <v>223</v>
      </c>
      <c r="H41" s="55">
        <v>0</v>
      </c>
      <c r="I41" s="44"/>
    </row>
    <row r="42" spans="1:9" ht="150" customHeight="1">
      <c r="A42" s="42">
        <f>ROW()-ROW(TABLA_CONFIG[[#Headers],[CODIGO]])</f>
        <v>41</v>
      </c>
      <c r="B42" s="43" t="s">
        <v>48</v>
      </c>
      <c r="C42" s="43" t="s">
        <v>239</v>
      </c>
      <c r="D42" s="43" t="s">
        <v>10</v>
      </c>
      <c r="E42" s="43" t="s">
        <v>60</v>
      </c>
      <c r="F42" s="59" t="s">
        <v>217</v>
      </c>
      <c r="G42" s="57" t="s">
        <v>218</v>
      </c>
      <c r="H42" s="55">
        <v>0</v>
      </c>
      <c r="I42" s="44"/>
    </row>
    <row r="43" spans="1:9" ht="150" customHeight="1">
      <c r="A43" s="42">
        <f>ROW()-ROW(TABLA_CONFIG[[#Headers],[CODIGO]])</f>
        <v>42</v>
      </c>
      <c r="B43" s="43" t="s">
        <v>48</v>
      </c>
      <c r="C43" s="43" t="s">
        <v>238</v>
      </c>
      <c r="D43" s="43" t="s">
        <v>38</v>
      </c>
      <c r="E43" s="43" t="s">
        <v>30</v>
      </c>
      <c r="F43" s="59" t="s">
        <v>152</v>
      </c>
      <c r="G43" s="57" t="s">
        <v>232</v>
      </c>
      <c r="H43" s="55"/>
      <c r="I43" s="44"/>
    </row>
  </sheetData>
  <sheetProtection algorithmName="SHA-512" hashValue="3AkNCghK2GXGjG160Uzbpl+i+Dy3Jd066fokP7ZT331zolLo/8VU9Eze8Xxvo0VwGGp7FfdVt7/QmDdrL1dNtg==" saltValue="LQhbAY6H7SnzcFuXRXdHCg==" spinCount="100000" sheet="1" objects="1" scenarios="1" selectLockedCells="1" selectUnlockedCells="1"/>
  <dataValidations count="1">
    <dataValidation type="list" allowBlank="1" showInputMessage="1" showErrorMessage="1" sqref="D2:D43" xr:uid="{C02FC29D-3895-48EA-A3C1-3C69835CD59F}">
      <formula1>CATEGORIAS</formula1>
    </dataValidation>
  </dataValidations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5F7520B-8476-4194-94A4-0175ECBCCC30}">
          <x14:formula1>
            <xm:f>HOJA_AUXILIAR!$B$2:$B$3</xm:f>
          </x14:formula1>
          <xm:sqref>B2:B43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DFB64D-307A-4F84-A720-CB304F98D5CA}">
  <sheetPr codeName="Hoja4">
    <pageSetUpPr fitToPage="1"/>
  </sheetPr>
  <dimension ref="B1:J20"/>
  <sheetViews>
    <sheetView workbookViewId="0">
      <selection activeCell="B2" sqref="B2:F16"/>
    </sheetView>
  </sheetViews>
  <sheetFormatPr baseColWidth="10" defaultColWidth="11.375" defaultRowHeight="14.25"/>
  <cols>
    <col min="1" max="1" width="11.375" style="67"/>
    <col min="2" max="3" width="10.625" style="66" customWidth="1"/>
    <col min="4" max="4" width="13.5" style="66" customWidth="1"/>
    <col min="5" max="5" width="25.625" style="66" bestFit="1" customWidth="1"/>
    <col min="6" max="6" width="10.625" style="66" customWidth="1"/>
    <col min="7" max="16384" width="11.375" style="67"/>
  </cols>
  <sheetData>
    <row r="1" spans="2:10" s="5" customFormat="1" ht="39.950000000000003" customHeight="1"/>
    <row r="2" spans="2:10" s="5" customFormat="1" ht="20.100000000000001" customHeight="1">
      <c r="B2" s="115" t="s">
        <v>15</v>
      </c>
      <c r="C2" s="115"/>
      <c r="D2" s="115"/>
      <c r="E2" s="123" t="str">
        <f>"PEDIDO N° " &amp; HOJA_INGRESO!F2</f>
        <v xml:space="preserve">PEDIDO N° </v>
      </c>
      <c r="F2" s="124"/>
      <c r="G2" s="4"/>
      <c r="H2" s="4"/>
      <c r="I2" s="4"/>
      <c r="J2" s="4"/>
    </row>
    <row r="3" spans="2:10" s="5" customFormat="1">
      <c r="B3" s="1"/>
      <c r="C3" s="1"/>
      <c r="D3" s="1"/>
      <c r="E3" s="1"/>
      <c r="F3" s="1"/>
      <c r="G3" s="1"/>
      <c r="H3" s="1"/>
      <c r="I3" s="1"/>
      <c r="J3" s="1"/>
    </row>
    <row r="4" spans="2:10" s="5" customFormat="1" ht="15">
      <c r="B4" s="116" t="s">
        <v>1</v>
      </c>
      <c r="C4" s="117"/>
      <c r="D4" s="34" t="str">
        <f>IF(HOJA_INGRESO!D4="", "", HOJA_INGRESO!D4)</f>
        <v/>
      </c>
      <c r="E4" s="38" t="s">
        <v>7</v>
      </c>
      <c r="F4" s="34" t="str">
        <f>HOJA_INGRESO!I5</f>
        <v>GAL</v>
      </c>
    </row>
    <row r="5" spans="2:10" s="5" customFormat="1" ht="15">
      <c r="B5" s="116" t="s">
        <v>2</v>
      </c>
      <c r="C5" s="117"/>
      <c r="D5" s="34" t="str">
        <f>IF(HOJA_INGRESO!D5="", "", HOJA_INGRESO!D5)</f>
        <v/>
      </c>
      <c r="E5" s="38" t="s">
        <v>6</v>
      </c>
      <c r="F5" s="34" t="str">
        <f>HOJA_INGRESO!I6</f>
        <v xml:space="preserve"> </v>
      </c>
    </row>
    <row r="6" spans="2:10" s="5" customFormat="1" ht="15">
      <c r="B6" s="116" t="s">
        <v>4</v>
      </c>
      <c r="C6" s="117"/>
      <c r="D6" s="34" t="str">
        <f>IF(HOJA_INGRESO!D6="", "", HOJA_INGRESO!D6)</f>
        <v/>
      </c>
      <c r="E6" s="38" t="s">
        <v>8</v>
      </c>
      <c r="F6" s="34">
        <f>HOJA_INGRESO!I7</f>
        <v>0.4</v>
      </c>
    </row>
    <row r="7" spans="2:10" s="5" customFormat="1" ht="15">
      <c r="B7" s="116" t="s">
        <v>3</v>
      </c>
      <c r="C7" s="117"/>
      <c r="D7" s="37" t="str">
        <f>IF(HOJA_INGRESO!D7="", "", HOJA_INGRESO!D7)</f>
        <v/>
      </c>
      <c r="E7" s="39" t="s">
        <v>174</v>
      </c>
      <c r="F7" s="34" t="str">
        <f>HOJA_INGRESO!L14 &amp; " / " &amp; HOJA_INGRESO!L16</f>
        <v>0 / 0</v>
      </c>
    </row>
    <row r="8" spans="2:10" s="5" customFormat="1" ht="15">
      <c r="B8" s="116" t="s">
        <v>5</v>
      </c>
      <c r="C8" s="122"/>
      <c r="D8" s="34">
        <f>HOJA_INGRESO!I4</f>
        <v>122</v>
      </c>
      <c r="E8" s="46" t="s">
        <v>106</v>
      </c>
      <c r="F8" s="41" t="str">
        <f>IF(HOJA_INGRESO!D8="", "", HOJA_INGRESO!D8)</f>
        <v/>
      </c>
      <c r="G8" s="1"/>
      <c r="H8" s="1"/>
      <c r="I8" s="1"/>
      <c r="J8" s="1"/>
    </row>
    <row r="9" spans="2:10" s="5" customFormat="1" ht="15">
      <c r="B9" s="113" t="s">
        <v>171</v>
      </c>
      <c r="C9" s="113"/>
      <c r="D9" s="114" t="str">
        <f>IF(HOJA_INGRESO!I8="", "-", HOJA_INGRESO!I8)</f>
        <v>-</v>
      </c>
      <c r="E9" s="114"/>
      <c r="F9" s="114"/>
      <c r="G9" s="1"/>
      <c r="H9" s="1"/>
      <c r="I9" s="1"/>
      <c r="J9" s="1"/>
    </row>
    <row r="10" spans="2:10" s="5" customFormat="1"/>
    <row r="11" spans="2:10" s="5" customFormat="1">
      <c r="B11" s="10" t="s">
        <v>43</v>
      </c>
      <c r="C11" s="10" t="s">
        <v>24</v>
      </c>
      <c r="D11" s="48" t="s">
        <v>10</v>
      </c>
      <c r="E11" s="10" t="s">
        <v>38</v>
      </c>
      <c r="F11" s="23"/>
    </row>
    <row r="12" spans="2:10" s="5" customFormat="1">
      <c r="B12" s="10">
        <f>HOJA_INGRESO!B15</f>
        <v>0</v>
      </c>
      <c r="C12" s="10">
        <f>HOJA_INGRESO!C15</f>
        <v>0</v>
      </c>
      <c r="D12" s="10">
        <f>HOJA_INGRESO!D15</f>
        <v>0</v>
      </c>
      <c r="E12" s="51">
        <f>HOJA_INGRESO!E15</f>
        <v>0</v>
      </c>
    </row>
    <row r="13" spans="2:10" s="5" customFormat="1"/>
    <row r="14" spans="2:10" s="5" customFormat="1" ht="15">
      <c r="B14" s="82" t="str" cm="1">
        <f t="array" ref="B14:F15">GenerarTablaDinamicaFabricacion(
  TABLA_PEDIDO_BASE[#Data],
  TABLA_PEDIDO_BASE[#Headers]
)</f>
        <v>SECTOR</v>
      </c>
      <c r="C14" s="82" t="str">
        <v>PIEZA</v>
      </c>
      <c r="D14" s="82" t="str">
        <v>CALIBRE</v>
      </c>
      <c r="E14" s="82" t="str">
        <v>ESQUEMA/COMENTARIO</v>
      </c>
      <c r="F14" s="82" t="str">
        <v>CANTIDAD</v>
      </c>
      <c r="G14" s="65"/>
    </row>
    <row r="15" spans="2:10">
      <c r="B15" s="81">
        <v>0</v>
      </c>
      <c r="C15" s="81">
        <v>0</v>
      </c>
      <c r="D15" s="105">
        <v>0</v>
      </c>
      <c r="E15" s="81">
        <v>0</v>
      </c>
      <c r="F15" s="81">
        <v>0</v>
      </c>
      <c r="G15" s="66"/>
    </row>
    <row r="16" spans="2:10">
      <c r="B16" s="81"/>
      <c r="C16" s="81"/>
      <c r="D16" s="105"/>
      <c r="E16" s="81"/>
      <c r="F16" s="81"/>
    </row>
    <row r="17" spans="4:4">
      <c r="D17" s="103"/>
    </row>
    <row r="18" spans="4:4">
      <c r="D18" s="103"/>
    </row>
    <row r="19" spans="4:4">
      <c r="D19" s="103"/>
    </row>
    <row r="20" spans="4:4">
      <c r="D20" s="103"/>
    </row>
  </sheetData>
  <sheetProtection algorithmName="SHA-512" hashValue="F8YnXscYYKeyC5gsA+L2jtJLSMqZlnU4jZT8hMA0EniX+MDFhG46VGQR8yoQK+Yc4snSHsx+U9aBVR+OnbYbaA==" saltValue="zA8Tr+jEKtEpmcQFtsgt3A==" spinCount="100000" sheet="1" objects="1" scenarios="1" selectLockedCells="1" selectUnlockedCells="1"/>
  <mergeCells count="9">
    <mergeCell ref="B9:C9"/>
    <mergeCell ref="D9:F9"/>
    <mergeCell ref="B7:C7"/>
    <mergeCell ref="B8:C8"/>
    <mergeCell ref="B2:D2"/>
    <mergeCell ref="E2:F2"/>
    <mergeCell ref="B4:C4"/>
    <mergeCell ref="B5:C5"/>
    <mergeCell ref="B6:C6"/>
  </mergeCells>
  <conditionalFormatting sqref="F4">
    <cfRule type="expression" dxfId="28" priority="1">
      <formula>$F$4="HR"</formula>
    </cfRule>
    <cfRule type="expression" dxfId="27" priority="2">
      <formula>$F$4="GAL"</formula>
    </cfRule>
    <cfRule type="expression" dxfId="26" priority="3">
      <formula>ISNUMBER(SEARCH("INOX", $F$4))</formula>
    </cfRule>
    <cfRule type="expression" dxfId="25" priority="4">
      <formula>$F$4="ALUM"</formula>
    </cfRule>
  </conditionalFormatting>
  <printOptions horizontalCentered="1"/>
  <pageMargins left="0.25" right="0.25" top="0.3" bottom="0.4" header="0.2" footer="0.2"/>
  <pageSetup paperSize="9" fitToHeight="0"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38165A-76D4-42F1-9902-41DA07AC3F1B}">
  <sheetPr codeName="Hoja8">
    <pageSetUpPr fitToPage="1"/>
  </sheetPr>
  <dimension ref="B1:G114"/>
  <sheetViews>
    <sheetView zoomScaleNormal="100" workbookViewId="0">
      <selection activeCell="J24" sqref="J24"/>
    </sheetView>
  </sheetViews>
  <sheetFormatPr baseColWidth="10" defaultColWidth="11.375" defaultRowHeight="14.25"/>
  <cols>
    <col min="1" max="1" width="11.375" style="67"/>
    <col min="2" max="3" width="10.625" style="66" customWidth="1"/>
    <col min="4" max="4" width="13.75" style="66" bestFit="1" customWidth="1"/>
    <col min="5" max="5" width="10.625" style="66" customWidth="1"/>
    <col min="6" max="6" width="40.625" style="66" customWidth="1"/>
    <col min="7" max="7" width="10.625" style="66" customWidth="1"/>
    <col min="8" max="10" width="11.375" style="67"/>
    <col min="11" max="11" width="11.375" style="67" customWidth="1"/>
    <col min="12" max="16384" width="11.375" style="67"/>
  </cols>
  <sheetData>
    <row r="1" spans="2:7" s="5" customFormat="1" ht="39.950000000000003" customHeight="1"/>
    <row r="2" spans="2:7" s="5" customFormat="1" ht="20.100000000000001" customHeight="1">
      <c r="B2" s="123" t="s">
        <v>137</v>
      </c>
      <c r="C2" s="125"/>
      <c r="D2" s="124"/>
      <c r="E2" s="115" t="str">
        <f>"PEDIDO N° " &amp; HOJA_INGRESO!F2</f>
        <v xml:space="preserve">PEDIDO N° </v>
      </c>
      <c r="F2" s="115"/>
      <c r="G2" s="115"/>
    </row>
    <row r="3" spans="2:7" s="5" customFormat="1">
      <c r="B3" s="1"/>
      <c r="C3" s="1"/>
      <c r="D3" s="1"/>
      <c r="E3" s="1"/>
      <c r="F3" s="1"/>
    </row>
    <row r="4" spans="2:7" s="5" customFormat="1" ht="15">
      <c r="B4" s="116" t="s">
        <v>1</v>
      </c>
      <c r="C4" s="117"/>
      <c r="D4" s="41" t="str">
        <f>IF(HOJA_INGRESO!D4="", "", HOJA_INGRESO!D4)</f>
        <v/>
      </c>
      <c r="E4" s="126" t="s">
        <v>7</v>
      </c>
      <c r="F4" s="127"/>
      <c r="G4" s="40" t="str">
        <f>HOJA_INGRESO!I5</f>
        <v>GAL</v>
      </c>
    </row>
    <row r="5" spans="2:7" s="5" customFormat="1" ht="15">
      <c r="B5" s="116" t="s">
        <v>2</v>
      </c>
      <c r="C5" s="117"/>
      <c r="D5" s="41" t="str">
        <f>IF(HOJA_INGRESO!D5="", "", HOJA_INGRESO!D5)</f>
        <v/>
      </c>
      <c r="E5" s="126" t="s">
        <v>6</v>
      </c>
      <c r="F5" s="127"/>
      <c r="G5" s="40" t="str">
        <f>HOJA_INGRESO!I6</f>
        <v xml:space="preserve"> </v>
      </c>
    </row>
    <row r="6" spans="2:7" s="5" customFormat="1" ht="15">
      <c r="B6" s="116" t="s">
        <v>4</v>
      </c>
      <c r="C6" s="117"/>
      <c r="D6" s="41" t="str">
        <f>IF(HOJA_INGRESO!D6="", "", HOJA_INGRESO!D6)</f>
        <v/>
      </c>
      <c r="E6" s="128" t="s">
        <v>8</v>
      </c>
      <c r="F6" s="128"/>
      <c r="G6" s="40">
        <f>HOJA_INGRESO!I7</f>
        <v>0.4</v>
      </c>
    </row>
    <row r="7" spans="2:7" s="5" customFormat="1" ht="15">
      <c r="B7" s="116" t="s">
        <v>3</v>
      </c>
      <c r="C7" s="117"/>
      <c r="D7" s="41" t="str">
        <f>IF(HOJA_INGRESO!D7="", "", HOJA_INGRESO!D7)</f>
        <v/>
      </c>
      <c r="E7" s="128" t="s">
        <v>174</v>
      </c>
      <c r="F7" s="128"/>
      <c r="G7" s="40" t="str">
        <f>HOJA_INGRESO!L14 &amp; " / " &amp; HOJA_INGRESO!L16</f>
        <v>0 / 0</v>
      </c>
    </row>
    <row r="8" spans="2:7" s="5" customFormat="1" ht="15">
      <c r="B8" s="113" t="s">
        <v>5</v>
      </c>
      <c r="C8" s="113"/>
      <c r="D8" s="41">
        <f>HOJA_INGRESO!I4</f>
        <v>122</v>
      </c>
      <c r="E8" s="113" t="s">
        <v>106</v>
      </c>
      <c r="F8" s="113"/>
      <c r="G8" s="41" t="str">
        <f>IF(HOJA_INGRESO!D8="", "", HOJA_INGRESO!D8)</f>
        <v/>
      </c>
    </row>
    <row r="9" spans="2:7" s="5" customFormat="1" ht="15">
      <c r="B9" s="113" t="s">
        <v>171</v>
      </c>
      <c r="C9" s="113"/>
      <c r="D9" s="114" t="str">
        <f>IF(HOJA_INGRESO!I8="", "", HOJA_INGRESO!I8)</f>
        <v/>
      </c>
      <c r="E9" s="114"/>
      <c r="F9" s="114"/>
      <c r="G9" s="114"/>
    </row>
    <row r="10" spans="2:7" s="5" customFormat="1" ht="18">
      <c r="D10" s="36"/>
      <c r="E10" s="35"/>
      <c r="F10" s="35"/>
      <c r="G10" s="35"/>
    </row>
    <row r="11" spans="2:7" s="5" customFormat="1">
      <c r="B11" s="10" t="s">
        <v>43</v>
      </c>
      <c r="C11" s="10" t="s">
        <v>24</v>
      </c>
      <c r="D11" s="10" t="s">
        <v>10</v>
      </c>
      <c r="E11" s="10" t="s">
        <v>38</v>
      </c>
      <c r="F11" s="23"/>
    </row>
    <row r="12" spans="2:7" s="5" customFormat="1">
      <c r="B12" s="10">
        <f>HOJA_INGRESO!B15</f>
        <v>0</v>
      </c>
      <c r="C12" s="10">
        <f>HOJA_INGRESO!C15</f>
        <v>0</v>
      </c>
      <c r="D12" s="10">
        <f>HOJA_INGRESO!D15</f>
        <v>0</v>
      </c>
      <c r="E12" s="10">
        <f>HOJA_INGRESO!E15</f>
        <v>0</v>
      </c>
      <c r="F12" s="23"/>
    </row>
    <row r="13" spans="2:7" s="5" customFormat="1"/>
    <row r="14" spans="2:7" s="5" customFormat="1" ht="15">
      <c r="B14" s="106" t="str" cm="1">
        <f t="array" ref="B14:G14">GenerarTablaDinamicaControl(
  TABLA_PEDIDO_BASE[#Data],
  TABLA_PEDIDO_BASE[#Headers]
)</f>
        <v>N°PIEZA</v>
      </c>
      <c r="C14" s="106" t="str">
        <v>SECTOR</v>
      </c>
      <c r="D14" s="106" t="str">
        <v>PIEZA</v>
      </c>
      <c r="E14" s="106" t="str">
        <v>CALIBRE</v>
      </c>
      <c r="F14" s="106" t="str">
        <v>ESQUEMA/COMENTARIO</v>
      </c>
      <c r="G14" s="106" t="str">
        <v>CANTIDAD</v>
      </c>
    </row>
    <row r="15" spans="2:7">
      <c r="B15" s="81"/>
      <c r="C15" s="81"/>
      <c r="D15" s="81"/>
      <c r="E15" s="105"/>
      <c r="F15" s="81"/>
      <c r="G15" s="81"/>
    </row>
    <row r="16" spans="2:7">
      <c r="B16" s="81"/>
      <c r="C16" s="81"/>
      <c r="D16" s="81"/>
      <c r="E16" s="105"/>
      <c r="F16" s="81"/>
      <c r="G16" s="81"/>
    </row>
    <row r="17" spans="2:7">
      <c r="B17" s="81"/>
      <c r="C17" s="81"/>
      <c r="D17" s="81"/>
      <c r="E17" s="105"/>
      <c r="F17" s="81"/>
      <c r="G17" s="81"/>
    </row>
    <row r="18" spans="2:7">
      <c r="B18" s="81"/>
      <c r="C18" s="81"/>
      <c r="D18" s="81"/>
      <c r="E18" s="105"/>
      <c r="F18" s="81"/>
      <c r="G18" s="81"/>
    </row>
    <row r="19" spans="2:7">
      <c r="B19" s="81"/>
      <c r="C19" s="81"/>
      <c r="D19" s="81"/>
      <c r="E19" s="105"/>
      <c r="F19" s="81"/>
      <c r="G19" s="81"/>
    </row>
    <row r="20" spans="2:7">
      <c r="B20" s="81"/>
      <c r="C20" s="81"/>
      <c r="D20" s="81"/>
      <c r="E20" s="105"/>
      <c r="F20" s="81"/>
      <c r="G20" s="81"/>
    </row>
    <row r="21" spans="2:7">
      <c r="B21" s="81"/>
      <c r="C21" s="81"/>
      <c r="D21" s="81"/>
      <c r="E21" s="105"/>
      <c r="F21" s="81"/>
      <c r="G21" s="81"/>
    </row>
    <row r="22" spans="2:7">
      <c r="E22" s="103"/>
    </row>
    <row r="23" spans="2:7">
      <c r="E23" s="103"/>
    </row>
    <row r="24" spans="2:7">
      <c r="E24" s="103"/>
    </row>
    <row r="25" spans="2:7">
      <c r="E25" s="103"/>
    </row>
    <row r="26" spans="2:7">
      <c r="E26" s="103"/>
    </row>
    <row r="27" spans="2:7">
      <c r="E27" s="103"/>
    </row>
    <row r="28" spans="2:7">
      <c r="E28" s="103"/>
    </row>
    <row r="29" spans="2:7">
      <c r="E29" s="103"/>
    </row>
    <row r="30" spans="2:7">
      <c r="E30" s="103"/>
    </row>
    <row r="31" spans="2:7">
      <c r="E31" s="103"/>
    </row>
    <row r="32" spans="2:7">
      <c r="E32" s="103"/>
    </row>
    <row r="33" spans="5:5">
      <c r="E33" s="103"/>
    </row>
    <row r="34" spans="5:5">
      <c r="E34" s="103"/>
    </row>
    <row r="35" spans="5:5">
      <c r="E35" s="103"/>
    </row>
    <row r="36" spans="5:5">
      <c r="E36" s="103"/>
    </row>
    <row r="37" spans="5:5">
      <c r="E37" s="103"/>
    </row>
    <row r="38" spans="5:5">
      <c r="E38" s="103"/>
    </row>
    <row r="39" spans="5:5">
      <c r="E39" s="103"/>
    </row>
    <row r="40" spans="5:5">
      <c r="E40" s="103"/>
    </row>
    <row r="41" spans="5:5">
      <c r="E41" s="103"/>
    </row>
    <row r="42" spans="5:5">
      <c r="E42" s="103"/>
    </row>
    <row r="43" spans="5:5">
      <c r="E43" s="103"/>
    </row>
    <row r="44" spans="5:5">
      <c r="E44" s="103"/>
    </row>
    <row r="45" spans="5:5">
      <c r="E45" s="103"/>
    </row>
    <row r="46" spans="5:5">
      <c r="E46" s="103"/>
    </row>
    <row r="47" spans="5:5">
      <c r="E47" s="103"/>
    </row>
    <row r="48" spans="5:5">
      <c r="E48" s="103"/>
    </row>
    <row r="49" spans="5:5">
      <c r="E49" s="103"/>
    </row>
    <row r="50" spans="5:5">
      <c r="E50" s="103"/>
    </row>
    <row r="51" spans="5:5">
      <c r="E51" s="103"/>
    </row>
    <row r="52" spans="5:5">
      <c r="E52" s="103"/>
    </row>
    <row r="53" spans="5:5">
      <c r="E53" s="103"/>
    </row>
    <row r="54" spans="5:5">
      <c r="E54" s="103"/>
    </row>
    <row r="55" spans="5:5">
      <c r="E55" s="103"/>
    </row>
    <row r="56" spans="5:5">
      <c r="E56" s="103"/>
    </row>
    <row r="57" spans="5:5">
      <c r="E57" s="103"/>
    </row>
    <row r="58" spans="5:5">
      <c r="E58" s="103"/>
    </row>
    <row r="59" spans="5:5">
      <c r="E59" s="103"/>
    </row>
    <row r="60" spans="5:5">
      <c r="E60" s="103"/>
    </row>
    <row r="61" spans="5:5">
      <c r="E61" s="103"/>
    </row>
    <row r="62" spans="5:5">
      <c r="E62" s="103"/>
    </row>
    <row r="63" spans="5:5">
      <c r="E63" s="103"/>
    </row>
    <row r="64" spans="5:5">
      <c r="E64" s="103"/>
    </row>
    <row r="65" spans="5:5">
      <c r="E65" s="103"/>
    </row>
    <row r="66" spans="5:5">
      <c r="E66" s="103"/>
    </row>
    <row r="67" spans="5:5">
      <c r="E67" s="103"/>
    </row>
    <row r="68" spans="5:5">
      <c r="E68" s="103"/>
    </row>
    <row r="69" spans="5:5">
      <c r="E69" s="103"/>
    </row>
    <row r="70" spans="5:5">
      <c r="E70" s="103"/>
    </row>
    <row r="71" spans="5:5">
      <c r="E71" s="103"/>
    </row>
    <row r="72" spans="5:5">
      <c r="E72" s="103"/>
    </row>
    <row r="73" spans="5:5">
      <c r="E73" s="103"/>
    </row>
    <row r="74" spans="5:5">
      <c r="E74" s="103"/>
    </row>
    <row r="75" spans="5:5">
      <c r="E75" s="103"/>
    </row>
    <row r="76" spans="5:5">
      <c r="E76" s="103"/>
    </row>
    <row r="77" spans="5:5">
      <c r="E77" s="103"/>
    </row>
    <row r="78" spans="5:5">
      <c r="E78" s="103"/>
    </row>
    <row r="79" spans="5:5">
      <c r="E79" s="103"/>
    </row>
    <row r="80" spans="5:5">
      <c r="E80" s="103"/>
    </row>
    <row r="81" spans="5:5">
      <c r="E81" s="103"/>
    </row>
    <row r="82" spans="5:5">
      <c r="E82" s="103"/>
    </row>
    <row r="83" spans="5:5">
      <c r="E83" s="103"/>
    </row>
    <row r="84" spans="5:5">
      <c r="E84" s="103"/>
    </row>
    <row r="85" spans="5:5">
      <c r="E85" s="103"/>
    </row>
    <row r="86" spans="5:5">
      <c r="E86" s="103"/>
    </row>
    <row r="87" spans="5:5">
      <c r="E87" s="103"/>
    </row>
    <row r="88" spans="5:5">
      <c r="E88" s="103"/>
    </row>
    <row r="89" spans="5:5">
      <c r="E89" s="103"/>
    </row>
    <row r="90" spans="5:5">
      <c r="E90" s="103"/>
    </row>
    <row r="91" spans="5:5">
      <c r="E91" s="103"/>
    </row>
    <row r="92" spans="5:5">
      <c r="E92" s="103"/>
    </row>
    <row r="93" spans="5:5">
      <c r="E93" s="103"/>
    </row>
    <row r="94" spans="5:5">
      <c r="E94" s="103"/>
    </row>
    <row r="95" spans="5:5">
      <c r="E95" s="103"/>
    </row>
    <row r="96" spans="5:5">
      <c r="E96" s="103"/>
    </row>
    <row r="97" spans="5:5">
      <c r="E97" s="103"/>
    </row>
    <row r="98" spans="5:5">
      <c r="E98" s="103"/>
    </row>
    <row r="99" spans="5:5">
      <c r="E99" s="103"/>
    </row>
    <row r="100" spans="5:5">
      <c r="E100" s="103"/>
    </row>
    <row r="101" spans="5:5">
      <c r="E101" s="103"/>
    </row>
    <row r="102" spans="5:5">
      <c r="E102" s="103"/>
    </row>
    <row r="103" spans="5:5">
      <c r="E103" s="103"/>
    </row>
    <row r="104" spans="5:5">
      <c r="E104" s="103"/>
    </row>
    <row r="105" spans="5:5">
      <c r="E105" s="103"/>
    </row>
    <row r="106" spans="5:5">
      <c r="E106" s="103"/>
    </row>
    <row r="107" spans="5:5">
      <c r="E107" s="103"/>
    </row>
    <row r="108" spans="5:5">
      <c r="E108" s="103"/>
    </row>
    <row r="109" spans="5:5">
      <c r="E109" s="103"/>
    </row>
    <row r="110" spans="5:5">
      <c r="E110" s="103"/>
    </row>
    <row r="111" spans="5:5">
      <c r="E111" s="103"/>
    </row>
    <row r="112" spans="5:5">
      <c r="E112" s="103"/>
    </row>
    <row r="113" spans="5:5">
      <c r="E113" s="103"/>
    </row>
    <row r="114" spans="5:5">
      <c r="E114" s="103"/>
    </row>
  </sheetData>
  <sheetProtection algorithmName="SHA-512" hashValue="az919cgcVMLKEUAfvhNG+wKXNG95+pqy3LKs0MJjbHDHeaHnkMILFMyO56aEa639KCL88YIXy+IVoF8iI/E2EA==" saltValue="SD8nrncETI/oIorposDUEA==" spinCount="100000" sheet="1" objects="1" scenarios="1" selectLockedCells="1" selectUnlockedCells="1"/>
  <mergeCells count="14">
    <mergeCell ref="B9:C9"/>
    <mergeCell ref="D9:G9"/>
    <mergeCell ref="B2:D2"/>
    <mergeCell ref="E2:G2"/>
    <mergeCell ref="B8:C8"/>
    <mergeCell ref="B4:C4"/>
    <mergeCell ref="B5:C5"/>
    <mergeCell ref="B6:C6"/>
    <mergeCell ref="B7:C7"/>
    <mergeCell ref="E4:F4"/>
    <mergeCell ref="E5:F5"/>
    <mergeCell ref="E6:F6"/>
    <mergeCell ref="E7:F7"/>
    <mergeCell ref="E8:F8"/>
  </mergeCells>
  <conditionalFormatting sqref="G4">
    <cfRule type="expression" dxfId="24" priority="1">
      <formula>$G$4="HR"</formula>
    </cfRule>
    <cfRule type="expression" dxfId="23" priority="2">
      <formula>$G$4="GAL"</formula>
    </cfRule>
    <cfRule type="expression" dxfId="22" priority="3">
      <formula>ISNUMBER(SEARCH("INOX", $G$4))</formula>
    </cfRule>
    <cfRule type="expression" dxfId="21" priority="4">
      <formula>$G$4="ALUM"</formula>
    </cfRule>
  </conditionalFormatting>
  <dataValidations count="1">
    <dataValidation type="list" allowBlank="1" showInputMessage="1" showErrorMessage="1" sqref="B2:D2" xr:uid="{FB430BEA-DAA4-429C-8DBD-1A4977C50C1E}">
      <formula1>CLIENTES</formula1>
    </dataValidation>
  </dataValidations>
  <printOptions horizontalCentered="1"/>
  <pageMargins left="0.25" right="0.25" top="0.3" bottom="0.4" header="0.2" footer="0.2"/>
  <pageSetup paperSize="9" fitToHeight="0" orientation="portrait" horizontalDpi="300" verticalDpi="300" r:id="rId1"/>
  <headerFooter>
    <oddFooter>&amp;C&amp;"-,Negrita"&amp;KF85454&amp;P de &amp;N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2F229-2A8D-442F-8C17-9A7D04F977FD}">
  <sheetPr codeName="Hoja10">
    <pageSetUpPr fitToPage="1"/>
  </sheetPr>
  <dimension ref="A1:J21"/>
  <sheetViews>
    <sheetView zoomScaleNormal="100" workbookViewId="0">
      <selection activeCell="K15" sqref="K15"/>
    </sheetView>
  </sheetViews>
  <sheetFormatPr baseColWidth="10" defaultColWidth="11.375" defaultRowHeight="14.25"/>
  <cols>
    <col min="1" max="1" width="11.375" style="69"/>
    <col min="2" max="2" width="10.625" style="68" customWidth="1"/>
    <col min="3" max="3" width="13.75" style="68" bestFit="1" customWidth="1"/>
    <col min="4" max="4" width="10.625" style="68" customWidth="1"/>
    <col min="5" max="5" width="40.625" style="68" customWidth="1"/>
    <col min="6" max="8" width="10.625" style="68" customWidth="1"/>
    <col min="9" max="9" width="11.375" style="69"/>
    <col min="10" max="10" width="14.625" style="69" bestFit="1" customWidth="1"/>
    <col min="11" max="16384" width="11.375" style="69"/>
  </cols>
  <sheetData>
    <row r="1" spans="1:10" customFormat="1" ht="39.950000000000003" customHeight="1"/>
    <row r="2" spans="1:10" customFormat="1" ht="20.100000000000001" customHeight="1">
      <c r="B2" s="123" t="s">
        <v>109</v>
      </c>
      <c r="C2" s="125"/>
      <c r="D2" s="124"/>
      <c r="E2" s="115" t="str">
        <f>"PEDIDO N° " &amp; HOJA_INGRESO!F2</f>
        <v xml:space="preserve">PEDIDO N° </v>
      </c>
      <c r="F2" s="115"/>
      <c r="G2" s="115"/>
      <c r="H2" s="115"/>
    </row>
    <row r="3" spans="1:10" customFormat="1" ht="15" customHeight="1"/>
    <row r="4" spans="1:10" customFormat="1" ht="15">
      <c r="B4" s="116" t="s">
        <v>1</v>
      </c>
      <c r="C4" s="117"/>
      <c r="D4" s="41" t="str">
        <f>IF(HOJA_INGRESO!D4="", "", HOJA_INGRESO!D4)</f>
        <v/>
      </c>
      <c r="E4" s="126" t="s">
        <v>7</v>
      </c>
      <c r="F4" s="127"/>
      <c r="G4" s="130" t="str">
        <f>HOJA_INGRESO!I5</f>
        <v>GAL</v>
      </c>
      <c r="H4" s="130"/>
      <c r="J4" s="83" t="e" cm="1">
        <f t="array" ref="J4">GenerarResumenPorCalibre(GenerarTablaDinamicaCliente(
    TABLA_PEDIDO_BASE[#Data],
    TABLA_PEDIDO_BASE[#Headers]))</f>
        <v>#VALUE!</v>
      </c>
    </row>
    <row r="5" spans="1:10" customFormat="1" ht="15">
      <c r="B5" s="116" t="s">
        <v>2</v>
      </c>
      <c r="C5" s="117"/>
      <c r="D5" s="41" t="str">
        <f>IF(HOJA_INGRESO!D5="", "", HOJA_INGRESO!D5)</f>
        <v/>
      </c>
      <c r="E5" s="126" t="s">
        <v>6</v>
      </c>
      <c r="F5" s="127"/>
      <c r="G5" s="130" t="str">
        <f>HOJA_INGRESO!I6</f>
        <v xml:space="preserve"> </v>
      </c>
      <c r="H5" s="130"/>
      <c r="J5" s="87"/>
    </row>
    <row r="6" spans="1:10" customFormat="1" ht="15">
      <c r="B6" s="116" t="s">
        <v>4</v>
      </c>
      <c r="C6" s="117"/>
      <c r="D6" s="41" t="str">
        <f>IF(HOJA_INGRESO!D6="", "", HOJA_INGRESO!D6)</f>
        <v/>
      </c>
      <c r="E6" s="128" t="s">
        <v>8</v>
      </c>
      <c r="F6" s="128"/>
      <c r="G6" s="130">
        <f>HOJA_INGRESO!I7</f>
        <v>0.4</v>
      </c>
      <c r="H6" s="130"/>
      <c r="J6" s="87"/>
    </row>
    <row r="7" spans="1:10" customFormat="1" ht="15">
      <c r="B7" s="116" t="s">
        <v>3</v>
      </c>
      <c r="C7" s="117"/>
      <c r="D7" s="41" t="str">
        <f>IF(HOJA_INGRESO!D7="", "", HOJA_INGRESO!D7)</f>
        <v/>
      </c>
      <c r="E7" s="128" t="s">
        <v>174</v>
      </c>
      <c r="F7" s="128"/>
      <c r="G7" s="130" t="str">
        <f>HOJA_INGRESO!L14 &amp; " / " &amp; HOJA_INGRESO!L16</f>
        <v>0 / 0</v>
      </c>
      <c r="H7" s="130"/>
      <c r="J7" s="87"/>
    </row>
    <row r="8" spans="1:10" customFormat="1" ht="15">
      <c r="B8" s="116" t="s">
        <v>5</v>
      </c>
      <c r="C8" s="117"/>
      <c r="D8" s="41">
        <f>HOJA_INGRESO!I4</f>
        <v>122</v>
      </c>
      <c r="E8" s="116" t="s">
        <v>106</v>
      </c>
      <c r="F8" s="117"/>
      <c r="G8" s="114" t="str">
        <f>IF(HOJA_INGRESO!D8="", "", HOJA_INGRESO!D8)</f>
        <v/>
      </c>
      <c r="H8" s="114"/>
    </row>
    <row r="9" spans="1:10" customFormat="1" ht="15">
      <c r="B9" s="113" t="s">
        <v>171</v>
      </c>
      <c r="C9" s="113"/>
      <c r="D9" s="114" t="str">
        <f>IF(HOJA_INGRESO!I8="", "", HOJA_INGRESO!I8)</f>
        <v/>
      </c>
      <c r="E9" s="114"/>
      <c r="F9" s="114"/>
      <c r="G9" s="114"/>
      <c r="H9" s="114"/>
    </row>
    <row r="10" spans="1:10" customFormat="1"/>
    <row r="11" spans="1:10" customFormat="1" ht="15">
      <c r="B11" s="10" t="s">
        <v>43</v>
      </c>
      <c r="C11" s="10" t="s">
        <v>24</v>
      </c>
      <c r="D11" s="10" t="s">
        <v>10</v>
      </c>
      <c r="E11" s="10" t="s">
        <v>38</v>
      </c>
      <c r="F11" s="23"/>
      <c r="G11" s="129" t="s">
        <v>43</v>
      </c>
      <c r="H11" s="129"/>
      <c r="I11" s="49"/>
    </row>
    <row r="12" spans="1:10" customFormat="1">
      <c r="B12" s="10">
        <f>HOJA_INGRESO!B15</f>
        <v>0</v>
      </c>
      <c r="C12" s="10">
        <f>HOJA_INGRESO!C15</f>
        <v>0</v>
      </c>
      <c r="D12" s="10">
        <f>HOJA_INGRESO!D15</f>
        <v>0</v>
      </c>
      <c r="E12" s="10">
        <f>HOJA_INGRESO!E15</f>
        <v>0</v>
      </c>
      <c r="F12" s="23"/>
      <c r="G12" s="78">
        <f>HOJA_INGRESO!G15</f>
        <v>0</v>
      </c>
      <c r="H12" s="79">
        <f>HOJA_INGRESO!H15</f>
        <v>0</v>
      </c>
      <c r="I12" s="50"/>
    </row>
    <row r="13" spans="1:10" customFormat="1">
      <c r="B13" s="5"/>
      <c r="C13" s="5"/>
      <c r="D13" s="5"/>
      <c r="E13" s="5"/>
      <c r="F13" s="5"/>
      <c r="G13" s="5"/>
    </row>
    <row r="14" spans="1:10" s="84" customFormat="1" ht="15">
      <c r="A14"/>
      <c r="B14" s="88" t="str" cm="1">
        <f t="array" ref="B14:H15">GenerarTablaDinamicaCliente(
  TABLA_PEDIDO_BASE[#Data],
  TABLA_PEDIDO_BASE[#Headers]
)</f>
        <v>SECTOR</v>
      </c>
      <c r="C14" s="88" t="str">
        <v>PIEZA</v>
      </c>
      <c r="D14" s="88" t="str">
        <v>CALIBRE</v>
      </c>
      <c r="E14" s="88" t="str">
        <v>ESQUEMA/COMENTARIO</v>
      </c>
      <c r="F14" s="88" t="str">
        <v>CANTIDAD</v>
      </c>
      <c r="G14" s="88" t="str">
        <v>M2</v>
      </c>
      <c r="H14" s="88" t="str">
        <v>KG</v>
      </c>
      <c r="I14"/>
    </row>
    <row r="15" spans="1:10" s="85" customFormat="1" ht="15">
      <c r="A15" s="69"/>
      <c r="B15" s="89">
        <v>0</v>
      </c>
      <c r="C15" s="89">
        <v>0</v>
      </c>
      <c r="D15" s="107">
        <v>0</v>
      </c>
      <c r="E15" s="89">
        <v>0</v>
      </c>
      <c r="F15" s="89">
        <v>0</v>
      </c>
      <c r="G15" s="89" t="str">
        <v/>
      </c>
      <c r="H15" s="89" t="str">
        <v/>
      </c>
      <c r="I15" s="69"/>
      <c r="J15" s="86"/>
    </row>
    <row r="16" spans="1:10" s="85" customFormat="1" ht="15">
      <c r="A16" s="69"/>
      <c r="B16" s="89"/>
      <c r="C16" s="89"/>
      <c r="D16" s="107"/>
      <c r="E16" s="89"/>
      <c r="F16" s="89"/>
      <c r="G16" s="89"/>
      <c r="H16" s="89"/>
      <c r="I16" s="69"/>
      <c r="J16" s="86"/>
    </row>
    <row r="17" spans="1:10" s="85" customFormat="1" ht="15">
      <c r="A17" s="69"/>
      <c r="B17" s="89"/>
      <c r="C17" s="89"/>
      <c r="D17" s="107"/>
      <c r="E17" s="89"/>
      <c r="F17" s="89"/>
      <c r="G17" s="89"/>
      <c r="H17" s="89"/>
      <c r="I17" s="69"/>
      <c r="J17" s="86"/>
    </row>
    <row r="18" spans="1:10">
      <c r="B18" s="89"/>
      <c r="C18" s="89"/>
      <c r="D18" s="107"/>
      <c r="E18" s="89"/>
      <c r="F18" s="89"/>
      <c r="G18" s="89"/>
      <c r="H18" s="89"/>
    </row>
    <row r="19" spans="1:10">
      <c r="B19" s="89"/>
      <c r="C19" s="89"/>
      <c r="D19" s="107"/>
      <c r="E19" s="89"/>
      <c r="F19" s="89"/>
      <c r="G19" s="89"/>
      <c r="H19" s="89"/>
    </row>
    <row r="20" spans="1:10">
      <c r="B20" s="89"/>
      <c r="C20" s="89"/>
      <c r="D20" s="107"/>
      <c r="E20" s="89"/>
      <c r="F20" s="89"/>
      <c r="G20" s="89"/>
      <c r="H20" s="89"/>
    </row>
    <row r="21" spans="1:10">
      <c r="B21" s="89"/>
      <c r="C21" s="89"/>
      <c r="D21" s="107"/>
      <c r="E21" s="89"/>
      <c r="F21" s="89"/>
      <c r="G21" s="89"/>
      <c r="H21" s="89"/>
    </row>
  </sheetData>
  <sheetProtection algorithmName="SHA-512" hashValue="uSwcrrFsKqXN9AmZmf5j2QaO+JXKLY+YdBTx/BqB5IRR9C5xCp+wrSTDrsh6fJ3eJwkHmg/zDCYgXMHXs90xMw==" saltValue="dz/8dWHNeMrRAiQbGLmShg==" spinCount="100000" sheet="1" objects="1" scenarios="1"/>
  <mergeCells count="20">
    <mergeCell ref="B9:C9"/>
    <mergeCell ref="D9:H9"/>
    <mergeCell ref="G11:H11"/>
    <mergeCell ref="G4:H4"/>
    <mergeCell ref="G5:H5"/>
    <mergeCell ref="G6:H6"/>
    <mergeCell ref="G7:H7"/>
    <mergeCell ref="G8:H8"/>
    <mergeCell ref="B6:C6"/>
    <mergeCell ref="E6:F6"/>
    <mergeCell ref="B7:C7"/>
    <mergeCell ref="E7:F7"/>
    <mergeCell ref="B8:C8"/>
    <mergeCell ref="E8:F8"/>
    <mergeCell ref="B2:D2"/>
    <mergeCell ref="B4:C4"/>
    <mergeCell ref="E4:F4"/>
    <mergeCell ref="B5:C5"/>
    <mergeCell ref="E5:F5"/>
    <mergeCell ref="E2:H2"/>
  </mergeCells>
  <conditionalFormatting sqref="G4">
    <cfRule type="expression" dxfId="20" priority="3">
      <formula>$G$4="HR"</formula>
    </cfRule>
    <cfRule type="expression" dxfId="19" priority="4">
      <formula>$G$4="GAL"</formula>
    </cfRule>
    <cfRule type="expression" dxfId="18" priority="5">
      <formula>ISNUMBER(SEARCH("INOX", $G$4))</formula>
    </cfRule>
    <cfRule type="expression" dxfId="17" priority="6">
      <formula>$G$4="ALUM"</formula>
    </cfRule>
  </conditionalFormatting>
  <printOptions horizontalCentered="1"/>
  <pageMargins left="0.25" right="0.25" top="0.3" bottom="0.4" header="0.2" footer="0.2"/>
  <pageSetup paperSize="9" fitToHeight="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6E2CC6-E459-451B-AE7A-BC6356D4F688}">
  <sheetPr codeName="Hoja2">
    <pageSetUpPr fitToPage="1"/>
  </sheetPr>
  <dimension ref="B1:J128"/>
  <sheetViews>
    <sheetView topLeftCell="A13" workbookViewId="0">
      <selection activeCell="H2" sqref="H2"/>
    </sheetView>
  </sheetViews>
  <sheetFormatPr baseColWidth="10" defaultColWidth="11.375" defaultRowHeight="14.25"/>
  <cols>
    <col min="1" max="3" width="11.375" style="5"/>
    <col min="4" max="4" width="18.375" style="5" bestFit="1" customWidth="1"/>
    <col min="5" max="5" width="14.75" style="5" bestFit="1" customWidth="1"/>
    <col min="6" max="6" width="13.75" style="5" bestFit="1" customWidth="1"/>
    <col min="7" max="7" width="33.625" style="5" customWidth="1"/>
    <col min="8" max="16384" width="11.375" style="5"/>
  </cols>
  <sheetData>
    <row r="1" spans="2:10" ht="39.950000000000003" customHeight="1"/>
    <row r="2" spans="2:10" ht="20.100000000000001" customHeight="1">
      <c r="B2" s="123" t="s">
        <v>64</v>
      </c>
      <c r="C2" s="125"/>
      <c r="D2" s="124"/>
      <c r="E2" s="123" t="str">
        <f>"PEDIDO N° " &amp; HOJA_INGRESO!F2</f>
        <v xml:space="preserve">PEDIDO N° </v>
      </c>
      <c r="F2" s="125"/>
      <c r="G2" s="124"/>
    </row>
    <row r="3" spans="2:10">
      <c r="B3" s="1"/>
      <c r="C3" s="1"/>
      <c r="D3" s="1"/>
      <c r="E3" s="1"/>
      <c r="F3" s="1"/>
    </row>
    <row r="4" spans="2:10" ht="15" customHeight="1">
      <c r="B4" s="116" t="s">
        <v>1</v>
      </c>
      <c r="C4" s="117"/>
      <c r="D4" s="40" t="str">
        <f>IF(HOJA_INGRESO!D4="", "", HOJA_INGRESO!D4)</f>
        <v/>
      </c>
      <c r="E4" s="113" t="s">
        <v>7</v>
      </c>
      <c r="F4" s="113"/>
      <c r="G4" s="40" t="str">
        <f>HOJA_INGRESO!I5</f>
        <v>GAL</v>
      </c>
      <c r="J4" s="31"/>
    </row>
    <row r="5" spans="2:10" ht="15" customHeight="1">
      <c r="B5" s="116" t="s">
        <v>2</v>
      </c>
      <c r="C5" s="117"/>
      <c r="D5" s="40" t="str">
        <f>IF(HOJA_INGRESO!D5="", "", HOJA_INGRESO!D5)</f>
        <v/>
      </c>
      <c r="E5" s="113" t="s">
        <v>6</v>
      </c>
      <c r="F5" s="113"/>
      <c r="G5" s="40" t="str">
        <f>HOJA_INGRESO!I6</f>
        <v xml:space="preserve"> </v>
      </c>
    </row>
    <row r="6" spans="2:10" ht="15" customHeight="1">
      <c r="B6" s="116" t="s">
        <v>4</v>
      </c>
      <c r="C6" s="117"/>
      <c r="D6" s="40">
        <f>HOJA_INGRESO!D6</f>
        <v>0</v>
      </c>
      <c r="E6" s="113" t="s">
        <v>8</v>
      </c>
      <c r="F6" s="113"/>
      <c r="G6" s="40">
        <f>HOJA_INGRESO!I7</f>
        <v>0.4</v>
      </c>
    </row>
    <row r="7" spans="2:10" ht="15" customHeight="1">
      <c r="B7" s="116" t="s">
        <v>3</v>
      </c>
      <c r="C7" s="117"/>
      <c r="D7" s="40" t="str">
        <f>IF(HOJA_INGRESO!D7="", "", HOJA_INGRESO!D7)</f>
        <v/>
      </c>
      <c r="E7" s="113" t="s">
        <v>61</v>
      </c>
      <c r="F7" s="113"/>
      <c r="G7" s="40">
        <f>HOJA_INGRESO!L14</f>
        <v>0</v>
      </c>
    </row>
    <row r="8" spans="2:10" ht="15" customHeight="1">
      <c r="B8" s="116" t="s">
        <v>5</v>
      </c>
      <c r="C8" s="117"/>
      <c r="D8" s="40">
        <f>HOJA_INGRESO!I4</f>
        <v>122</v>
      </c>
      <c r="E8" s="113" t="s">
        <v>106</v>
      </c>
      <c r="F8" s="113"/>
      <c r="G8" s="41" t="str">
        <f>IF(HOJA_INGRESO!D8="", "", HOJA_INGRESO!D8)</f>
        <v/>
      </c>
    </row>
    <row r="9" spans="2:10" ht="15" customHeight="1">
      <c r="D9" s="36"/>
      <c r="E9" s="35"/>
      <c r="F9" s="35"/>
      <c r="G9" s="35"/>
    </row>
    <row r="11" spans="2:10">
      <c r="B11" s="9"/>
      <c r="C11" s="10" t="s">
        <v>24</v>
      </c>
      <c r="D11" s="10" t="s">
        <v>10</v>
      </c>
      <c r="E11" s="10" t="s">
        <v>38</v>
      </c>
      <c r="F11" s="10" t="s">
        <v>13</v>
      </c>
    </row>
    <row r="12" spans="2:10">
      <c r="B12" s="10" t="s">
        <v>43</v>
      </c>
      <c r="C12" s="10">
        <f>HOJA_INGRESO!C15</f>
        <v>0</v>
      </c>
      <c r="D12" s="10">
        <f>HOJA_INGRESO!D15</f>
        <v>0</v>
      </c>
      <c r="E12" s="10">
        <f>HOJA_INGRESO!E15</f>
        <v>0</v>
      </c>
      <c r="F12" s="10">
        <f>HOJA_INGRESO!B15</f>
        <v>0</v>
      </c>
    </row>
    <row r="14" spans="2:10" ht="15">
      <c r="B14" s="25" t="s">
        <v>16</v>
      </c>
      <c r="C14" s="26" t="s">
        <v>17</v>
      </c>
      <c r="D14" s="26" t="s">
        <v>1</v>
      </c>
      <c r="E14" s="26" t="s">
        <v>2</v>
      </c>
      <c r="F14" s="26" t="s">
        <v>10</v>
      </c>
      <c r="G14" s="26" t="s">
        <v>14</v>
      </c>
      <c r="H14" s="27" t="s">
        <v>13</v>
      </c>
    </row>
    <row r="15" spans="2:10">
      <c r="B15" s="28" t="str">
        <f t="shared" ref="B15:B46" si="0">TEXT(ROW() - 15 + 1,"000")</f>
        <v>001</v>
      </c>
      <c r="C15" s="29" t="str" cm="1">
        <f t="array" aca="1" ref="C15" ca="1">ACTUALIZARNUMEROPIEZA("TABLA_PEDIDO_ETIQUETA")</f>
        <v>1 / 32</v>
      </c>
      <c r="D15" s="29" t="s">
        <v>68</v>
      </c>
      <c r="E15" s="29"/>
      <c r="F15" s="30" t="s">
        <v>27</v>
      </c>
      <c r="G15" s="47" t="s">
        <v>69</v>
      </c>
      <c r="H15" s="32" t="s">
        <v>74</v>
      </c>
    </row>
    <row r="16" spans="2:10">
      <c r="B16" s="28" t="str">
        <f t="shared" si="0"/>
        <v>002</v>
      </c>
      <c r="C16" s="29" t="str" cm="1">
        <f t="array" aca="1" ref="C16" ca="1">ACTUALIZARNUMEROPIEZA("TABLA_PEDIDO_ETIQUETA")</f>
        <v>2 / 32</v>
      </c>
      <c r="D16" s="29" t="s">
        <v>68</v>
      </c>
      <c r="E16" s="29"/>
      <c r="F16" s="30" t="s">
        <v>27</v>
      </c>
      <c r="G16" s="47" t="s">
        <v>69</v>
      </c>
      <c r="H16" s="32" t="s">
        <v>75</v>
      </c>
    </row>
    <row r="17" spans="2:8">
      <c r="B17" s="28" t="str">
        <f t="shared" si="0"/>
        <v>003</v>
      </c>
      <c r="C17" s="29" t="str" cm="1">
        <f t="array" aca="1" ref="C17" ca="1">ACTUALIZARNUMEROPIEZA("TABLA_PEDIDO_ETIQUETA")</f>
        <v>3 / 32</v>
      </c>
      <c r="D17" s="29" t="s">
        <v>68</v>
      </c>
      <c r="E17" s="29"/>
      <c r="F17" s="30" t="s">
        <v>27</v>
      </c>
      <c r="G17" s="47" t="s">
        <v>69</v>
      </c>
      <c r="H17" s="32" t="s">
        <v>76</v>
      </c>
    </row>
    <row r="18" spans="2:8">
      <c r="B18" s="28" t="str">
        <f t="shared" si="0"/>
        <v>004</v>
      </c>
      <c r="C18" s="29" t="str" cm="1">
        <f t="array" aca="1" ref="C18" ca="1">ACTUALIZARNUMEROPIEZA("TABLA_PEDIDO_ETIQUETA")</f>
        <v>4 / 32</v>
      </c>
      <c r="D18" s="29" t="s">
        <v>68</v>
      </c>
      <c r="E18" s="29"/>
      <c r="F18" s="30" t="s">
        <v>27</v>
      </c>
      <c r="G18" s="47" t="s">
        <v>69</v>
      </c>
      <c r="H18" s="32" t="s">
        <v>77</v>
      </c>
    </row>
    <row r="19" spans="2:8">
      <c r="B19" s="28" t="str">
        <f t="shared" si="0"/>
        <v>005</v>
      </c>
      <c r="C19" s="29" t="str" cm="1">
        <f t="array" aca="1" ref="C19" ca="1">ACTUALIZARNUMEROPIEZA("TABLA_PEDIDO_ETIQUETA")</f>
        <v>5 / 32</v>
      </c>
      <c r="D19" s="29" t="s">
        <v>68</v>
      </c>
      <c r="E19" s="29"/>
      <c r="F19" s="30" t="s">
        <v>23</v>
      </c>
      <c r="G19" s="47" t="s">
        <v>70</v>
      </c>
      <c r="H19" s="32" t="s">
        <v>78</v>
      </c>
    </row>
    <row r="20" spans="2:8">
      <c r="B20" s="28" t="str">
        <f t="shared" si="0"/>
        <v>006</v>
      </c>
      <c r="C20" s="29" t="str" cm="1">
        <f t="array" aca="1" ref="C20" ca="1">ACTUALIZARNUMEROPIEZA("TABLA_PEDIDO_ETIQUETA")</f>
        <v>6 / 32</v>
      </c>
      <c r="D20" s="29" t="s">
        <v>68</v>
      </c>
      <c r="E20" s="29"/>
      <c r="F20" s="30" t="s">
        <v>23</v>
      </c>
      <c r="G20" s="47" t="s">
        <v>70</v>
      </c>
      <c r="H20" s="32" t="s">
        <v>79</v>
      </c>
    </row>
    <row r="21" spans="2:8">
      <c r="B21" s="28" t="str">
        <f t="shared" si="0"/>
        <v>007</v>
      </c>
      <c r="C21" s="29" t="str" cm="1">
        <f t="array" aca="1" ref="C21" ca="1">ACTUALIZARNUMEROPIEZA("TABLA_PEDIDO_ETIQUETA")</f>
        <v>7 / 32</v>
      </c>
      <c r="D21" s="29" t="s">
        <v>68</v>
      </c>
      <c r="E21" s="29"/>
      <c r="F21" s="30" t="s">
        <v>23</v>
      </c>
      <c r="G21" s="47" t="s">
        <v>70</v>
      </c>
      <c r="H21" s="32" t="s">
        <v>80</v>
      </c>
    </row>
    <row r="22" spans="2:8">
      <c r="B22" s="28" t="str">
        <f t="shared" si="0"/>
        <v>008</v>
      </c>
      <c r="C22" s="29" t="str" cm="1">
        <f t="array" aca="1" ref="C22" ca="1">ACTUALIZARNUMEROPIEZA("TABLA_PEDIDO_ETIQUETA")</f>
        <v>8 / 32</v>
      </c>
      <c r="D22" s="29" t="s">
        <v>68</v>
      </c>
      <c r="E22" s="29"/>
      <c r="F22" s="30" t="s">
        <v>23</v>
      </c>
      <c r="G22" s="47" t="s">
        <v>70</v>
      </c>
      <c r="H22" s="32" t="s">
        <v>81</v>
      </c>
    </row>
    <row r="23" spans="2:8">
      <c r="B23" s="28" t="str">
        <f t="shared" si="0"/>
        <v>009</v>
      </c>
      <c r="C23" s="29" t="str" cm="1">
        <f t="array" aca="1" ref="C23" ca="1">ACTUALIZARNUMEROPIEZA("TABLA_PEDIDO_ETIQUETA")</f>
        <v>9 / 32</v>
      </c>
      <c r="D23" s="29" t="s">
        <v>68</v>
      </c>
      <c r="E23" s="29"/>
      <c r="F23" s="30" t="s">
        <v>23</v>
      </c>
      <c r="G23" s="47" t="s">
        <v>70</v>
      </c>
      <c r="H23" s="32" t="s">
        <v>82</v>
      </c>
    </row>
    <row r="24" spans="2:8">
      <c r="B24" s="28" t="str">
        <f t="shared" si="0"/>
        <v>010</v>
      </c>
      <c r="C24" s="29" t="str" cm="1">
        <f t="array" aca="1" ref="C24" ca="1">ACTUALIZARNUMEROPIEZA("TABLA_PEDIDO_ETIQUETA")</f>
        <v>10 / 32</v>
      </c>
      <c r="D24" s="29" t="s">
        <v>68</v>
      </c>
      <c r="E24" s="29"/>
      <c r="F24" s="30" t="s">
        <v>23</v>
      </c>
      <c r="G24" s="47" t="s">
        <v>70</v>
      </c>
      <c r="H24" s="32" t="s">
        <v>83</v>
      </c>
    </row>
    <row r="25" spans="2:8">
      <c r="B25" s="28" t="str">
        <f t="shared" si="0"/>
        <v>011</v>
      </c>
      <c r="C25" s="29" t="str" cm="1">
        <f t="array" aca="1" ref="C25" ca="1">ACTUALIZARNUMEROPIEZA("TABLA_PEDIDO_ETIQUETA")</f>
        <v>11 / 32</v>
      </c>
      <c r="D25" s="29" t="s">
        <v>68</v>
      </c>
      <c r="E25" s="29"/>
      <c r="F25" s="30" t="s">
        <v>23</v>
      </c>
      <c r="G25" s="47" t="s">
        <v>70</v>
      </c>
      <c r="H25" s="32" t="s">
        <v>84</v>
      </c>
    </row>
    <row r="26" spans="2:8">
      <c r="B26" s="28" t="str">
        <f t="shared" si="0"/>
        <v>012</v>
      </c>
      <c r="C26" s="29" t="str" cm="1">
        <f t="array" aca="1" ref="C26" ca="1">ACTUALIZARNUMEROPIEZA("TABLA_PEDIDO_ETIQUETA")</f>
        <v>12 / 32</v>
      </c>
      <c r="D26" s="29" t="s">
        <v>68</v>
      </c>
      <c r="E26" s="29"/>
      <c r="F26" s="30" t="s">
        <v>23</v>
      </c>
      <c r="G26" s="47" t="s">
        <v>70</v>
      </c>
      <c r="H26" s="32" t="s">
        <v>85</v>
      </c>
    </row>
    <row r="27" spans="2:8">
      <c r="B27" s="28" t="str">
        <f t="shared" si="0"/>
        <v>013</v>
      </c>
      <c r="C27" s="29" t="str" cm="1">
        <f t="array" aca="1" ref="C27" ca="1">ACTUALIZARNUMEROPIEZA("TABLA_PEDIDO_ETIQUETA")</f>
        <v>13 / 32</v>
      </c>
      <c r="D27" s="29" t="s">
        <v>68</v>
      </c>
      <c r="E27" s="29"/>
      <c r="F27" s="30" t="s">
        <v>23</v>
      </c>
      <c r="G27" s="47" t="s">
        <v>70</v>
      </c>
      <c r="H27" s="32" t="s">
        <v>86</v>
      </c>
    </row>
    <row r="28" spans="2:8">
      <c r="B28" s="28" t="str">
        <f t="shared" si="0"/>
        <v>014</v>
      </c>
      <c r="C28" s="29" t="str" cm="1">
        <f t="array" aca="1" ref="C28" ca="1">ACTUALIZARNUMEROPIEZA("TABLA_PEDIDO_ETIQUETA")</f>
        <v>14 / 32</v>
      </c>
      <c r="D28" s="29" t="s">
        <v>68</v>
      </c>
      <c r="E28" s="29"/>
      <c r="F28" s="30" t="s">
        <v>23</v>
      </c>
      <c r="G28" s="47" t="s">
        <v>70</v>
      </c>
      <c r="H28" s="32" t="s">
        <v>87</v>
      </c>
    </row>
    <row r="29" spans="2:8">
      <c r="B29" s="28" t="str">
        <f t="shared" si="0"/>
        <v>015</v>
      </c>
      <c r="C29" s="29" t="str" cm="1">
        <f t="array" aca="1" ref="C29" ca="1">ACTUALIZARNUMEROPIEZA("TABLA_PEDIDO_ETIQUETA")</f>
        <v>15 / 32</v>
      </c>
      <c r="D29" s="29" t="s">
        <v>68</v>
      </c>
      <c r="E29" s="29"/>
      <c r="F29" s="30" t="s">
        <v>23</v>
      </c>
      <c r="G29" s="47" t="s">
        <v>70</v>
      </c>
      <c r="H29" s="32" t="s">
        <v>88</v>
      </c>
    </row>
    <row r="30" spans="2:8">
      <c r="B30" s="28" t="str">
        <f t="shared" si="0"/>
        <v>016</v>
      </c>
      <c r="C30" s="29" t="str" cm="1">
        <f t="array" aca="1" ref="C30" ca="1">ACTUALIZARNUMEROPIEZA("TABLA_PEDIDO_ETIQUETA")</f>
        <v>16 / 32</v>
      </c>
      <c r="D30" s="29" t="s">
        <v>68</v>
      </c>
      <c r="E30" s="29"/>
      <c r="F30" s="30" t="s">
        <v>23</v>
      </c>
      <c r="G30" s="47" t="s">
        <v>70</v>
      </c>
      <c r="H30" s="32" t="s">
        <v>89</v>
      </c>
    </row>
    <row r="31" spans="2:8">
      <c r="B31" s="28" t="str">
        <f t="shared" si="0"/>
        <v>017</v>
      </c>
      <c r="C31" s="29" t="str" cm="1">
        <f t="array" aca="1" ref="C31" ca="1">ACTUALIZARNUMEROPIEZA("TABLA_PEDIDO_ETIQUETA")</f>
        <v>17 / 32</v>
      </c>
      <c r="D31" s="29" t="s">
        <v>68</v>
      </c>
      <c r="E31" s="29"/>
      <c r="F31" s="30" t="s">
        <v>23</v>
      </c>
      <c r="G31" s="47" t="s">
        <v>70</v>
      </c>
      <c r="H31" s="32" t="s">
        <v>90</v>
      </c>
    </row>
    <row r="32" spans="2:8">
      <c r="B32" s="28" t="str">
        <f t="shared" si="0"/>
        <v>018</v>
      </c>
      <c r="C32" s="29" t="str" cm="1">
        <f t="array" aca="1" ref="C32" ca="1">ACTUALIZARNUMEROPIEZA("TABLA_PEDIDO_ETIQUETA")</f>
        <v>18 / 32</v>
      </c>
      <c r="D32" s="29" t="s">
        <v>68</v>
      </c>
      <c r="E32" s="29"/>
      <c r="F32" s="30" t="s">
        <v>23</v>
      </c>
      <c r="G32" s="47" t="s">
        <v>70</v>
      </c>
      <c r="H32" s="32" t="s">
        <v>91</v>
      </c>
    </row>
    <row r="33" spans="2:8">
      <c r="B33" s="28" t="str">
        <f t="shared" si="0"/>
        <v>019</v>
      </c>
      <c r="C33" s="29" t="str" cm="1">
        <f t="array" aca="1" ref="C33" ca="1">ACTUALIZARNUMEROPIEZA("TABLA_PEDIDO_ETIQUETA")</f>
        <v>19 / 32</v>
      </c>
      <c r="D33" s="29" t="s">
        <v>68</v>
      </c>
      <c r="E33" s="29"/>
      <c r="F33" s="30" t="s">
        <v>23</v>
      </c>
      <c r="G33" s="47" t="s">
        <v>70</v>
      </c>
      <c r="H33" s="32" t="s">
        <v>92</v>
      </c>
    </row>
    <row r="34" spans="2:8">
      <c r="B34" s="28" t="str">
        <f t="shared" si="0"/>
        <v>020</v>
      </c>
      <c r="C34" s="29" t="str" cm="1">
        <f t="array" aca="1" ref="C34" ca="1">ACTUALIZARNUMEROPIEZA("TABLA_PEDIDO_ETIQUETA")</f>
        <v>20 / 32</v>
      </c>
      <c r="D34" s="29" t="s">
        <v>68</v>
      </c>
      <c r="E34" s="29"/>
      <c r="F34" s="30" t="s">
        <v>23</v>
      </c>
      <c r="G34" s="47" t="s">
        <v>70</v>
      </c>
      <c r="H34" s="32" t="s">
        <v>93</v>
      </c>
    </row>
    <row r="35" spans="2:8">
      <c r="B35" s="28" t="str">
        <f t="shared" si="0"/>
        <v>021</v>
      </c>
      <c r="C35" s="29" t="str" cm="1">
        <f t="array" aca="1" ref="C35" ca="1">ACTUALIZARNUMEROPIEZA("TABLA_PEDIDO_ETIQUETA")</f>
        <v>21 / 32</v>
      </c>
      <c r="D35" s="29" t="s">
        <v>68</v>
      </c>
      <c r="E35" s="29"/>
      <c r="F35" s="30" t="s">
        <v>23</v>
      </c>
      <c r="G35" s="47" t="s">
        <v>70</v>
      </c>
      <c r="H35" s="32" t="s">
        <v>94</v>
      </c>
    </row>
    <row r="36" spans="2:8">
      <c r="B36" s="28" t="str">
        <f t="shared" si="0"/>
        <v>022</v>
      </c>
      <c r="C36" s="29" t="str" cm="1">
        <f t="array" aca="1" ref="C36" ca="1">ACTUALIZARNUMEROPIEZA("TABLA_PEDIDO_ETIQUETA")</f>
        <v>22 / 32</v>
      </c>
      <c r="D36" s="29" t="s">
        <v>68</v>
      </c>
      <c r="E36" s="29"/>
      <c r="F36" s="30" t="s">
        <v>23</v>
      </c>
      <c r="G36" s="47" t="s">
        <v>70</v>
      </c>
      <c r="H36" s="32" t="s">
        <v>95</v>
      </c>
    </row>
    <row r="37" spans="2:8">
      <c r="B37" s="28" t="str">
        <f t="shared" si="0"/>
        <v>023</v>
      </c>
      <c r="C37" s="29" t="str" cm="1">
        <f t="array" aca="1" ref="C37" ca="1">ACTUALIZARNUMEROPIEZA("TABLA_PEDIDO_ETIQUETA")</f>
        <v>23 / 32</v>
      </c>
      <c r="D37" s="29" t="s">
        <v>68</v>
      </c>
      <c r="E37" s="29"/>
      <c r="F37" s="30" t="s">
        <v>23</v>
      </c>
      <c r="G37" s="47" t="s">
        <v>71</v>
      </c>
      <c r="H37" s="32" t="s">
        <v>96</v>
      </c>
    </row>
    <row r="38" spans="2:8">
      <c r="B38" s="28" t="str">
        <f t="shared" si="0"/>
        <v>024</v>
      </c>
      <c r="C38" s="29" t="str" cm="1">
        <f t="array" aca="1" ref="C38" ca="1">ACTUALIZARNUMEROPIEZA("TABLA_PEDIDO_ETIQUETA")</f>
        <v>24 / 32</v>
      </c>
      <c r="D38" s="29" t="s">
        <v>68</v>
      </c>
      <c r="E38" s="29"/>
      <c r="F38" s="30" t="s">
        <v>23</v>
      </c>
      <c r="G38" s="47" t="s">
        <v>71</v>
      </c>
      <c r="H38" s="32" t="s">
        <v>97</v>
      </c>
    </row>
    <row r="39" spans="2:8">
      <c r="B39" s="28" t="str">
        <f t="shared" si="0"/>
        <v>025</v>
      </c>
      <c r="C39" s="29" t="str" cm="1">
        <f t="array" aca="1" ref="C39" ca="1">ACTUALIZARNUMEROPIEZA("TABLA_PEDIDO_ETIQUETA")</f>
        <v>25 / 32</v>
      </c>
      <c r="D39" s="29" t="s">
        <v>68</v>
      </c>
      <c r="E39" s="29"/>
      <c r="F39" s="30" t="s">
        <v>23</v>
      </c>
      <c r="G39" s="47" t="s">
        <v>71</v>
      </c>
      <c r="H39" s="32" t="s">
        <v>98</v>
      </c>
    </row>
    <row r="40" spans="2:8">
      <c r="B40" s="28" t="str">
        <f t="shared" si="0"/>
        <v>026</v>
      </c>
      <c r="C40" s="29" t="str" cm="1">
        <f t="array" aca="1" ref="C40" ca="1">ACTUALIZARNUMEROPIEZA("TABLA_PEDIDO_ETIQUETA")</f>
        <v>26 / 32</v>
      </c>
      <c r="D40" s="29" t="s">
        <v>68</v>
      </c>
      <c r="E40" s="29"/>
      <c r="F40" s="30" t="s">
        <v>23</v>
      </c>
      <c r="G40" s="47" t="s">
        <v>71</v>
      </c>
      <c r="H40" s="32" t="s">
        <v>99</v>
      </c>
    </row>
    <row r="41" spans="2:8">
      <c r="B41" s="28" t="str">
        <f t="shared" si="0"/>
        <v>027</v>
      </c>
      <c r="C41" s="29" t="str" cm="1">
        <f t="array" aca="1" ref="C41" ca="1">ACTUALIZARNUMEROPIEZA("TABLA_PEDIDO_ETIQUETA")</f>
        <v>27 / 32</v>
      </c>
      <c r="D41" s="29" t="s">
        <v>68</v>
      </c>
      <c r="E41" s="29"/>
      <c r="F41" s="30" t="s">
        <v>23</v>
      </c>
      <c r="G41" s="47" t="s">
        <v>71</v>
      </c>
      <c r="H41" s="32" t="s">
        <v>100</v>
      </c>
    </row>
    <row r="42" spans="2:8">
      <c r="B42" s="28" t="str">
        <f t="shared" si="0"/>
        <v>028</v>
      </c>
      <c r="C42" s="29" t="str" cm="1">
        <f t="array" aca="1" ref="C42" ca="1">ACTUALIZARNUMEROPIEZA("TABLA_PEDIDO_ETIQUETA")</f>
        <v>28 / 32</v>
      </c>
      <c r="D42" s="29" t="s">
        <v>68</v>
      </c>
      <c r="E42" s="29"/>
      <c r="F42" s="30" t="s">
        <v>29</v>
      </c>
      <c r="G42" s="47" t="s">
        <v>72</v>
      </c>
      <c r="H42" s="32" t="s">
        <v>101</v>
      </c>
    </row>
    <row r="43" spans="2:8">
      <c r="B43" s="28" t="str">
        <f t="shared" si="0"/>
        <v>029</v>
      </c>
      <c r="C43" s="29" t="str" cm="1">
        <f t="array" aca="1" ref="C43" ca="1">ACTUALIZARNUMEROPIEZA("TABLA_PEDIDO_ETIQUETA")</f>
        <v>29 / 32</v>
      </c>
      <c r="D43" s="29" t="s">
        <v>68</v>
      </c>
      <c r="E43" s="29"/>
      <c r="F43" s="30" t="s">
        <v>29</v>
      </c>
      <c r="G43" s="47" t="s">
        <v>72</v>
      </c>
      <c r="H43" s="32" t="s">
        <v>102</v>
      </c>
    </row>
    <row r="44" spans="2:8">
      <c r="B44" s="28" t="str">
        <f t="shared" si="0"/>
        <v>030</v>
      </c>
      <c r="C44" s="29" t="str" cm="1">
        <f t="array" aca="1" ref="C44" ca="1">ACTUALIZARNUMEROPIEZA("TABLA_PEDIDO_ETIQUETA")</f>
        <v>30 / 32</v>
      </c>
      <c r="D44" s="29" t="s">
        <v>68</v>
      </c>
      <c r="E44" s="29"/>
      <c r="F44" s="30" t="s">
        <v>29</v>
      </c>
      <c r="G44" s="47" t="s">
        <v>72</v>
      </c>
      <c r="H44" s="32" t="s">
        <v>103</v>
      </c>
    </row>
    <row r="45" spans="2:8">
      <c r="B45" s="28" t="str">
        <f t="shared" si="0"/>
        <v>031</v>
      </c>
      <c r="C45" s="29" t="str" cm="1">
        <f t="array" aca="1" ref="C45" ca="1">ACTUALIZARNUMEROPIEZA("TABLA_PEDIDO_ETIQUETA")</f>
        <v>31 / 32</v>
      </c>
      <c r="D45" s="29" t="s">
        <v>68</v>
      </c>
      <c r="E45" s="29"/>
      <c r="F45" s="30" t="s">
        <v>41</v>
      </c>
      <c r="G45" s="47" t="s">
        <v>73</v>
      </c>
      <c r="H45" s="32" t="s">
        <v>104</v>
      </c>
    </row>
    <row r="46" spans="2:8">
      <c r="B46" s="28" t="str">
        <f t="shared" si="0"/>
        <v>032</v>
      </c>
      <c r="C46" s="29" t="str" cm="1">
        <f t="array" aca="1" ref="C46" ca="1">ACTUALIZARNUMEROPIEZA("TABLA_PEDIDO_ETIQUETA")</f>
        <v>32 / 32</v>
      </c>
      <c r="D46" s="29" t="s">
        <v>68</v>
      </c>
      <c r="E46" s="29"/>
      <c r="F46" s="30" t="s">
        <v>41</v>
      </c>
      <c r="G46" s="47" t="s">
        <v>73</v>
      </c>
      <c r="H46" s="32" t="s">
        <v>105</v>
      </c>
    </row>
    <row r="47" spans="2:8">
      <c r="D47" s="1"/>
    </row>
    <row r="48" spans="2:8">
      <c r="D48" s="1"/>
    </row>
    <row r="49" spans="4:4">
      <c r="D49" s="1"/>
    </row>
    <row r="50" spans="4:4">
      <c r="D50" s="1"/>
    </row>
    <row r="51" spans="4:4">
      <c r="D51" s="1"/>
    </row>
    <row r="52" spans="4:4">
      <c r="D52" s="1"/>
    </row>
    <row r="53" spans="4:4">
      <c r="D53" s="1"/>
    </row>
    <row r="54" spans="4:4">
      <c r="D54" s="1"/>
    </row>
    <row r="55" spans="4:4">
      <c r="D55" s="1"/>
    </row>
    <row r="56" spans="4:4">
      <c r="D56" s="1"/>
    </row>
    <row r="57" spans="4:4">
      <c r="D57" s="1"/>
    </row>
    <row r="58" spans="4:4">
      <c r="D58" s="1"/>
    </row>
    <row r="59" spans="4:4">
      <c r="D59" s="1"/>
    </row>
    <row r="60" spans="4:4">
      <c r="D60" s="1"/>
    </row>
    <row r="61" spans="4:4">
      <c r="D61" s="1"/>
    </row>
    <row r="62" spans="4:4">
      <c r="D62" s="1"/>
    </row>
    <row r="63" spans="4:4">
      <c r="D63" s="1"/>
    </row>
    <row r="64" spans="4:4">
      <c r="D64" s="1"/>
    </row>
    <row r="65" spans="4:4">
      <c r="D65" s="1"/>
    </row>
    <row r="66" spans="4:4">
      <c r="D66" s="1"/>
    </row>
    <row r="67" spans="4:4">
      <c r="D67" s="1"/>
    </row>
    <row r="68" spans="4:4">
      <c r="D68" s="1"/>
    </row>
    <row r="69" spans="4:4">
      <c r="D69" s="1"/>
    </row>
    <row r="70" spans="4:4">
      <c r="D70" s="1"/>
    </row>
    <row r="71" spans="4:4">
      <c r="D71" s="1"/>
    </row>
    <row r="72" spans="4:4">
      <c r="D72" s="1"/>
    </row>
    <row r="73" spans="4:4">
      <c r="D73" s="1"/>
    </row>
    <row r="74" spans="4:4">
      <c r="D74" s="1"/>
    </row>
    <row r="75" spans="4:4">
      <c r="D75" s="1"/>
    </row>
    <row r="76" spans="4:4">
      <c r="D76" s="1"/>
    </row>
    <row r="77" spans="4:4">
      <c r="D77" s="1"/>
    </row>
    <row r="78" spans="4:4">
      <c r="D78" s="1"/>
    </row>
    <row r="79" spans="4:4">
      <c r="D79" s="1"/>
    </row>
    <row r="80" spans="4:4">
      <c r="D80" s="1"/>
    </row>
    <row r="81" spans="4:4">
      <c r="D81" s="1"/>
    </row>
    <row r="82" spans="4:4">
      <c r="D82" s="1"/>
    </row>
    <row r="83" spans="4:4">
      <c r="D83" s="1"/>
    </row>
    <row r="84" spans="4:4">
      <c r="D84" s="1"/>
    </row>
    <row r="85" spans="4:4">
      <c r="D85" s="1"/>
    </row>
    <row r="86" spans="4:4">
      <c r="D86" s="1"/>
    </row>
    <row r="87" spans="4:4">
      <c r="D87" s="1"/>
    </row>
    <row r="88" spans="4:4">
      <c r="D88" s="1"/>
    </row>
    <row r="89" spans="4:4">
      <c r="D89" s="1"/>
    </row>
    <row r="90" spans="4:4">
      <c r="D90" s="1"/>
    </row>
    <row r="91" spans="4:4">
      <c r="D91" s="1"/>
    </row>
    <row r="92" spans="4:4">
      <c r="D92" s="1"/>
    </row>
    <row r="93" spans="4:4">
      <c r="D93" s="1"/>
    </row>
    <row r="94" spans="4:4">
      <c r="D94" s="1"/>
    </row>
    <row r="95" spans="4:4">
      <c r="D95" s="1"/>
    </row>
    <row r="96" spans="4:4">
      <c r="D96" s="1"/>
    </row>
    <row r="97" spans="4:4">
      <c r="D97" s="1"/>
    </row>
    <row r="98" spans="4:4">
      <c r="D98" s="1"/>
    </row>
    <row r="99" spans="4:4">
      <c r="D99" s="1"/>
    </row>
    <row r="100" spans="4:4">
      <c r="D100" s="1"/>
    </row>
    <row r="101" spans="4:4">
      <c r="D101" s="1"/>
    </row>
    <row r="102" spans="4:4">
      <c r="D102" s="1"/>
    </row>
    <row r="103" spans="4:4">
      <c r="D103" s="1"/>
    </row>
    <row r="104" spans="4:4">
      <c r="D104" s="1"/>
    </row>
    <row r="105" spans="4:4">
      <c r="D105" s="1"/>
    </row>
    <row r="106" spans="4:4">
      <c r="D106" s="1"/>
    </row>
    <row r="107" spans="4:4">
      <c r="D107" s="1"/>
    </row>
    <row r="108" spans="4:4">
      <c r="D108" s="1"/>
    </row>
    <row r="109" spans="4:4">
      <c r="D109" s="1"/>
    </row>
    <row r="110" spans="4:4">
      <c r="D110" s="1"/>
    </row>
    <row r="111" spans="4:4">
      <c r="D111" s="1"/>
    </row>
    <row r="112" spans="4:4">
      <c r="D112" s="1"/>
    </row>
    <row r="113" spans="4:4">
      <c r="D113" s="1"/>
    </row>
    <row r="114" spans="4:4">
      <c r="D114" s="1"/>
    </row>
    <row r="115" spans="4:4">
      <c r="D115" s="1"/>
    </row>
    <row r="116" spans="4:4">
      <c r="D116" s="1"/>
    </row>
    <row r="117" spans="4:4">
      <c r="D117" s="1"/>
    </row>
    <row r="118" spans="4:4">
      <c r="D118" s="1"/>
    </row>
    <row r="119" spans="4:4">
      <c r="D119" s="1"/>
    </row>
    <row r="120" spans="4:4">
      <c r="D120" s="1"/>
    </row>
    <row r="121" spans="4:4">
      <c r="D121" s="1"/>
    </row>
    <row r="122" spans="4:4">
      <c r="D122" s="1"/>
    </row>
    <row r="123" spans="4:4">
      <c r="D123" s="1"/>
    </row>
    <row r="124" spans="4:4">
      <c r="D124" s="1"/>
    </row>
    <row r="125" spans="4:4">
      <c r="D125" s="1"/>
    </row>
    <row r="126" spans="4:4">
      <c r="D126" s="1"/>
    </row>
    <row r="127" spans="4:4">
      <c r="D127" s="1"/>
    </row>
    <row r="128" spans="4:4">
      <c r="D128" s="1"/>
    </row>
  </sheetData>
  <sheetProtection algorithmName="SHA-512" hashValue="n6QwcGEziZKf65y1jcz4bo7x7uoxQiFh8RiV/1Zui9EPq94ZlV5AvExJAfRhshz/krpVYxPyKFQVWa92ti0BNg==" saltValue="Hl2LPb33VeM9CkLPYGZHSw==" spinCount="100000" sheet="1" objects="1" scenarios="1" selectLockedCells="1" selectUnlockedCells="1"/>
  <mergeCells count="12">
    <mergeCell ref="B4:C4"/>
    <mergeCell ref="B8:C8"/>
    <mergeCell ref="B5:C5"/>
    <mergeCell ref="E4:F4"/>
    <mergeCell ref="E2:G2"/>
    <mergeCell ref="B2:D2"/>
    <mergeCell ref="E7:F7"/>
    <mergeCell ref="B6:C6"/>
    <mergeCell ref="E5:F5"/>
    <mergeCell ref="B7:C7"/>
    <mergeCell ref="E6:F6"/>
    <mergeCell ref="E8:F8"/>
  </mergeCells>
  <conditionalFormatting sqref="E15:E46">
    <cfRule type="expression" dxfId="16" priority="47" stopIfTrue="1">
      <formula>#REF!&lt;&gt;#REF!</formula>
    </cfRule>
    <cfRule type="expression" dxfId="15" priority="48" stopIfTrue="1">
      <formula>#REF!&lt;&gt;$E15</formula>
    </cfRule>
  </conditionalFormatting>
  <conditionalFormatting sqref="G4">
    <cfRule type="expression" dxfId="14" priority="1">
      <formula>$G$4="HR"</formula>
    </cfRule>
    <cfRule type="expression" dxfId="13" priority="2">
      <formula>$G$4="GAL"</formula>
    </cfRule>
    <cfRule type="expression" dxfId="12" priority="3">
      <formula>$G$4="INOX"</formula>
    </cfRule>
    <cfRule type="expression" dxfId="11" priority="4">
      <formula>$G$4="ALUM"</formula>
    </cfRule>
  </conditionalFormatting>
  <printOptions horizontalCentered="1"/>
  <pageMargins left="0.7" right="0.7" top="0.2" bottom="0.75" header="0" footer="0.3"/>
  <pageSetup paperSize="9" scale="50" orientation="portrait" r:id="rId1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90181-575A-439A-B1E9-7D484987A49A}">
  <sheetPr codeName="Hoja9"/>
  <dimension ref="A1:G2"/>
  <sheetViews>
    <sheetView workbookViewId="0">
      <selection activeCell="G17" sqref="G17"/>
    </sheetView>
  </sheetViews>
  <sheetFormatPr baseColWidth="10" defaultColWidth="20.625" defaultRowHeight="14.25"/>
  <cols>
    <col min="1" max="1" width="10.625" style="68" customWidth="1"/>
    <col min="2" max="6" width="20.625" style="68"/>
    <col min="7" max="7" width="30.875" style="68" bestFit="1" customWidth="1"/>
    <col min="8" max="16384" width="20.625" style="70"/>
  </cols>
  <sheetData>
    <row r="1" spans="1:7">
      <c r="A1" s="68" t="str" cm="1">
        <f t="array" ref="A1:G2">GenerarTablaDinamicaEtiquetas(
  TABLA_PEDIDO_BASE[#Data],
  TABLA_PEDIDO_BASE[#Headers],
  HOJA_INGRESO!F2,
  HOJA_INGRESO!D4
)</f>
        <v>ETIQ.</v>
      </c>
      <c r="B1" s="68" t="str">
        <v>N°PEDIDO</v>
      </c>
      <c r="C1" s="68" t="str">
        <v>N°PIEZA</v>
      </c>
      <c r="D1" s="68" t="str">
        <v>PROYECTO</v>
      </c>
      <c r="E1" s="68" t="str">
        <v>SECTOR</v>
      </c>
      <c r="F1" s="68" t="str">
        <v>PIEZA</v>
      </c>
      <c r="G1" s="68" t="str">
        <v>ESQUEMA/COMENTARIO</v>
      </c>
    </row>
    <row r="2" spans="1:7">
      <c r="A2" s="68">
        <v>0</v>
      </c>
      <c r="B2" s="68">
        <v>0</v>
      </c>
      <c r="C2" s="68">
        <v>0</v>
      </c>
      <c r="D2" s="68">
        <v>0</v>
      </c>
      <c r="E2" s="68">
        <v>0</v>
      </c>
      <c r="F2" s="68">
        <v>0</v>
      </c>
      <c r="G2" s="68">
        <v>0</v>
      </c>
    </row>
  </sheetData>
  <sheetProtection algorithmName="SHA-512" hashValue="X2I5EndjwaMSA6H4CM35wMZ1SfnTVW7v8C82BjqksMle940GVYlxh18vFDoan1TewHlp+sla0V/UZqNUIELElA==" saltValue="nyVtu1v/Z1SPo2Ih5vyLBg==" spinCount="100000" sheet="1" objects="1" scenarios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22</vt:i4>
      </vt:variant>
    </vt:vector>
  </HeadingPairs>
  <TitlesOfParts>
    <vt:vector size="23" baseType="lpstr">
      <vt:lpstr>HOJA_INGRESO</vt:lpstr>
      <vt:lpstr>HOJA_CLIENTE!Área_de_impresión</vt:lpstr>
      <vt:lpstr>HOJA_CONTROL!Área_de_impresión</vt:lpstr>
      <vt:lpstr>HOJA_FABRICACION!Área_de_impresión</vt:lpstr>
      <vt:lpstr>HOJA_INGRESO!CALIBRE</vt:lpstr>
      <vt:lpstr>CALIBRES</vt:lpstr>
      <vt:lpstr>CATEGORIAS</vt:lpstr>
      <vt:lpstr>CIERRES</vt:lpstr>
      <vt:lpstr>CLIENTES</vt:lpstr>
      <vt:lpstr>LARGO_CHAPA</vt:lpstr>
      <vt:lpstr>LARGOS_DE_CHAPA</vt:lpstr>
      <vt:lpstr>MATERIAL</vt:lpstr>
      <vt:lpstr>MATERIALES</vt:lpstr>
      <vt:lpstr>SECTOR</vt:lpstr>
      <vt:lpstr>HOJA_CONTROL!TABLA_CONFIG_CODIGO</vt:lpstr>
      <vt:lpstr>TABLA_CONFIG_CODIGO</vt:lpstr>
      <vt:lpstr>HOJA_CONTROL!TABLA_CONFIG_IMAGEN</vt:lpstr>
      <vt:lpstr>TABLA_CONFIG_IMAGEN</vt:lpstr>
      <vt:lpstr>HOJA_CONTROL!TABLA_CONFIG_PIEZA</vt:lpstr>
      <vt:lpstr>TABLA_CONFIG_PIEZA</vt:lpstr>
      <vt:lpstr>HOJA_INGRESO!TIPO_DE_CIERRE</vt:lpstr>
      <vt:lpstr>HOJA_CONTROL!Títulos_a_imprimir</vt:lpstr>
      <vt:lpstr>TOTAL_DE_PIEZAS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Lew Lewa</dc:creator>
  <cp:lastModifiedBy>Taller Hounie</cp:lastModifiedBy>
  <cp:lastPrinted>2025-07-02T17:56:22Z</cp:lastPrinted>
  <dcterms:created xsi:type="dcterms:W3CDTF">2025-01-30T21:04:23Z</dcterms:created>
  <dcterms:modified xsi:type="dcterms:W3CDTF">2025-07-04T12:35:01Z</dcterms:modified>
</cp:coreProperties>
</file>