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-public\"/>
    </mc:Choice>
  </mc:AlternateContent>
  <xr:revisionPtr revIDLastSave="0" documentId="13_ncr:1_{4918BD46-6476-4F43-8610-1DD16BFD377F}" xr6:coauthVersionLast="47" xr6:coauthVersionMax="47" xr10:uidLastSave="{00000000-0000-0000-0000-000000000000}"/>
  <bookViews>
    <workbookView xWindow="-120" yWindow="-120" windowWidth="29040" windowHeight="1644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HOJA_CONTROL!$B$2:$G$21</definedName>
    <definedName name="_xlnm.Print_Area" localSheetId="6">HOJA_FABRICACION!$B$2:$F$16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HOJA_CONTROL!$2:$14</definedName>
    <definedName name="TOTAL_DE_PIEZAS">HOJA_INGRESO!$B$15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1" l="1"/>
  <c r="N11" i="1"/>
  <c r="M11" i="1"/>
  <c r="A45" i="5"/>
  <c r="A44" i="5"/>
  <c r="A43" i="5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 s="1"/>
  <c r="G6" i="8"/>
  <c r="G5" i="8"/>
  <c r="G4" i="8"/>
  <c r="D8" i="8"/>
  <c r="F2" i="6" a="1"/>
  <c r="F2" i="6" s="1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 s="1"/>
  <c r="R11" i="1" a="1"/>
  <c r="D15" i="1" a="1"/>
  <c r="E15" i="1" a="1"/>
  <c r="L16" i="1" a="1"/>
  <c r="C15" i="1" a="1"/>
  <c r="L14" i="1" a="1"/>
  <c r="C22" i="2" a="1"/>
  <c r="C28" i="2" a="1"/>
  <c r="C43" i="2" a="1"/>
  <c r="C44" i="2" a="1"/>
  <c r="C15" i="2" a="1"/>
  <c r="C38" i="2" a="1"/>
  <c r="C33" i="2" a="1"/>
  <c r="C41" i="2" a="1"/>
  <c r="C42" i="2" a="1"/>
  <c r="C23" i="2" a="1"/>
  <c r="C18" i="2" a="1"/>
  <c r="C32" i="2" a="1"/>
  <c r="C39" i="2" a="1"/>
  <c r="C34" i="2" a="1"/>
  <c r="C20" i="2" a="1"/>
  <c r="C26" i="2" a="1"/>
  <c r="C21" i="2" a="1"/>
  <c r="C45" i="2" a="1"/>
  <c r="C36" i="2" a="1"/>
  <c r="C30" i="2" a="1"/>
  <c r="C40" i="2" a="1"/>
  <c r="C16" i="2" a="1"/>
  <c r="C35" i="2" a="1"/>
  <c r="C29" i="2" a="1"/>
  <c r="C46" i="2" a="1"/>
  <c r="C24" i="2" a="1"/>
  <c r="C25" i="2" a="1"/>
  <c r="C17" i="2" a="1"/>
  <c r="C19" i="2" a="1"/>
  <c r="C31" i="2" a="1"/>
  <c r="C37" i="2" a="1"/>
  <c r="C27" i="2" a="1"/>
  <c r="R11" i="1" l="1"/>
  <c r="E15" i="1"/>
  <c r="D15" i="1"/>
  <c r="L14" i="1"/>
  <c r="L16" i="1"/>
  <c r="C15" i="1"/>
  <c r="C25" i="2"/>
  <c r="C41" i="2"/>
  <c r="C28" i="2"/>
  <c r="C43" i="2"/>
  <c r="C17" i="2"/>
  <c r="C37" i="2"/>
  <c r="C45" i="2"/>
  <c r="C15" i="2"/>
  <c r="C32" i="2"/>
  <c r="C24" i="2"/>
  <c r="C26" i="2"/>
  <c r="C22" i="2"/>
  <c r="C40" i="2"/>
  <c r="C39" i="2"/>
  <c r="C30" i="2"/>
  <c r="C19" i="2"/>
  <c r="C27" i="2"/>
  <c r="C34" i="2"/>
  <c r="C23" i="2"/>
  <c r="C20" i="2"/>
  <c r="C42" i="2"/>
  <c r="C29" i="2"/>
  <c r="C36" i="2"/>
  <c r="C38" i="2"/>
  <c r="C33" i="2"/>
  <c r="C16" i="2"/>
  <c r="C31" i="2"/>
  <c r="C35" i="2"/>
  <c r="C46" i="2"/>
  <c r="C44" i="2"/>
  <c r="C21" i="2"/>
  <c r="C18" i="2"/>
  <c r="S11" i="1" a="1"/>
  <c r="B14" i="8" a="1"/>
  <c r="A1" i="10" a="1"/>
  <c r="J4" i="11" a="1"/>
  <c r="B14" i="3" a="1"/>
  <c r="B14" i="11" a="1"/>
  <c r="S11" i="1" l="1"/>
  <c r="A1" i="10"/>
  <c r="J4" i="11"/>
  <c r="B14" i="8"/>
  <c r="B14" i="3"/>
  <c r="B14" i="11"/>
  <c r="C12" i="8"/>
  <c r="B15" i="1"/>
  <c r="C12" i="11"/>
  <c r="C12" i="2"/>
  <c r="C12" i="3"/>
  <c r="H15" i="1"/>
  <c r="H12" i="11" s="1"/>
  <c r="F7" i="3"/>
  <c r="G7" i="8"/>
  <c r="G7" i="2"/>
  <c r="G7" i="11"/>
  <c r="D12" i="11"/>
  <c r="D12" i="3"/>
  <c r="D12" i="8"/>
  <c r="D12" i="2"/>
  <c r="E12" i="11"/>
  <c r="E12" i="3"/>
  <c r="E12" i="8"/>
  <c r="E12" i="2"/>
  <c r="F12" i="2" l="1"/>
  <c r="B12" i="11"/>
  <c r="B12" i="8"/>
  <c r="B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<sst xmlns="http://schemas.openxmlformats.org/spreadsheetml/2006/main" count="596" uniqueCount="256">
  <si>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</si>
  <si>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</si>
  <si>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</si>
  <si>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</si>
  <si>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</si>
  <si>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</si>
  <si>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</si>
  <si>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</si>
  <si>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</si>
  <si>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</si>
  <si>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</si>
  <si>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</si>
  <si>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</si>
  <si>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</si>
  <si>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</si>
  <si>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</si>
  <si>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</si>
  <si>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</si>
  <si>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</si>
  <si>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</si>
  <si>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</si>
  <si>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</si>
  <si>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</si>
  <si>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</si>
  <si>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</si>
  <si>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</si>
  <si>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</si>
  <si>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</si>
  <si>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</si>
  <si>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</si>
  <si>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</si>
  <si>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</si>
  <si>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</si>
  <si>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</si>
  <si>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</si>
  <si>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</si>
  <si>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</si>
  <si>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</si>
  <si>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</si>
  <si>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</si>
  <si>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</si>
  <si>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</si>
  <si>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</si>
  <si>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</si>
  <si>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</si>
  <si>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</si>
  <si>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</si>
  <si>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</si>
  <si>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</si>
  <si>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</si>
  <si>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</si>
  <si>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</si>
  <si>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</si>
  <si>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</si>
  <si>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</si>
  <si>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</si>
  <si>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</si>
  <si>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</si>
  <si>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</si>
  <si>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</si>
  <si>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</si>
  <si>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</si>
  <si>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</si>
  <si>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</si>
  <si>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</si>
  <si>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</si>
  <si>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</si>
  <si>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</si>
  <si>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</si>
  <si>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</si>
  <si>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</si>
  <si>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</si>
  <si>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</si>
  <si>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</si>
  <si>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</si>
  <si>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</si>
  <si>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</si>
  <si>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</si>
  <si>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</si>
  <si>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</si>
  <si>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</si>
  <si>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</si>
  <si>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</si>
  <si>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</si>
  <si>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</si>
  <si>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</si>
  <si>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</si>
  <si>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</si>
  <si>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</si>
  <si>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</si>
  <si>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</si>
  <si>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</si>
  <si>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</si>
  <si>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</si>
  <si>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</si>
  <si>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</si>
  <si>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</si>
  <si>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</si>
  <si>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</si>
  <si>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</si>
  <si>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</si>
  <si>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</si>
  <si>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</si>
  <si>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</si>
  <si>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</si>
  <si>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</si>
  <si>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</si>
  <si>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</si>
  <si>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</si>
  <si>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</si>
  <si>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</si>
  <si>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</si>
  <si>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</si>
  <si>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</si>
  <si>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</si>
  <si>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</si>
  <si>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</si>
  <si>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</si>
  <si>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</si>
  <si>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</si>
  <si>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</si>
  <si>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</si>
  <si>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</si>
  <si>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{A}x{B} Lu {C} {C1}/{C2}</t>
  </si>
  <si>
    <t>CALC_M2_CUADRADO_REDONDO([@A],[@B],[@D],[@CANTIDAD])</t>
  </si>
  <si>
    <t>Hamaca</t>
  </si>
  <si>
    <t>Curva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</si>
  <si>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</si>
  <si>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</si>
  <si>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</si>
  <si>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</si>
  <si>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</si>
  <si>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</si>
  <si>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</si>
  <si>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</si>
  <si>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CONTROL</t>
  </si>
  <si>
    <t>EspecialØ</t>
  </si>
  <si>
    <t>Cajon2</t>
  </si>
  <si>
    <t>Tapa Ø</t>
  </si>
  <si>
    <t>CALC_M2_TAPA_REDONDA([@A],[@CANTIDAD])</t>
  </si>
  <si>
    <t>A,B,C,D,E,F,G,C1,C2</t>
  </si>
  <si>
    <t>CALC_M2_GARGANTA([@A], [@B],[@C],[@D],[@CANTIDAD])</t>
  </si>
  <si>
    <t>CLIENTES</t>
  </si>
  <si>
    <t>MED</t>
  </si>
  <si>
    <t>{A}x{B} r{C} 45° {C1}/{C2}</t>
  </si>
  <si>
    <t>{A}x{B} r{C} {D}° {C1}/{C2}</t>
  </si>
  <si>
    <t>{A}x{B} a {C}x{D} Lu {E}  {C1}/{C2}</t>
  </si>
  <si>
    <t>{A}x{B} r{C} 90° {C1}/{C2}</t>
  </si>
  <si>
    <t>{A}x{B} a Ø{C} Lu {D}</t>
  </si>
  <si>
    <t>Ø{A} a Ø{B} Lu {C}</t>
  </si>
  <si>
    <t>CALC_M2_GARGANTA2([@A], [@B],[@C],[@CANTIDAD])</t>
  </si>
  <si>
    <t>CALC_M2_GARGANTA3([@A], [@B],[@C],[@CANTIDAD])</t>
  </si>
  <si>
    <t>CALC_M2_LONA2([@A],[@CANTIDAD])</t>
  </si>
  <si>
    <t>CALC_M2_CAJON2([@A], [@B], [@C], [@D], [@E], [@CANTIDAD])</t>
  </si>
  <si>
    <t>{A}x{B} Lu {C} {C1}/TAPA</t>
  </si>
  <si>
    <t>A,B,C,C1</t>
  </si>
  <si>
    <t>Ø{A} r{B} 90°</t>
  </si>
  <si>
    <t>CALC_M2_CODO_REDONDO([@A],[@CANTIDAD])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</si>
  <si>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</si>
  <si>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</si>
  <si>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</si>
  <si>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</si>
  <si>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</si>
  <si>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</si>
  <si>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</si>
  <si>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</si>
  <si>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</si>
  <si>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</si>
  <si>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</si>
  <si>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</si>
  <si>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</si>
  <si>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</si>
  <si>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</si>
  <si>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</si>
  <si>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 xml:space="preserve"> Ø{A}</t>
  </si>
  <si>
    <t>CALC_M2_LONA_REDONDO2([@A],[@CANTIDAD])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</si>
  <si>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</si>
  <si>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</si>
  <si>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</si>
  <si>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</si>
  <si>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</si>
  <si>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</si>
  <si>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</si>
  <si>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</si>
  <si>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</si>
  <si>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</si>
  <si>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</si>
  <si>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</si>
  <si>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</si>
  <si>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</si>
  <si>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</si>
  <si>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</si>
  <si>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</si>
  <si>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</si>
  <si>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</si>
  <si>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</si>
  <si>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</si>
  <si>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</si>
  <si>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</si>
  <si>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</si>
  <si>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</si>
  <si>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</si>
  <si>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CALC_M2_CODO([@A],[@B],[@C],[@C1],[@C2],[@CANTIDAD])</t>
  </si>
  <si>
    <t>Clinch</t>
  </si>
  <si>
    <t>De {A}x{B} a {C}x{D} r{E} 90° a {F}x{G} r{H} 90° {C1}/{C2}/{C3}</t>
  </si>
  <si>
    <t>CALC_M2_PANTALON_TRANSFORMADO([@A],[@B],[@C],[@D],[@E],[@F],[@G],[@H],[@C1],[@C2],[@C3],[@CANTIDAD])</t>
  </si>
  <si>
    <t>{A}x{B} r{C} Lu {D} {C1}/CLINCH</t>
  </si>
  <si>
    <t>{A}x{B} r{C} {C1}/CLINCH</t>
  </si>
  <si>
    <t>{A}x{B} Lu {C} {C1}/CLINCH</t>
  </si>
  <si>
    <t>CALC_M2_AJUSTE([@A],[@B],[@C],[@C1],"CLINCH",[@CANTIDAD])</t>
  </si>
  <si>
    <t>CALC_M2_CLINCH([@A],[@B],[@C],[@C1],[@CANTIDAD])</t>
  </si>
  <si>
    <t xml:space="preserve"> </t>
  </si>
  <si>
    <t>{A}x{B}x{C}x{D}</t>
  </si>
  <si>
    <t>CALC_M2_HAMACA([@A],[@B],[@C],[@D],[@CANTIDAD])</t>
  </si>
  <si>
    <t>-</t>
  </si>
  <si>
    <t>P2,5</t>
  </si>
  <si>
    <t>CALC_M2_LONA_TRANS([@A], [@B], [@C], [@D], [@E],[@CANTIDAD])</t>
  </si>
  <si>
    <t>Garganta - Solo radio</t>
  </si>
  <si>
    <t>Garganta - Solo Lu</t>
  </si>
  <si>
    <t>Pantalon - Un lado recto</t>
  </si>
  <si>
    <t>Lona  Ø - Sin Lu</t>
  </si>
  <si>
    <t>Lona - Transformada</t>
  </si>
  <si>
    <t>Pantalon - Transformado</t>
  </si>
  <si>
    <t>Desvio - Con radios</t>
  </si>
  <si>
    <t>A,B,C,D,E,C1,C2,Figura</t>
  </si>
  <si>
    <t>{A}x{B} a {C}x{D} Lu {E}  {C1}/{C2} - {Figura}</t>
  </si>
  <si>
    <t>Codo - 90°</t>
  </si>
  <si>
    <t>Cuña - 45°</t>
  </si>
  <si>
    <t>Codo Ø - 90°</t>
  </si>
  <si>
    <t>Cuña Ø - 45°</t>
  </si>
  <si>
    <t>Lona - Tira de lona (CM)</t>
  </si>
  <si>
    <t>Tira de {A} cm</t>
  </si>
  <si>
    <t>Transformacion CR - Cuadrado a redondo</t>
  </si>
  <si>
    <t>CALC_M2_CUELLO_REDONDO([@A],[@B],[@CANTIDAD])</t>
  </si>
  <si>
    <t>Chapa</t>
  </si>
  <si>
    <t>CALC_M2_CHAPA([@A],[@B],[@CANTIDAD])</t>
  </si>
  <si>
    <t>{A}x{B} a {D}x{B} r{F} a {C}x{B} Lu {E} {C1}/{C2}/{C3}</t>
  </si>
  <si>
    <t>A,B,C,D,E,F,C1,C2,C3</t>
  </si>
  <si>
    <t>CALC_M2_PANTALON2([@A], [@B], [@C], [@D], [@E], [@F],[@C1],[@C2],[@C3], [@CANTIDAD])</t>
  </si>
  <si>
    <t>ARGUL</t>
  </si>
  <si>
    <t>ASUAN</t>
  </si>
  <si>
    <t>NUESTRO</t>
  </si>
  <si>
    <t>Cuello Ø - Sin Lu</t>
  </si>
  <si>
    <t>Ø {A}</t>
  </si>
  <si>
    <t>CALC_M2_CUELLO_REDONDO([@A],20,[@CANTIDAD])</t>
  </si>
  <si>
    <t>Cuello - Rectangular</t>
  </si>
  <si>
    <t>C2</t>
  </si>
  <si>
    <t>C1</t>
  </si>
  <si>
    <t>C</t>
  </si>
  <si>
    <t>B</t>
  </si>
  <si>
    <t>C3</t>
  </si>
  <si>
    <t>F</t>
  </si>
  <si>
    <t>D</t>
  </si>
  <si>
    <t>De {A}x{B} a {C}x{B} r{E} a {D}x{B} r{F} {C1}/{C2}/{C3}</t>
  </si>
  <si>
    <t>CALC_M2_PANTALON([@A], [@B], [@C], [@D], [@E], [@F], [@C1],[@C2],[@C3],[@CANTIDAD],90,90)</t>
  </si>
  <si>
    <t>PEDIDOS_HUM_d105777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</si>
</sst>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  <font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25" fillId="0" borderId="6" xfId="0" applyFont="1" applyFill="1" applyBorder="1" applyAlignment="1">
      <alignment horizontal="center" vertical="center" wrapText="1"/>
    </xf>
    <xf numFmtId="0" fontId="23" fillId="4" borderId="19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emf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26" Type="http://schemas.openxmlformats.org/officeDocument/2006/relationships/image" Target="../media/image33.PNG"/><Relationship Id="rId39" Type="http://schemas.openxmlformats.org/officeDocument/2006/relationships/image" Target="../media/image46.PNG"/><Relationship Id="rId21" Type="http://schemas.openxmlformats.org/officeDocument/2006/relationships/image" Target="../media/image28.PNG"/><Relationship Id="rId34" Type="http://schemas.openxmlformats.org/officeDocument/2006/relationships/image" Target="../media/image41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33" Type="http://schemas.openxmlformats.org/officeDocument/2006/relationships/image" Target="../media/image40.JPG"/><Relationship Id="rId38" Type="http://schemas.openxmlformats.org/officeDocument/2006/relationships/image" Target="../media/image45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29" Type="http://schemas.openxmlformats.org/officeDocument/2006/relationships/image" Target="../media/image36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24" Type="http://schemas.openxmlformats.org/officeDocument/2006/relationships/image" Target="../media/image31.PNG"/><Relationship Id="rId32" Type="http://schemas.openxmlformats.org/officeDocument/2006/relationships/image" Target="../media/image39.PNG"/><Relationship Id="rId37" Type="http://schemas.openxmlformats.org/officeDocument/2006/relationships/image" Target="../media/image44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35.png"/><Relationship Id="rId36" Type="http://schemas.openxmlformats.org/officeDocument/2006/relationships/image" Target="../media/image43.PNG"/><Relationship Id="rId10" Type="http://schemas.openxmlformats.org/officeDocument/2006/relationships/image" Target="../media/image17.jpg"/><Relationship Id="rId19" Type="http://schemas.openxmlformats.org/officeDocument/2006/relationships/image" Target="../media/image26.PNG"/><Relationship Id="rId31" Type="http://schemas.openxmlformats.org/officeDocument/2006/relationships/image" Target="../media/image38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Relationship Id="rId22" Type="http://schemas.openxmlformats.org/officeDocument/2006/relationships/image" Target="../media/image29.png"/><Relationship Id="rId27" Type="http://schemas.openxmlformats.org/officeDocument/2006/relationships/image" Target="../media/image34.png"/><Relationship Id="rId30" Type="http://schemas.openxmlformats.org/officeDocument/2006/relationships/image" Target="../media/image37.PNG"/><Relationship Id="rId35" Type="http://schemas.openxmlformats.org/officeDocument/2006/relationships/image" Target="../media/image42.PNG"/><Relationship Id="rId8" Type="http://schemas.openxmlformats.org/officeDocument/2006/relationships/image" Target="../media/image15.PNG"/><Relationship Id="rId3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 hidden="1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 hidden="1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 hidden="1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 hidden="1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 hidden="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0</xdr:col>
      <xdr:colOff>123825</xdr:colOff>
      <xdr:row>0</xdr:row>
      <xdr:rowOff>19050</xdr:rowOff>
    </xdr:from>
    <xdr:to>
      <xdr:col>0</xdr:col>
      <xdr:colOff>570225</xdr:colOff>
      <xdr:row>0</xdr:row>
      <xdr:rowOff>465450</xdr:rowOff>
    </xdr:to>
    <xdr:pic macro="[0]!MostrarYOcultarBotones">
      <xdr:nvPicPr>
        <xdr:cNvPr id="4" name="img_visible" descr="Ojo con relleno sólido" hidden="1">
          <a:extLst>
            <a:ext uri="{FF2B5EF4-FFF2-40B4-BE49-F238E27FC236}">
              <a16:creationId xmlns:a16="http://schemas.microsoft.com/office/drawing/2014/main" id="{0F1D459D-2AEA-C9BC-968B-6946EE90C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19050"/>
          <a:ext cx="446400" cy="446400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xdr:twoCellAnchor editAs="oneCell">
    <xdr:from>
      <xdr:col>0</xdr:col>
      <xdr:colOff>114300</xdr:colOff>
      <xdr:row>0</xdr:row>
      <xdr:rowOff>28575</xdr:rowOff>
    </xdr:from>
    <xdr:to>
      <xdr:col>0</xdr:col>
      <xdr:colOff>561975</xdr:colOff>
      <xdr:row>0</xdr:row>
      <xdr:rowOff>476250</xdr:rowOff>
    </xdr:to>
    <xdr:pic macro="[0]!MostrarOcultarGrupoConPassword">
      <xdr:nvPicPr>
        <xdr:cNvPr id="3" name="img_oculto" descr="Invidente con relleno sólido">
          <a:extLst>
            <a:ext uri="{FF2B5EF4-FFF2-40B4-BE49-F238E27FC236}">
              <a16:creationId xmlns:a16="http://schemas.microsoft.com/office/drawing/2014/main" id="{4FA4C66C-DF1E-4EDC-C493-F76C822FF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300" y="28575"/>
          <a:ext cx="447675" cy="44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10402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3" name="Imagen 2">
          <a:extLst>
            <a:ext uri="{FF2B5EF4-FFF2-40B4-BE49-F238E27FC236}">
              <a16:creationId xmlns:a16="http://schemas.microsoft.com/office/drawing/2014/main" id="{AB6763CE-51DD-404D-A903-CBE853E86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15" name="Imagen 14">
          <a:extLst>
            <a:ext uri="{FF2B5EF4-FFF2-40B4-BE49-F238E27FC236}">
              <a16:creationId xmlns:a16="http://schemas.microsoft.com/office/drawing/2014/main" id="{580502F3-5C0B-561B-F64B-147E754FC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4&quot;'">
      <xdr:nvPicPr>
        <xdr:cNvPr id="17" name="Imagen 16">
          <a:extLst>
            <a:ext uri="{FF2B5EF4-FFF2-40B4-BE49-F238E27FC236}">
              <a16:creationId xmlns:a16="http://schemas.microsoft.com/office/drawing/2014/main" id="{2AF7A312-8074-429B-DD23-81237199D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pic macro="'CargarImagen &quot;$I$43&quot;'">
      <xdr:nvPicPr>
        <xdr:cNvPr id="19" name="Imagen 18">
          <a:extLst>
            <a:ext uri="{FF2B5EF4-FFF2-40B4-BE49-F238E27FC236}">
              <a16:creationId xmlns:a16="http://schemas.microsoft.com/office/drawing/2014/main" id="{9A890D14-479F-C092-FB91-DBEFC4319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3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21&quot;'">
      <xdr:nvPicPr>
        <xdr:cNvPr id="22" name="Imagen 21">
          <a:extLst>
            <a:ext uri="{FF2B5EF4-FFF2-40B4-BE49-F238E27FC236}">
              <a16:creationId xmlns:a16="http://schemas.microsoft.com/office/drawing/2014/main" id="{88E3E26F-D52B-48F5-A066-EDD69593E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2&quot;'">
      <xdr:nvPicPr>
        <xdr:cNvPr id="27" name="Imagen 26">
          <a:extLst>
            <a:ext uri="{FF2B5EF4-FFF2-40B4-BE49-F238E27FC236}">
              <a16:creationId xmlns:a16="http://schemas.microsoft.com/office/drawing/2014/main" id="{3564E47A-2767-27F1-E094-562B5DA51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3&quot;'">
      <xdr:nvPicPr>
        <xdr:cNvPr id="31" name="Imagen 30">
          <a:extLst>
            <a:ext uri="{FF2B5EF4-FFF2-40B4-BE49-F238E27FC236}">
              <a16:creationId xmlns:a16="http://schemas.microsoft.com/office/drawing/2014/main" id="{D6CDD5C6-881A-2BC7-AA2C-07931BC20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44</xdr:row>
      <xdr:rowOff>0</xdr:rowOff>
    </xdr:to>
    <xdr:pic macro="'CargarImagen &quot;$I$44&quot;'">
      <xdr:nvPicPr>
        <xdr:cNvPr id="20" name="Imagen 19">
          <a:extLst>
            <a:ext uri="{FF2B5EF4-FFF2-40B4-BE49-F238E27FC236}">
              <a16:creationId xmlns:a16="http://schemas.microsoft.com/office/drawing/2014/main" id="{188A88B6-D1AA-CABF-E318-491D77F65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802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8&quot;'">
      <xdr:nvPicPr>
        <xdr:cNvPr id="25" name="Imagen 24">
          <a:extLst>
            <a:ext uri="{FF2B5EF4-FFF2-40B4-BE49-F238E27FC236}">
              <a16:creationId xmlns:a16="http://schemas.microsoft.com/office/drawing/2014/main" id="{FADD9F6C-474D-CD63-79CA-FFA8E09E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44</xdr:row>
      <xdr:rowOff>0</xdr:rowOff>
    </xdr:from>
    <xdr:to>
      <xdr:col>9</xdr:col>
      <xdr:colOff>0</xdr:colOff>
      <xdr:row>45</xdr:row>
      <xdr:rowOff>0</xdr:rowOff>
    </xdr:to>
    <xdr:pic macro="'CargarImagen &quot;$I$45&quot;'">
      <xdr:nvPicPr>
        <xdr:cNvPr id="23" name="Imagen 22">
          <a:extLst>
            <a:ext uri="{FF2B5EF4-FFF2-40B4-BE49-F238E27FC236}">
              <a16:creationId xmlns:a16="http://schemas.microsoft.com/office/drawing/2014/main" id="{EF89604E-0116-E649-4682-22352471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821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7&quot;'">
      <xdr:nvPicPr>
        <xdr:cNvPr id="26" name="Imagen 25">
          <a:extLst>
            <a:ext uri="{FF2B5EF4-FFF2-40B4-BE49-F238E27FC236}">
              <a16:creationId xmlns:a16="http://schemas.microsoft.com/office/drawing/2014/main" id="{4F0AA419-3AC1-CEF4-92EC-8C9CDE602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333574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705049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225</xdr:colOff>
      <xdr:row>0</xdr:row>
      <xdr:rowOff>9525</xdr:rowOff>
    </xdr:from>
    <xdr:to>
      <xdr:col>8</xdr:col>
      <xdr:colOff>590550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523875</xdr:colOff>
      <xdr:row>0</xdr:row>
      <xdr:rowOff>9525</xdr:rowOff>
    </xdr:from>
    <xdr:to>
      <xdr:col>9</xdr:col>
      <xdr:colOff>1076100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S11" totalsRowShown="0" headerRowDxfId="106" headerRowBorderDxfId="105" tableBorderDxfId="104" totalsRowBorderDxfId="103">
  <autoFilter ref="B10:S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248" xr3:uid="{2A9842F5-F4C5-454C-9831-62D457AF462E}" name="SECTOR" dataDxfId="102"/>
    <tableColumn id="1" xr3:uid="{98517439-B9EE-4E99-AADA-D8702153F511}" name="CALIBRE" dataDxfId="101"/>
    <tableColumn id="5" xr3:uid="{A3BF834F-B8E4-408E-BB47-44664CB27262}" name="FORMA" dataDxfId="100"/>
    <tableColumn id="3" xr3:uid="{E86EC610-EA0A-4DF4-A1BE-9077823633D5}" name="COD." dataDxfId="99"/>
    <tableColumn id="4" xr3:uid="{C073F580-5364-45B5-8A0A-6769D483CC07}" name="PIEZA" dataDxfId="98"/>
    <tableColumn id="116" xr3:uid="{AE56C030-EBE6-409D-9B8A-EEFEE43F223B}" name="A" dataDxfId="97"/>
    <tableColumn id="115" xr3:uid="{2EEF44E4-ED6C-4B0A-A5C1-5B76C6C5AD0F}" name="B" dataDxfId="96"/>
    <tableColumn id="114" xr3:uid="{0FBA44A1-1047-491C-B928-AA7D1F794294}" name="C" dataDxfId="95"/>
    <tableColumn id="113" xr3:uid="{A6614743-CFDA-46C9-9315-4E0907905D31}" name="D" dataDxfId="94"/>
    <tableColumn id="112" xr3:uid="{8EF84A12-1DF6-4F56-83B8-310D217F956C}" name="E" dataDxfId="93"/>
    <tableColumn id="111" xr3:uid="{1B0EE107-6AC1-406A-9E6C-0781E5F2F0DA}" name="F" dataDxfId="92"/>
    <tableColumn id="110" xr3:uid="{902E718D-644D-4E2E-ABB0-03436926C4DC}" name="C1" dataDxfId="91">
      <calculatedColumnFormula>TIPO_DE_CIERRE</calculatedColumnFormula>
    </tableColumn>
    <tableColumn id="109" xr3:uid="{2C0CCDC3-82B3-4052-8EF7-3E041114EC67}" name="C2" dataDxfId="90">
      <calculatedColumnFormula>TIPO_DE_CIERRE</calculatedColumnFormula>
    </tableColumn>
    <tableColumn id="108" xr3:uid="{73673147-95D1-4940-B93D-E8A5606C8519}" name="C3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CALC_M2_PANTALON(TABLA_INGRESO_PIEZA[[#This Row],[A]], TABLA_INGRESO_PIEZA[[#This Row],[B]], TABLA_INGRESO_PIEZA[[#This Row],[C]], TABLA_INGRESO_PIEZA[[#This Row],[D]], TABLA_INGRESO_PIEZA[[#This Row],[E]], TABLA_INGRESO_PIEZA[[#This Row],[F]], TABLA_INGRESO_PIEZA[[#This Row],[C1]],TABLA_INGRESO_PIEZA[[#This Row],[C2]],TABLA_INGRESO_PIEZA[[#This Row],[C3]],TABLA_INGRESO_PIEZA[[#This Row],[CANTIDAD]],90,90)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11" totalsRowShown="0" headerRowDxfId="66" dataDxfId="64" headerRowBorderDxfId="65">
  <autoFilter ref="E1:F11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5" totalsRowShown="0" headerRowDxfId="61" dataDxfId="59" headerRowBorderDxfId="60" tableBorderDxfId="58" totalsRowBorderDxfId="57">
  <autoFilter ref="H1:H15" xr:uid="{77016697-0C67-4BD7-8341-B6B2C8A2FA81}">
    <filterColumn colId="0" hiddenButton="1"/>
  </autoFilter>
  <sortState xmlns:xlrd2="http://schemas.microsoft.com/office/spreadsheetml/2017/richdata2" ref="H2:H15">
    <sortCondition ref="H1:H15"/>
  </sortState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9" totalsRowShown="0" headerRowDxfId="49" dataDxfId="48">
  <autoFilter ref="L1:L9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5" totalsRowShown="0" headerRowDxfId="40" dataDxfId="38" headerRowBorderDxfId="39">
  <autoFilter ref="A1:I45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S20"/>
  <sheetViews>
    <sheetView showGridLines="0" tabSelected="1" zoomScaleNormal="100" workbookViewId="0">
      <selection activeCell="F11" sqref="F11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9" ht="39.950000000000003" customHeight="1">
      <c r="B1" s="109" t="s">
        <v>255</v>
      </c>
      <c r="C1" s="110"/>
      <c r="D1" s="110"/>
      <c r="E1" s="110"/>
      <c r="F1" s="110"/>
      <c r="G1" s="110"/>
      <c r="H1" s="110"/>
      <c r="I1" s="110"/>
      <c r="J1" s="110"/>
    </row>
    <row r="2" spans="2:19" ht="15">
      <c r="B2" s="116" t="s">
        <v>107</v>
      </c>
      <c r="C2" s="116"/>
      <c r="D2" s="116"/>
      <c r="E2" s="116"/>
      <c r="F2" s="116"/>
      <c r="G2" s="116"/>
      <c r="H2" s="116"/>
      <c r="I2" s="116"/>
      <c r="J2" s="116"/>
    </row>
    <row r="3" spans="2:19">
      <c r="L3" s="3"/>
      <c r="M3" s="3"/>
    </row>
    <row r="4" spans="2:19" ht="15">
      <c r="B4" s="117" t="s">
        <v>1</v>
      </c>
      <c r="C4" s="118"/>
      <c r="D4" s="119"/>
      <c r="E4" s="120"/>
      <c r="G4" s="117" t="s">
        <v>5</v>
      </c>
      <c r="H4" s="118"/>
      <c r="I4" s="119">
        <v>122</v>
      </c>
      <c r="J4" s="120"/>
      <c r="L4" s="3"/>
      <c r="M4" s="3"/>
    </row>
    <row r="5" spans="2:19" ht="15">
      <c r="B5" s="117" t="s">
        <v>2</v>
      </c>
      <c r="C5" s="118"/>
      <c r="D5" s="119"/>
      <c r="E5" s="120"/>
      <c r="G5" s="117" t="s">
        <v>7</v>
      </c>
      <c r="H5" s="118"/>
      <c r="I5" s="119" t="s">
        <v>0</v>
      </c>
      <c r="J5" s="120"/>
      <c r="L5" s="3"/>
      <c r="M5" s="3"/>
    </row>
    <row r="6" spans="2:19" ht="15">
      <c r="B6" s="117" t="s">
        <v>4</v>
      </c>
      <c r="C6" s="118"/>
      <c r="D6" s="119"/>
      <c r="E6" s="120"/>
      <c r="G6" s="117" t="s">
        <v>6</v>
      </c>
      <c r="H6" s="118"/>
      <c r="I6" s="119" t="s">
        <v>188</v>
      </c>
      <c r="J6" s="120"/>
      <c r="L6" s="3"/>
      <c r="M6" s="3"/>
    </row>
    <row r="7" spans="2:19" ht="15">
      <c r="B7" s="117" t="s">
        <v>3</v>
      </c>
      <c r="C7" s="118"/>
      <c r="D7" s="119"/>
      <c r="E7" s="120"/>
      <c r="G7" s="117" t="s">
        <v>8</v>
      </c>
      <c r="H7" s="118"/>
      <c r="I7" s="119">
        <v>0.6</v>
      </c>
      <c r="J7" s="120"/>
      <c r="L7" s="3"/>
      <c r="M7" s="3"/>
    </row>
    <row r="8" spans="2:19" ht="15">
      <c r="B8" s="114" t="s">
        <v>106</v>
      </c>
      <c r="C8" s="114"/>
      <c r="D8" s="115"/>
      <c r="E8" s="115"/>
      <c r="G8" s="114" t="s">
        <v>160</v>
      </c>
      <c r="H8" s="114"/>
      <c r="I8" s="122"/>
      <c r="J8" s="122"/>
      <c r="L8" s="3"/>
      <c r="M8" s="3"/>
    </row>
    <row r="10" spans="2:19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249</v>
      </c>
      <c r="I10" s="13" t="s">
        <v>248</v>
      </c>
      <c r="J10" s="13" t="s">
        <v>252</v>
      </c>
      <c r="K10" s="13" t="s">
        <v>188</v>
      </c>
      <c r="L10" s="13" t="s">
        <v>251</v>
      </c>
      <c r="M10" s="13" t="s">
        <v>247</v>
      </c>
      <c r="N10" s="13" t="s">
        <v>246</v>
      </c>
      <c r="O10" s="13" t="s">
        <v>250</v>
      </c>
      <c r="P10" s="12" t="s">
        <v>58</v>
      </c>
      <c r="Q10" s="12" t="s">
        <v>13</v>
      </c>
      <c r="R10" s="12" t="s">
        <v>44</v>
      </c>
      <c r="S10" s="12" t="s">
        <v>45</v>
      </c>
    </row>
    <row r="11" spans="2:19">
      <c r="B11" s="53" t="s">
        <v>214</v>
      </c>
      <c r="C11" s="14">
        <v>0.6</v>
      </c>
      <c r="D11" s="15" t="s">
        <v>48</v>
      </c>
      <c r="E11" s="16">
        <v>26</v>
      </c>
      <c r="F11" s="17" t="s">
        <v>42</v>
      </c>
      <c r="G11" s="20"/>
      <c r="H11" s="20"/>
      <c r="I11" s="20"/>
      <c r="J11" s="20"/>
      <c r="K11" s="20"/>
      <c r="L11" s="20"/>
      <c r="M11" s="20" t="str">
        <f>TIPO_DE_CIERRE</f>
        <v>E</v>
      </c>
      <c r="N11" s="20" t="str">
        <f>TIPO_DE_CIERRE</f>
        <v>E</v>
      </c>
      <c r="O11" s="20" t="str">
        <f>TIPO_DE_CIERRE</f>
        <v>E</v>
      </c>
      <c r="P11" s="20"/>
      <c r="Q11" s="20">
        <v>1</v>
      </c>
      <c r="R11" s="101" cm="1">
        <f t="array" ref="R11">CALC_M2_PANTALON(TABLA_INGRESO_PIEZA[[#This Row],[A]], TABLA_INGRESO_PIEZA[[#This Row],[B]], TABLA_INGRESO_PIEZA[[#This Row],[C]], TABLA_INGRESO_PIEZA[[#This Row],[D]], TABLA_INGRESO_PIEZA[[#This Row],[E]], TABLA_INGRESO_PIEZA[[#This Row],[F]], TABLA_INGRESO_PIEZA[[#This Row],[C1]],TABLA_INGRESO_PIEZA[[#This Row],[C2]],TABLA_INGRESO_PIEZA[[#This Row],[C3]],TABLA_INGRESO_PIEZA[[#This Row],[CANTIDAD]],90,90)</f>
        <v>0</v>
      </c>
      <c r="S11" s="102" cm="1">
        <f t="array" ref="S11">CALC_KG2(MATERIAL, TABLA_INGRESO_PIEZA[[#This Row],[M2]], TABLA_INGRESO_PIEZA[[#This Row],[CALIBRE]])</f>
        <v>0</v>
      </c>
    </row>
    <row r="12" spans="2:19">
      <c r="D12" s="2"/>
      <c r="E12" s="2"/>
    </row>
    <row r="13" spans="2:19">
      <c r="D13" s="3"/>
      <c r="E13" s="3"/>
    </row>
    <row r="14" spans="2:19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1" t="s">
        <v>43</v>
      </c>
      <c r="H14" s="121"/>
      <c r="J14" s="112" t="s">
        <v>61</v>
      </c>
      <c r="K14" s="113"/>
      <c r="L14" s="24" cm="1">
        <f t="array" ref="L14">CONTARESQUINEROS(TABLA_PEDIDO_BASE[ESQUEMA/COMENTARIO], TABLA_PEDIDO_BASE[CANTIDAD])</f>
        <v>0</v>
      </c>
    </row>
    <row r="15" spans="2:19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9" ht="15">
      <c r="J16" s="111" t="s">
        <v>162</v>
      </c>
      <c r="K16" s="111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14" priority="7">
      <formula>$I$5="HR"</formula>
    </cfRule>
    <cfRule type="expression" dxfId="113" priority="8">
      <formula>$I$5="GAL"</formula>
    </cfRule>
    <cfRule type="expression" dxfId="112" priority="9">
      <formula>ISNUMBER(SEARCH("INOX", $I$5))</formula>
    </cfRule>
    <cfRule type="expression" dxfId="111" priority="10">
      <formula>$I$5="ALUM"</formula>
    </cfRule>
  </conditionalFormatting>
  <conditionalFormatting sqref="E18:H18">
    <cfRule type="expression" dxfId="110" priority="4" stopIfTrue="1">
      <formula>#REF!="TDF"</formula>
    </cfRule>
    <cfRule type="expression" dxfId="109" priority="5" stopIfTrue="1">
      <formula>#REF!="CORR"</formula>
    </cfRule>
  </conditionalFormatting>
  <conditionalFormatting sqref="D18">
    <cfRule type="expression" dxfId="108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R11:S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M11:O11" xr:uid="{F7A63CCD-C066-4CD9-BE70-E412766BF658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Q11" xr:uid="{04BD6B0D-B3F4-460F-B011-B1B22D70DD54}">
      <formula1>1</formula1>
    </dataValidation>
    <dataValidation type="decimal" allowBlank="1" showInputMessage="1" showErrorMessage="1" errorTitle="Valor fuera de rango" error="Solo se permiten números mayores a 0 y menores o iguales a 10000. No se aceptan letras ni valores fuera de rango." promptTitle="Solo valores válidos" prompt="Introduce un número entre 1 y 10000." sqref="G11:L11" xr:uid="{115AAE97-6226-421D-88F4-D25DA68AF183}">
      <formula1>1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b9jss20ytrkV2Tp+jAxoaxzuSfl5ykmmPLRGed4PX/+5XN6HgtexPVG88CzO3bm4IZlrMr07oVe1jyWLTtPzBQ==" saltValue="c5IZB3H0oWXZAPB+D0S+F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5"/>
  <sheetViews>
    <sheetView workbookViewId="0">
      <selection activeCell="O5" sqref="O5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130</v>
      </c>
      <c r="L1" s="71" t="s">
        <v>142</v>
      </c>
      <c r="N1" s="61" t="s">
        <v>10</v>
      </c>
    </row>
    <row r="2" spans="1:14">
      <c r="A2" s="18">
        <v>120</v>
      </c>
      <c r="C2" s="18" t="s">
        <v>53</v>
      </c>
      <c r="E2" s="76" t="s">
        <v>211</v>
      </c>
      <c r="F2" s="76">
        <v>0</v>
      </c>
      <c r="H2" s="104">
        <v>0.4</v>
      </c>
      <c r="J2" s="62" t="s">
        <v>10</v>
      </c>
      <c r="L2" s="33" t="s">
        <v>135</v>
      </c>
      <c r="N2" s="62" t="s">
        <v>185</v>
      </c>
    </row>
    <row r="3" spans="1:14">
      <c r="A3" s="18">
        <v>122</v>
      </c>
      <c r="C3" s="18" t="s">
        <v>54</v>
      </c>
      <c r="E3" s="33" t="s">
        <v>56</v>
      </c>
      <c r="F3" s="33">
        <v>0</v>
      </c>
      <c r="H3" s="62">
        <v>0.45</v>
      </c>
      <c r="J3" s="62" t="s">
        <v>24</v>
      </c>
      <c r="L3" s="33" t="s">
        <v>109</v>
      </c>
      <c r="N3" s="62" t="s">
        <v>187</v>
      </c>
    </row>
    <row r="4" spans="1:14">
      <c r="A4" s="18">
        <v>100</v>
      </c>
      <c r="C4" s="18" t="s">
        <v>166</v>
      </c>
      <c r="E4" s="33" t="s">
        <v>9</v>
      </c>
      <c r="F4" s="33">
        <v>4.5</v>
      </c>
      <c r="H4" s="62">
        <v>0.5</v>
      </c>
      <c r="J4" s="63" t="s">
        <v>38</v>
      </c>
      <c r="L4" s="33" t="s">
        <v>143</v>
      </c>
      <c r="N4" s="62" t="s">
        <v>189</v>
      </c>
    </row>
    <row r="5" spans="1:14">
      <c r="A5" s="18">
        <v>125</v>
      </c>
      <c r="C5" s="18" t="s">
        <v>115</v>
      </c>
      <c r="E5" s="33" t="s">
        <v>57</v>
      </c>
      <c r="F5" s="33">
        <v>3</v>
      </c>
      <c r="H5" s="62">
        <v>0.6</v>
      </c>
      <c r="L5" s="76" t="s">
        <v>161</v>
      </c>
      <c r="N5" s="62" t="s">
        <v>176</v>
      </c>
    </row>
    <row r="6" spans="1:14">
      <c r="C6" s="18" t="s">
        <v>0</v>
      </c>
      <c r="E6" s="33" t="s">
        <v>188</v>
      </c>
      <c r="F6" s="33">
        <v>1</v>
      </c>
      <c r="H6" s="62">
        <v>0.61</v>
      </c>
      <c r="L6" s="76" t="s">
        <v>170</v>
      </c>
      <c r="N6" s="63" t="s">
        <v>132</v>
      </c>
    </row>
    <row r="7" spans="1:14">
      <c r="C7" s="18" t="s">
        <v>55</v>
      </c>
      <c r="E7" s="33" t="s">
        <v>59</v>
      </c>
      <c r="F7" s="33">
        <v>6</v>
      </c>
      <c r="H7" s="62">
        <v>0.7</v>
      </c>
      <c r="L7" s="76" t="s">
        <v>239</v>
      </c>
      <c r="N7" s="63" t="s">
        <v>203</v>
      </c>
    </row>
    <row r="8" spans="1:14">
      <c r="E8" s="76" t="s">
        <v>171</v>
      </c>
      <c r="F8" s="76">
        <v>1</v>
      </c>
      <c r="H8" s="63">
        <v>0.71</v>
      </c>
      <c r="L8" s="76" t="s">
        <v>240</v>
      </c>
      <c r="N8" s="63" t="s">
        <v>113</v>
      </c>
    </row>
    <row r="9" spans="1:14">
      <c r="E9" s="76" t="s">
        <v>172</v>
      </c>
      <c r="F9" s="76">
        <v>1.5</v>
      </c>
      <c r="H9" s="63">
        <v>0.75</v>
      </c>
      <c r="L9" s="76" t="s">
        <v>241</v>
      </c>
    </row>
    <row r="10" spans="1:14">
      <c r="E10" s="76" t="s">
        <v>173</v>
      </c>
      <c r="F10" s="76">
        <v>2</v>
      </c>
      <c r="H10" s="63">
        <v>0.76</v>
      </c>
    </row>
    <row r="11" spans="1:14">
      <c r="E11" s="76" t="s">
        <v>215</v>
      </c>
      <c r="F11" s="76">
        <v>2.5</v>
      </c>
      <c r="H11" s="63">
        <v>0.8</v>
      </c>
    </row>
    <row r="12" spans="1:14">
      <c r="H12" s="63">
        <v>0.9</v>
      </c>
    </row>
    <row r="13" spans="1:14">
      <c r="H13" s="63">
        <v>0.91</v>
      </c>
    </row>
    <row r="14" spans="1:14">
      <c r="H14" s="63">
        <v>1.1000000000000001</v>
      </c>
    </row>
    <row r="15" spans="1:14">
      <c r="H15" s="63">
        <v>1.2</v>
      </c>
    </row>
  </sheetData>
  <sheetProtection algorithmName="SHA-512" hashValue="2CjMt+5eZ85pkAowLlMsXIGyut7BqtwdFeKhy1fACUCcLKvcXQurs+fb9xxScXS+makM8F2yqEeBnm2U+YF7BQ==" saltValue="vWMAHkRIpfyfpHp61zTsVA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2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2">AUX_LISTA_CODIGOS_DE_FORMA</f>
        <v>2</v>
      </c>
      <c r="F2" s="18" t="str" cm="1">
        <f t="array" ref="F2:F32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 - 90°</v>
      </c>
    </row>
    <row r="6" spans="2:6">
      <c r="D6" s="18">
        <v>7</v>
      </c>
      <c r="F6" s="18" t="str">
        <v>Cuello - Rectangular</v>
      </c>
    </row>
    <row r="7" spans="2:6">
      <c r="D7" s="18">
        <v>9</v>
      </c>
      <c r="F7" s="18" t="str">
        <v>Cuña - 45°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 - Con radios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 - Solo radio</v>
      </c>
    </row>
    <row r="15" spans="2:6">
      <c r="D15" s="18">
        <v>22</v>
      </c>
      <c r="F15" s="18" t="str">
        <v>Garganta - Solo Lu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 - Tira de lona (CM)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 - Un lado recto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 - Cuadrado a redondo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 - Transformado</v>
      </c>
    </row>
    <row r="31" spans="4:6">
      <c r="D31" s="18">
        <v>42</v>
      </c>
      <c r="F31" s="18" t="str">
        <v>Lona - Transformada</v>
      </c>
    </row>
    <row r="32" spans="4:6">
      <c r="D32" s="18">
        <v>43</v>
      </c>
      <c r="F32" s="18" t="str">
        <v>Chapa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5"/>
  <sheetViews>
    <sheetView topLeftCell="A25" zoomScale="90" zoomScaleNormal="90" workbookViewId="0">
      <pane xSplit="3" topLeftCell="H1" activePane="topRight" state="frozen"/>
      <selection pane="topRight" activeCell="A30" sqref="A30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132</v>
      </c>
      <c r="D2" s="90" t="s">
        <v>10</v>
      </c>
      <c r="E2" s="90" t="s">
        <v>39</v>
      </c>
      <c r="F2" s="58" t="s">
        <v>65</v>
      </c>
      <c r="G2" s="56" t="s">
        <v>131</v>
      </c>
      <c r="H2" s="93" t="s">
        <v>127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123</v>
      </c>
      <c r="G3" s="56" t="s">
        <v>196</v>
      </c>
      <c r="H3" s="54" t="s">
        <v>127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127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155</v>
      </c>
      <c r="F5" s="58" t="s">
        <v>154</v>
      </c>
      <c r="G5" s="56" t="s">
        <v>199</v>
      </c>
      <c r="H5" s="54" t="s">
        <v>127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137</v>
      </c>
      <c r="D6" s="90" t="s">
        <v>10</v>
      </c>
      <c r="E6" s="90" t="s">
        <v>180</v>
      </c>
      <c r="F6" s="58" t="s">
        <v>181</v>
      </c>
      <c r="G6" s="56" t="s">
        <v>153</v>
      </c>
      <c r="H6" s="54" t="s">
        <v>127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226</v>
      </c>
      <c r="D7" s="90" t="s">
        <v>10</v>
      </c>
      <c r="E7" s="90" t="s">
        <v>25</v>
      </c>
      <c r="F7" s="58" t="s">
        <v>147</v>
      </c>
      <c r="G7" s="56" t="s">
        <v>202</v>
      </c>
      <c r="H7" s="54" t="s">
        <v>127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245</v>
      </c>
      <c r="D8" s="90" t="s">
        <v>10</v>
      </c>
      <c r="E8" s="90" t="s">
        <v>155</v>
      </c>
      <c r="F8" s="58" t="s">
        <v>208</v>
      </c>
      <c r="G8" s="56" t="s">
        <v>209</v>
      </c>
      <c r="H8" s="54" t="s">
        <v>127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233</v>
      </c>
      <c r="H9" s="54" t="s">
        <v>127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227</v>
      </c>
      <c r="D10" s="90" t="s">
        <v>10</v>
      </c>
      <c r="E10" s="90" t="s">
        <v>25</v>
      </c>
      <c r="F10" s="58" t="s">
        <v>144</v>
      </c>
      <c r="G10" s="56" t="s">
        <v>200</v>
      </c>
      <c r="H10" s="54" t="s">
        <v>127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126</v>
      </c>
      <c r="D11" s="60" t="s">
        <v>10</v>
      </c>
      <c r="E11" s="90" t="s">
        <v>28</v>
      </c>
      <c r="F11" s="58" t="s">
        <v>145</v>
      </c>
      <c r="G11" s="56" t="s">
        <v>201</v>
      </c>
      <c r="H11" s="54" t="s">
        <v>127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127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228</v>
      </c>
      <c r="D13" s="91" t="s">
        <v>10</v>
      </c>
      <c r="E13" s="91" t="s">
        <v>32</v>
      </c>
      <c r="F13" s="58" t="s">
        <v>156</v>
      </c>
      <c r="G13" s="56" t="s">
        <v>157</v>
      </c>
      <c r="H13" s="54" t="s">
        <v>127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229</v>
      </c>
      <c r="D14" s="91" t="s">
        <v>10</v>
      </c>
      <c r="E14" s="91" t="s">
        <v>32</v>
      </c>
      <c r="F14" s="58" t="s">
        <v>158</v>
      </c>
      <c r="G14" s="56" t="s">
        <v>159</v>
      </c>
      <c r="H14" s="54" t="s">
        <v>127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165</v>
      </c>
      <c r="G15" s="56" t="s">
        <v>197</v>
      </c>
      <c r="H15" s="54" t="s">
        <v>127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223</v>
      </c>
      <c r="D16" s="90" t="s">
        <v>10</v>
      </c>
      <c r="E16" s="90" t="s">
        <v>140</v>
      </c>
      <c r="F16" s="58" t="s">
        <v>164</v>
      </c>
      <c r="G16" s="56" t="s">
        <v>198</v>
      </c>
      <c r="H16" s="54" t="s">
        <v>127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195</v>
      </c>
      <c r="H17" s="94" t="s">
        <v>127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127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136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129</v>
      </c>
      <c r="F21" s="59" t="s">
        <v>206</v>
      </c>
      <c r="G21" s="57" t="s">
        <v>141</v>
      </c>
      <c r="H21" s="55" t="s">
        <v>127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217</v>
      </c>
      <c r="D22" s="90" t="s">
        <v>10</v>
      </c>
      <c r="E22" s="43" t="s">
        <v>155</v>
      </c>
      <c r="F22" s="59" t="s">
        <v>207</v>
      </c>
      <c r="G22" s="57" t="s">
        <v>150</v>
      </c>
      <c r="H22" s="55" t="s">
        <v>127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218</v>
      </c>
      <c r="D23" s="60" t="s">
        <v>10</v>
      </c>
      <c r="E23" s="43" t="s">
        <v>155</v>
      </c>
      <c r="F23" s="59" t="s">
        <v>208</v>
      </c>
      <c r="G23" s="57" t="s">
        <v>151</v>
      </c>
      <c r="H23" s="55" t="s">
        <v>127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125</v>
      </c>
      <c r="D24" s="60" t="s">
        <v>10</v>
      </c>
      <c r="E24" s="43" t="s">
        <v>177</v>
      </c>
      <c r="F24" s="59" t="s">
        <v>212</v>
      </c>
      <c r="G24" s="57" t="s">
        <v>213</v>
      </c>
      <c r="H24" s="55" t="s">
        <v>127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133</v>
      </c>
      <c r="G25" s="57" t="s">
        <v>134</v>
      </c>
      <c r="H25" s="55" t="s">
        <v>127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230</v>
      </c>
      <c r="D26" s="43" t="s">
        <v>38</v>
      </c>
      <c r="E26" s="43" t="s">
        <v>39</v>
      </c>
      <c r="F26" s="59" t="s">
        <v>231</v>
      </c>
      <c r="G26" s="57" t="s">
        <v>152</v>
      </c>
      <c r="H26" s="55" t="s">
        <v>127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237</v>
      </c>
      <c r="F27" s="59" t="s">
        <v>253</v>
      </c>
      <c r="G27" s="57" t="s">
        <v>254</v>
      </c>
      <c r="H27" s="55" t="s">
        <v>127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219</v>
      </c>
      <c r="D28" s="43" t="s">
        <v>10</v>
      </c>
      <c r="E28" s="43" t="s">
        <v>237</v>
      </c>
      <c r="F28" s="59" t="s">
        <v>236</v>
      </c>
      <c r="G28" s="57" t="s">
        <v>238</v>
      </c>
      <c r="H28" s="55" t="s">
        <v>127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127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138</v>
      </c>
      <c r="D30" s="43" t="s">
        <v>10</v>
      </c>
      <c r="E30" s="43" t="s">
        <v>39</v>
      </c>
      <c r="F30" s="59" t="s">
        <v>65</v>
      </c>
      <c r="G30" s="57" t="s">
        <v>139</v>
      </c>
      <c r="H30" s="55" t="s">
        <v>127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224</v>
      </c>
      <c r="F31" s="59" t="s">
        <v>225</v>
      </c>
      <c r="G31" s="57" t="s">
        <v>116</v>
      </c>
      <c r="H31" s="55" t="s">
        <v>127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232</v>
      </c>
      <c r="D32" s="77" t="s">
        <v>10</v>
      </c>
      <c r="E32" s="90" t="s">
        <v>129</v>
      </c>
      <c r="F32" s="58" t="s">
        <v>148</v>
      </c>
      <c r="G32" s="56" t="s">
        <v>124</v>
      </c>
      <c r="H32" s="54" t="s">
        <v>127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149</v>
      </c>
      <c r="G33" s="57" t="s">
        <v>128</v>
      </c>
      <c r="H33" s="55" t="s">
        <v>127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167</v>
      </c>
      <c r="D34" s="43" t="s">
        <v>38</v>
      </c>
      <c r="E34" s="43" t="s">
        <v>32</v>
      </c>
      <c r="F34" s="59" t="s">
        <v>168</v>
      </c>
      <c r="G34" s="57" t="s">
        <v>169</v>
      </c>
      <c r="H34" s="55" t="s">
        <v>127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220</v>
      </c>
      <c r="D35" s="43" t="s">
        <v>38</v>
      </c>
      <c r="E35" s="43" t="s">
        <v>39</v>
      </c>
      <c r="F35" s="59" t="s">
        <v>174</v>
      </c>
      <c r="G35" s="57" t="s">
        <v>175</v>
      </c>
      <c r="H35" s="55" t="s">
        <v>127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176</v>
      </c>
      <c r="D36" s="43" t="s">
        <v>10</v>
      </c>
      <c r="E36" s="43" t="s">
        <v>177</v>
      </c>
      <c r="F36" s="59" t="s">
        <v>178</v>
      </c>
      <c r="G36" s="57" t="s">
        <v>179</v>
      </c>
      <c r="H36" s="55" t="s">
        <v>127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182</v>
      </c>
      <c r="D37" s="43" t="s">
        <v>10</v>
      </c>
      <c r="E37" s="43" t="s">
        <v>30</v>
      </c>
      <c r="F37" s="59" t="s">
        <v>183</v>
      </c>
      <c r="G37" s="57" t="s">
        <v>184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185</v>
      </c>
      <c r="D38" s="43" t="s">
        <v>10</v>
      </c>
      <c r="E38" s="43" t="s">
        <v>177</v>
      </c>
      <c r="F38" s="59" t="s">
        <v>178</v>
      </c>
      <c r="G38" s="57" t="s">
        <v>186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187</v>
      </c>
      <c r="D39" s="43" t="s">
        <v>10</v>
      </c>
      <c r="E39" s="43" t="s">
        <v>194</v>
      </c>
      <c r="F39" s="59" t="s">
        <v>193</v>
      </c>
      <c r="G39" s="57" t="s">
        <v>192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189</v>
      </c>
      <c r="D40" s="43" t="s">
        <v>10</v>
      </c>
      <c r="E40" s="43" t="s">
        <v>66</v>
      </c>
      <c r="F40" s="59" t="s">
        <v>190</v>
      </c>
      <c r="G40" s="57" t="s">
        <v>191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203</v>
      </c>
      <c r="D41" s="43" t="s">
        <v>10</v>
      </c>
      <c r="E41" s="43" t="s">
        <v>155</v>
      </c>
      <c r="F41" s="59" t="s">
        <v>208</v>
      </c>
      <c r="G41" s="57" t="s">
        <v>210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222</v>
      </c>
      <c r="D42" s="43" t="s">
        <v>10</v>
      </c>
      <c r="E42" s="43" t="s">
        <v>60</v>
      </c>
      <c r="F42" s="59" t="s">
        <v>204</v>
      </c>
      <c r="G42" s="57" t="s">
        <v>205</v>
      </c>
      <c r="H42" s="55">
        <v>0</v>
      </c>
      <c r="I42" s="44"/>
    </row>
    <row r="43" spans="1:9" ht="150" customHeight="1">
      <c r="A43" s="42">
        <f>ROW()-ROW(TABLA_CONFIG[[#Headers],[CODIGO]])</f>
        <v>42</v>
      </c>
      <c r="B43" s="43" t="s">
        <v>48</v>
      </c>
      <c r="C43" s="43" t="s">
        <v>221</v>
      </c>
      <c r="D43" s="43" t="s">
        <v>38</v>
      </c>
      <c r="E43" s="43" t="s">
        <v>30</v>
      </c>
      <c r="F43" s="59" t="s">
        <v>146</v>
      </c>
      <c r="G43" s="57" t="s">
        <v>216</v>
      </c>
      <c r="H43" s="55">
        <v>0</v>
      </c>
      <c r="I43" s="44"/>
    </row>
    <row r="44" spans="1:9" ht="150" customHeight="1">
      <c r="A44" s="42">
        <f>ROW()-ROW(TABLA_CONFIG[[#Headers],[CODIGO]])</f>
        <v>43</v>
      </c>
      <c r="B44" s="43" t="s">
        <v>48</v>
      </c>
      <c r="C44" s="43" t="s">
        <v>234</v>
      </c>
      <c r="D44" s="43" t="s">
        <v>10</v>
      </c>
      <c r="E44" s="43" t="s">
        <v>32</v>
      </c>
      <c r="F44" s="59" t="s">
        <v>33</v>
      </c>
      <c r="G44" s="57" t="s">
        <v>235</v>
      </c>
      <c r="H44" s="55">
        <v>0</v>
      </c>
      <c r="I44" s="44"/>
    </row>
    <row r="45" spans="1:9" ht="150" customHeight="1">
      <c r="A45" s="42">
        <f>ROW()-ROW(TABLA_CONFIG[[#Headers],[CODIGO]])</f>
        <v>44</v>
      </c>
      <c r="B45" s="43" t="s">
        <v>49</v>
      </c>
      <c r="C45" s="43" t="s">
        <v>242</v>
      </c>
      <c r="D45" s="43" t="s">
        <v>10</v>
      </c>
      <c r="E45" s="43" t="s">
        <v>39</v>
      </c>
      <c r="F45" s="59" t="s">
        <v>243</v>
      </c>
      <c r="G45" s="57" t="s">
        <v>244</v>
      </c>
      <c r="H45" s="55"/>
      <c r="I45" s="44"/>
    </row>
  </sheetData>
  <sheetProtection algorithmName="SHA-512" hashValue="nSz75ueoPfemocRQ1FooqXVJW6CSn2OWp52m2R+Q+u3k/Vf7x8wmuiUUNkE269pzXtbDpyGqou1tpwTJ/gxEpw==" saltValue="0E714YJ3CJ807RyGIFclRQ==" spinCount="100000" sheet="1" objects="1" scenarios="1" selectLockedCells="1" selectUnlockedCells="1"/>
  <dataValidations count="1">
    <dataValidation type="list" allowBlank="1" showInputMessage="1" showErrorMessage="1" sqref="D2:D45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I13" sqref="I13"/>
    </sheetView>
  </sheetViews>
  <sheetFormatPr baseColWidth="10" defaultColWidth="11.375" defaultRowHeight="14.2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6" t="s">
        <v>15</v>
      </c>
      <c r="C2" s="116"/>
      <c r="D2" s="116"/>
      <c r="E2" s="124" t="str">
        <f>"PEDIDO N° " &amp; HOJA_INGRESO!F2</f>
        <v xml:space="preserve">PEDIDO N° </v>
      </c>
      <c r="F2" s="125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17" t="s">
        <v>1</v>
      </c>
      <c r="C4" s="118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17" t="s">
        <v>2</v>
      </c>
      <c r="C5" s="118"/>
      <c r="D5" s="34" t="str">
        <f>IF(HOJA_INGRESO!D5="", "", HOJA_INGRESO!D5)</f>
        <v/>
      </c>
      <c r="E5" s="38" t="s">
        <v>6</v>
      </c>
      <c r="F5" s="34" t="str">
        <f>HOJA_INGRESO!I6</f>
        <v>E</v>
      </c>
    </row>
    <row r="6" spans="2:10" s="5" customFormat="1" ht="15">
      <c r="B6" s="117" t="s">
        <v>4</v>
      </c>
      <c r="C6" s="118"/>
      <c r="D6" s="34" t="str">
        <f>IF(HOJA_INGRESO!D6="", "", HOJA_INGRESO!D6)</f>
        <v/>
      </c>
      <c r="E6" s="38" t="s">
        <v>8</v>
      </c>
      <c r="F6" s="34">
        <f>HOJA_INGRESO!I7</f>
        <v>0.6</v>
      </c>
    </row>
    <row r="7" spans="2:10" s="5" customFormat="1" ht="15">
      <c r="B7" s="117" t="s">
        <v>3</v>
      </c>
      <c r="C7" s="118"/>
      <c r="D7" s="37" t="str">
        <f>IF(HOJA_INGRESO!D7="", "", HOJA_INGRESO!D7)</f>
        <v/>
      </c>
      <c r="E7" s="39" t="s">
        <v>163</v>
      </c>
      <c r="F7" s="34" t="str">
        <f>HOJA_INGRESO!L14 &amp; " / " &amp; HOJA_INGRESO!L16</f>
        <v>0 / 0</v>
      </c>
    </row>
    <row r="8" spans="2:10" s="5" customFormat="1" ht="15">
      <c r="B8" s="117" t="s">
        <v>5</v>
      </c>
      <c r="C8" s="123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4" t="s">
        <v>160</v>
      </c>
      <c r="C9" s="114"/>
      <c r="D9" s="115" t="str">
        <f>IF(HOJA_INGRESO!I8="", "-", HOJA_INGRESO!I8)</f>
        <v>-</v>
      </c>
      <c r="E9" s="115"/>
      <c r="F9" s="115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6">
        <v>0</v>
      </c>
      <c r="E15" s="81">
        <v>0</v>
      </c>
      <c r="F15" s="81">
        <v>0</v>
      </c>
      <c r="G15" s="66"/>
    </row>
    <row r="16" spans="2:10">
      <c r="D16" s="103"/>
    </row>
    <row r="17" spans="4:4">
      <c r="D17" s="103"/>
    </row>
    <row r="18" spans="4:4">
      <c r="D18" s="103"/>
    </row>
    <row r="19" spans="4:4">
      <c r="D19" s="103"/>
    </row>
    <row r="20" spans="4:4">
      <c r="D20" s="103"/>
    </row>
  </sheetData>
  <sheetProtection algorithmName="SHA-512" hashValue="h0/7Ubsl10NTL7iRBwp+McPG5d7Y5fAcrVpSJTGT5zBGA0IN2ojEOxEBVBd7ZGEDIKHwhjKs43hRq92rJf+yXw==" saltValue="SUZXrQ+gi5cofmBCJZwPfw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114"/>
  <sheetViews>
    <sheetView zoomScaleNormal="100" workbookViewId="0">
      <selection activeCell="B2" sqref="B2:D2"/>
    </sheetView>
  </sheetViews>
  <sheetFormatPr baseColWidth="10" defaultColWidth="11.375" defaultRowHeight="14.25"/>
  <cols>
    <col min="1" max="1" width="11.375" style="67"/>
    <col min="2" max="5" width="10.625" style="66" customWidth="1"/>
    <col min="6" max="6" width="29.375" style="66" bestFit="1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4" t="s">
        <v>135</v>
      </c>
      <c r="C2" s="126"/>
      <c r="D2" s="125"/>
      <c r="E2" s="116" t="str">
        <f>"PEDIDO N° " &amp; HOJA_INGRESO!F2</f>
        <v xml:space="preserve">PEDIDO N° </v>
      </c>
      <c r="F2" s="116"/>
      <c r="G2" s="116"/>
    </row>
    <row r="3" spans="2:7" s="5" customFormat="1">
      <c r="B3" s="1"/>
      <c r="C3" s="1"/>
      <c r="D3" s="1"/>
      <c r="E3" s="1"/>
      <c r="F3" s="1"/>
    </row>
    <row r="4" spans="2:7" s="5" customFormat="1" ht="15">
      <c r="B4" s="117" t="s">
        <v>1</v>
      </c>
      <c r="C4" s="118"/>
      <c r="D4" s="41" t="str">
        <f>IF(HOJA_INGRESO!D4="", "", HOJA_INGRESO!D4)</f>
        <v/>
      </c>
      <c r="E4" s="127" t="s">
        <v>7</v>
      </c>
      <c r="F4" s="128"/>
      <c r="G4" s="40" t="str">
        <f>HOJA_INGRESO!I5</f>
        <v>GAL</v>
      </c>
    </row>
    <row r="5" spans="2:7" s="5" customFormat="1" ht="15">
      <c r="B5" s="117" t="s">
        <v>2</v>
      </c>
      <c r="C5" s="118"/>
      <c r="D5" s="41" t="str">
        <f>IF(HOJA_INGRESO!D5="", "", HOJA_INGRESO!D5)</f>
        <v/>
      </c>
      <c r="E5" s="127" t="s">
        <v>6</v>
      </c>
      <c r="F5" s="128"/>
      <c r="G5" s="40" t="str">
        <f>HOJA_INGRESO!I6</f>
        <v>E</v>
      </c>
    </row>
    <row r="6" spans="2:7" s="5" customFormat="1" ht="15">
      <c r="B6" s="117" t="s">
        <v>4</v>
      </c>
      <c r="C6" s="118"/>
      <c r="D6" s="41" t="str">
        <f>IF(HOJA_INGRESO!D6="", "", HOJA_INGRESO!D6)</f>
        <v/>
      </c>
      <c r="E6" s="129" t="s">
        <v>8</v>
      </c>
      <c r="F6" s="129"/>
      <c r="G6" s="40">
        <f>HOJA_INGRESO!I7</f>
        <v>0.6</v>
      </c>
    </row>
    <row r="7" spans="2:7" s="5" customFormat="1" ht="15">
      <c r="B7" s="117" t="s">
        <v>3</v>
      </c>
      <c r="C7" s="118"/>
      <c r="D7" s="41" t="str">
        <f>IF(HOJA_INGRESO!D7="", "", HOJA_INGRESO!D7)</f>
        <v/>
      </c>
      <c r="E7" s="129" t="s">
        <v>163</v>
      </c>
      <c r="F7" s="129"/>
      <c r="G7" s="40" t="str">
        <f>HOJA_INGRESO!L14 &amp; " / " &amp; HOJA_INGRESO!L16</f>
        <v>0 / 0</v>
      </c>
    </row>
    <row r="8" spans="2:7" s="5" customFormat="1" ht="15">
      <c r="B8" s="114" t="s">
        <v>5</v>
      </c>
      <c r="C8" s="114"/>
      <c r="D8" s="41">
        <f>HOJA_INGRESO!I4</f>
        <v>122</v>
      </c>
      <c r="E8" s="114" t="s">
        <v>106</v>
      </c>
      <c r="F8" s="114"/>
      <c r="G8" s="41" t="str">
        <f>IF(HOJA_INGRESO!D8="", "", HOJA_INGRESO!D8)</f>
        <v/>
      </c>
    </row>
    <row r="9" spans="2:7" s="5" customFormat="1" ht="15">
      <c r="B9" s="114" t="s">
        <v>160</v>
      </c>
      <c r="C9" s="114"/>
      <c r="D9" s="115" t="str">
        <f>IF(HOJA_INGRESO!I8="", "", HOJA_INGRESO!I8)</f>
        <v/>
      </c>
      <c r="E9" s="115"/>
      <c r="F9" s="115"/>
      <c r="G9" s="115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07" t="str" cm="1">
        <f t="array" ref="B14:G14">GenerarTablaDinamicaControl(
  TABLA_PEDIDO_BASE[#Data],
  TABLA_PEDIDO_BASE[#Headers]
)</f>
        <v>N°PIEZA</v>
      </c>
      <c r="C14" s="107" t="str">
        <v>SECTOR</v>
      </c>
      <c r="D14" s="107" t="str">
        <v>PIEZA</v>
      </c>
      <c r="E14" s="107" t="str">
        <v>CALIBRE</v>
      </c>
      <c r="F14" s="107" t="str">
        <v>ESQUEMA/COMENTARIO</v>
      </c>
      <c r="G14" s="107" t="str">
        <v>CANTIDAD</v>
      </c>
    </row>
    <row r="15" spans="2:7">
      <c r="E15" s="103"/>
    </row>
    <row r="16" spans="2:7">
      <c r="E16" s="103"/>
    </row>
    <row r="17" spans="5:5">
      <c r="E17" s="103"/>
    </row>
    <row r="18" spans="5:5">
      <c r="E18" s="103"/>
    </row>
    <row r="19" spans="5:5">
      <c r="E19" s="103"/>
    </row>
    <row r="20" spans="5:5">
      <c r="E20" s="103"/>
    </row>
    <row r="21" spans="5:5">
      <c r="E21" s="103"/>
    </row>
    <row r="22" spans="5:5">
      <c r="E22" s="103"/>
    </row>
    <row r="23" spans="5:5">
      <c r="E23" s="103"/>
    </row>
    <row r="24" spans="5:5">
      <c r="E24" s="103"/>
    </row>
    <row r="25" spans="5:5">
      <c r="E25" s="103"/>
    </row>
    <row r="26" spans="5:5">
      <c r="E26" s="103"/>
    </row>
    <row r="27" spans="5:5">
      <c r="E27" s="103"/>
    </row>
    <row r="28" spans="5:5">
      <c r="E28" s="103"/>
    </row>
    <row r="29" spans="5:5">
      <c r="E29" s="103"/>
    </row>
    <row r="30" spans="5:5">
      <c r="E30" s="103"/>
    </row>
    <row r="31" spans="5:5">
      <c r="E31" s="103"/>
    </row>
    <row r="32" spans="5:5">
      <c r="E32" s="103"/>
    </row>
    <row r="33" spans="5:5">
      <c r="E33" s="103"/>
    </row>
    <row r="34" spans="5:5">
      <c r="E34" s="103"/>
    </row>
    <row r="35" spans="5:5">
      <c r="E35" s="103"/>
    </row>
    <row r="36" spans="5:5">
      <c r="E36" s="103"/>
    </row>
    <row r="37" spans="5:5">
      <c r="E37" s="103"/>
    </row>
    <row r="38" spans="5:5">
      <c r="E38" s="103"/>
    </row>
    <row r="39" spans="5:5">
      <c r="E39" s="103"/>
    </row>
    <row r="40" spans="5:5">
      <c r="E40" s="103"/>
    </row>
    <row r="41" spans="5:5">
      <c r="E41" s="103"/>
    </row>
    <row r="42" spans="5:5">
      <c r="E42" s="103"/>
    </row>
    <row r="43" spans="5:5">
      <c r="E43" s="103"/>
    </row>
    <row r="44" spans="5:5">
      <c r="E44" s="103"/>
    </row>
    <row r="45" spans="5:5">
      <c r="E45" s="103"/>
    </row>
    <row r="46" spans="5:5">
      <c r="E46" s="103"/>
    </row>
    <row r="47" spans="5:5">
      <c r="E47" s="103"/>
    </row>
    <row r="48" spans="5:5">
      <c r="E48" s="103"/>
    </row>
    <row r="49" spans="5:5">
      <c r="E49" s="103"/>
    </row>
    <row r="50" spans="5:5">
      <c r="E50" s="103"/>
    </row>
    <row r="51" spans="5:5">
      <c r="E51" s="103"/>
    </row>
    <row r="52" spans="5:5">
      <c r="E52" s="103"/>
    </row>
    <row r="53" spans="5:5">
      <c r="E53" s="103"/>
    </row>
    <row r="54" spans="5:5">
      <c r="E54" s="103"/>
    </row>
    <row r="55" spans="5:5">
      <c r="E55" s="103"/>
    </row>
    <row r="56" spans="5:5">
      <c r="E56" s="103"/>
    </row>
    <row r="57" spans="5:5">
      <c r="E57" s="103"/>
    </row>
    <row r="58" spans="5:5">
      <c r="E58" s="103"/>
    </row>
    <row r="59" spans="5:5">
      <c r="E59" s="103"/>
    </row>
    <row r="60" spans="5:5">
      <c r="E60" s="103"/>
    </row>
    <row r="61" spans="5:5">
      <c r="E61" s="103"/>
    </row>
    <row r="62" spans="5:5">
      <c r="E62" s="103"/>
    </row>
    <row r="63" spans="5:5">
      <c r="E63" s="103"/>
    </row>
    <row r="64" spans="5:5">
      <c r="E64" s="103"/>
    </row>
    <row r="65" spans="5:5">
      <c r="E65" s="103"/>
    </row>
    <row r="66" spans="5:5">
      <c r="E66" s="103"/>
    </row>
    <row r="67" spans="5:5">
      <c r="E67" s="103"/>
    </row>
    <row r="68" spans="5:5">
      <c r="E68" s="103"/>
    </row>
    <row r="69" spans="5:5">
      <c r="E69" s="103"/>
    </row>
    <row r="70" spans="5:5">
      <c r="E70" s="103"/>
    </row>
    <row r="71" spans="5:5">
      <c r="E71" s="103"/>
    </row>
    <row r="72" spans="5:5">
      <c r="E72" s="103"/>
    </row>
    <row r="73" spans="5:5">
      <c r="E73" s="103"/>
    </row>
    <row r="74" spans="5:5">
      <c r="E74" s="103"/>
    </row>
    <row r="75" spans="5:5">
      <c r="E75" s="103"/>
    </row>
    <row r="76" spans="5:5">
      <c r="E76" s="103"/>
    </row>
    <row r="77" spans="5:5">
      <c r="E77" s="103"/>
    </row>
    <row r="78" spans="5:5">
      <c r="E78" s="103"/>
    </row>
    <row r="79" spans="5:5">
      <c r="E79" s="103"/>
    </row>
    <row r="80" spans="5:5">
      <c r="E80" s="103"/>
    </row>
    <row r="81" spans="5:5">
      <c r="E81" s="103"/>
    </row>
    <row r="82" spans="5:5">
      <c r="E82" s="103"/>
    </row>
    <row r="83" spans="5:5">
      <c r="E83" s="103"/>
    </row>
    <row r="84" spans="5:5">
      <c r="E84" s="103"/>
    </row>
    <row r="85" spans="5:5">
      <c r="E85" s="103"/>
    </row>
    <row r="86" spans="5:5">
      <c r="E86" s="103"/>
    </row>
    <row r="87" spans="5:5">
      <c r="E87" s="103"/>
    </row>
    <row r="88" spans="5:5">
      <c r="E88" s="103"/>
    </row>
    <row r="89" spans="5:5">
      <c r="E89" s="103"/>
    </row>
    <row r="90" spans="5:5">
      <c r="E90" s="103"/>
    </row>
    <row r="91" spans="5:5">
      <c r="E91" s="103"/>
    </row>
    <row r="92" spans="5:5">
      <c r="E92" s="103"/>
    </row>
    <row r="93" spans="5:5">
      <c r="E93" s="103"/>
    </row>
    <row r="94" spans="5:5">
      <c r="E94" s="103"/>
    </row>
    <row r="95" spans="5:5">
      <c r="E95" s="103"/>
    </row>
    <row r="96" spans="5:5">
      <c r="E96" s="103"/>
    </row>
    <row r="97" spans="5:5">
      <c r="E97" s="103"/>
    </row>
    <row r="98" spans="5:5">
      <c r="E98" s="103"/>
    </row>
    <row r="99" spans="5:5">
      <c r="E99" s="103"/>
    </row>
    <row r="100" spans="5:5">
      <c r="E100" s="103"/>
    </row>
    <row r="101" spans="5:5">
      <c r="E101" s="103"/>
    </row>
    <row r="102" spans="5:5">
      <c r="E102" s="103"/>
    </row>
    <row r="103" spans="5:5">
      <c r="E103" s="103"/>
    </row>
    <row r="104" spans="5:5">
      <c r="E104" s="103"/>
    </row>
    <row r="105" spans="5:5">
      <c r="E105" s="103"/>
    </row>
    <row r="106" spans="5:5">
      <c r="E106" s="103"/>
    </row>
    <row r="107" spans="5:5">
      <c r="E107" s="103"/>
    </row>
    <row r="108" spans="5:5">
      <c r="E108" s="103"/>
    </row>
    <row r="109" spans="5:5">
      <c r="E109" s="103"/>
    </row>
    <row r="110" spans="5:5">
      <c r="E110" s="103"/>
    </row>
    <row r="111" spans="5:5">
      <c r="E111" s="103"/>
    </row>
    <row r="112" spans="5:5">
      <c r="E112" s="103"/>
    </row>
    <row r="113" spans="5:5">
      <c r="E113" s="103"/>
    </row>
    <row r="114" spans="5:5">
      <c r="E114" s="103"/>
    </row>
  </sheetData>
  <sheetProtection algorithmName="SHA-512" hashValue="pvMOnYIO6M0QY3rVXHxSFiwTy/XA3Clai0yURW9ECz5cTBDxXY5PzH3u7IGoiPsk1PYoNfKjJLiCqZ2UjXTxbA==" saltValue="FgUAFSeeymmJTb6kgDnXYQ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4" width="10.625" style="68" customWidth="1"/>
    <col min="5" max="5" width="23.875" style="68" bestFit="1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4" t="s">
        <v>109</v>
      </c>
      <c r="C2" s="126"/>
      <c r="D2" s="125"/>
      <c r="E2" s="116" t="str">
        <f>"PEDIDO N° " &amp; HOJA_INGRESO!F2</f>
        <v xml:space="preserve">PEDIDO N° </v>
      </c>
      <c r="F2" s="116"/>
      <c r="G2" s="116"/>
      <c r="H2" s="116"/>
    </row>
    <row r="3" spans="1:10" customFormat="1" ht="15" customHeight="1"/>
    <row r="4" spans="1:10" customFormat="1" ht="15">
      <c r="B4" s="117" t="s">
        <v>1</v>
      </c>
      <c r="C4" s="118"/>
      <c r="D4" s="41" t="str">
        <f>IF(HOJA_INGRESO!D4="", "", HOJA_INGRESO!D4)</f>
        <v/>
      </c>
      <c r="E4" s="127" t="s">
        <v>7</v>
      </c>
      <c r="F4" s="128"/>
      <c r="G4" s="131" t="str">
        <f>HOJA_INGRESO!I5</f>
        <v>GAL</v>
      </c>
      <c r="H4" s="131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17" t="s">
        <v>2</v>
      </c>
      <c r="C5" s="118"/>
      <c r="D5" s="41" t="str">
        <f>IF(HOJA_INGRESO!D5="", "", HOJA_INGRESO!D5)</f>
        <v/>
      </c>
      <c r="E5" s="127" t="s">
        <v>6</v>
      </c>
      <c r="F5" s="128"/>
      <c r="G5" s="131" t="str">
        <f>HOJA_INGRESO!I6</f>
        <v>E</v>
      </c>
      <c r="H5" s="131"/>
      <c r="J5" s="87"/>
    </row>
    <row r="6" spans="1:10" customFormat="1" ht="15">
      <c r="B6" s="117" t="s">
        <v>4</v>
      </c>
      <c r="C6" s="118"/>
      <c r="D6" s="41" t="str">
        <f>IF(HOJA_INGRESO!D6="", "", HOJA_INGRESO!D6)</f>
        <v/>
      </c>
      <c r="E6" s="129" t="s">
        <v>8</v>
      </c>
      <c r="F6" s="129"/>
      <c r="G6" s="131">
        <f>HOJA_INGRESO!I7</f>
        <v>0.6</v>
      </c>
      <c r="H6" s="131"/>
      <c r="J6" s="87"/>
    </row>
    <row r="7" spans="1:10" customFormat="1" ht="15">
      <c r="B7" s="117" t="s">
        <v>3</v>
      </c>
      <c r="C7" s="118"/>
      <c r="D7" s="41" t="str">
        <f>IF(HOJA_INGRESO!D7="", "", HOJA_INGRESO!D7)</f>
        <v/>
      </c>
      <c r="E7" s="129" t="s">
        <v>163</v>
      </c>
      <c r="F7" s="129"/>
      <c r="G7" s="131" t="str">
        <f>HOJA_INGRESO!L14 &amp; " / " &amp; HOJA_INGRESO!L16</f>
        <v>0 / 0</v>
      </c>
      <c r="H7" s="131"/>
      <c r="J7" s="87"/>
    </row>
    <row r="8" spans="1:10" customFormat="1" ht="15">
      <c r="B8" s="117" t="s">
        <v>5</v>
      </c>
      <c r="C8" s="118"/>
      <c r="D8" s="41">
        <f>HOJA_INGRESO!I4</f>
        <v>122</v>
      </c>
      <c r="E8" s="117" t="s">
        <v>106</v>
      </c>
      <c r="F8" s="118"/>
      <c r="G8" s="115" t="str">
        <f>IF(HOJA_INGRESO!D8="", "", HOJA_INGRESO!D8)</f>
        <v/>
      </c>
      <c r="H8" s="115"/>
    </row>
    <row r="9" spans="1:10" customFormat="1" ht="15">
      <c r="B9" s="114" t="s">
        <v>160</v>
      </c>
      <c r="C9" s="114"/>
      <c r="D9" s="115" t="str">
        <f>IF(HOJA_INGRESO!I8="", "", HOJA_INGRESO!I8)</f>
        <v/>
      </c>
      <c r="E9" s="115"/>
      <c r="F9" s="115"/>
      <c r="G9" s="115"/>
      <c r="H9" s="115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0" t="s">
        <v>43</v>
      </c>
      <c r="H11" s="130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8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68"/>
      <c r="C16" s="68"/>
      <c r="D16" s="105"/>
      <c r="E16" s="68"/>
      <c r="F16" s="68"/>
      <c r="G16" s="68"/>
      <c r="H16" s="68"/>
      <c r="I16" s="69"/>
      <c r="J16" s="86"/>
    </row>
    <row r="17" spans="1:10" s="85" customFormat="1" ht="15">
      <c r="A17" s="69"/>
      <c r="B17" s="68"/>
      <c r="C17" s="68"/>
      <c r="D17" s="105"/>
      <c r="E17" s="68"/>
      <c r="F17" s="68"/>
      <c r="G17" s="68"/>
      <c r="H17" s="68"/>
      <c r="I17" s="69"/>
      <c r="J17" s="86"/>
    </row>
    <row r="18" spans="1:10">
      <c r="D18" s="105"/>
    </row>
    <row r="19" spans="1:10">
      <c r="D19" s="105"/>
    </row>
    <row r="20" spans="1:10">
      <c r="D20" s="105"/>
    </row>
    <row r="21" spans="1:10">
      <c r="D21" s="105"/>
    </row>
  </sheetData>
  <sheetProtection algorithmName="SHA-512" hashValue="DimbqECbwJhF28Z/8Ask2ZQxBjx29U0CZLy730LdrhlWrcnqCt88LxB+6MuhyKW4bHw8UwEaIKcWn3jRU9eD1A==" saltValue="jEY8mIspNtRWqXHl+3M7YA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4" t="s">
        <v>64</v>
      </c>
      <c r="C2" s="126"/>
      <c r="D2" s="125"/>
      <c r="E2" s="124" t="str">
        <f>"PEDIDO N° " &amp; HOJA_INGRESO!F2</f>
        <v xml:space="preserve">PEDIDO N° </v>
      </c>
      <c r="F2" s="126"/>
      <c r="G2" s="125"/>
    </row>
    <row r="3" spans="2:10">
      <c r="B3" s="1"/>
      <c r="C3" s="1"/>
      <c r="D3" s="1"/>
      <c r="E3" s="1"/>
      <c r="F3" s="1"/>
    </row>
    <row r="4" spans="2:10" ht="15" customHeight="1">
      <c r="B4" s="117" t="s">
        <v>1</v>
      </c>
      <c r="C4" s="118"/>
      <c r="D4" s="40" t="str">
        <f>IF(HOJA_INGRESO!D4="", "", HOJA_INGRESO!D4)</f>
        <v/>
      </c>
      <c r="E4" s="114" t="s">
        <v>7</v>
      </c>
      <c r="F4" s="114"/>
      <c r="G4" s="40" t="str">
        <f>HOJA_INGRESO!I5</f>
        <v>GAL</v>
      </c>
      <c r="J4" s="31"/>
    </row>
    <row r="5" spans="2:10" ht="15" customHeight="1">
      <c r="B5" s="117" t="s">
        <v>2</v>
      </c>
      <c r="C5" s="118"/>
      <c r="D5" s="40" t="str">
        <f>IF(HOJA_INGRESO!D5="", "", HOJA_INGRESO!D5)</f>
        <v/>
      </c>
      <c r="E5" s="114" t="s">
        <v>6</v>
      </c>
      <c r="F5" s="114"/>
      <c r="G5" s="40" t="str">
        <f>HOJA_INGRESO!I6</f>
        <v>E</v>
      </c>
    </row>
    <row r="6" spans="2:10" ht="15" customHeight="1">
      <c r="B6" s="117" t="s">
        <v>4</v>
      </c>
      <c r="C6" s="118"/>
      <c r="D6" s="40">
        <f>HOJA_INGRESO!D6</f>
        <v>0</v>
      </c>
      <c r="E6" s="114" t="s">
        <v>8</v>
      </c>
      <c r="F6" s="114"/>
      <c r="G6" s="40">
        <f>HOJA_INGRESO!I7</f>
        <v>0.6</v>
      </c>
    </row>
    <row r="7" spans="2:10" ht="15" customHeight="1">
      <c r="B7" s="117" t="s">
        <v>3</v>
      </c>
      <c r="C7" s="118"/>
      <c r="D7" s="40" t="str">
        <f>IF(HOJA_INGRESO!D7="", "", HOJA_INGRESO!D7)</f>
        <v/>
      </c>
      <c r="E7" s="114" t="s">
        <v>61</v>
      </c>
      <c r="F7" s="114"/>
      <c r="G7" s="40">
        <f>HOJA_INGRESO!L14</f>
        <v>0</v>
      </c>
    </row>
    <row r="8" spans="2:10" ht="15" customHeight="1">
      <c r="B8" s="117" t="s">
        <v>5</v>
      </c>
      <c r="C8" s="118"/>
      <c r="D8" s="40">
        <f>HOJA_INGRESO!I4</f>
        <v>122</v>
      </c>
      <c r="E8" s="114" t="s">
        <v>106</v>
      </c>
      <c r="F8" s="114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G17" sqref="G17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30.875" style="68" bestFit="1" customWidth="1"/>
    <col min="8" max="16384" width="20.625" style="70"/>
  </cols>
  <sheetData>
    <row r="1" spans="1:7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SPExWNDLinuCvsypSeBq1lJUrczIHANRaKnqy3O+E8q3PnbxSp6XD6qxHiWIszKPtRbj8y2BVIo1TKKl/CkqUw==" saltValue="gnK5WKSnGsYYZmJWyzLUX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2025-07-02T17:56:22Z</cp:lastPrinted>
  <dcterms:created xsi:type="dcterms:W3CDTF">2025-01-30T21:04:23Z</dcterms:created>
  <dcterms:modified xsi:type="dcterms:W3CDTF">2025-07-07T18:43:28Z</dcterms:modified>
</cp:coreProperties>
</file>