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8" activeTab="14"/>
  </bookViews>
  <sheets>
    <sheet name="SEPTEMBER 2019" sheetId="2" r:id="rId1"/>
    <sheet name="OCTOBER 2019" sheetId="3" r:id="rId2"/>
    <sheet name="NOVEMBER 2019" sheetId="4" r:id="rId3"/>
    <sheet name="DECEMBER 2019" sheetId="5" r:id="rId4"/>
    <sheet name="JAN 2020" sheetId="6" r:id="rId5"/>
    <sheet name="FEB 2020" sheetId="7" r:id="rId6"/>
    <sheet name="MAR 2020" sheetId="8" r:id="rId7"/>
    <sheet name="APR 2020" sheetId="9" r:id="rId8"/>
    <sheet name="MAY 2020" sheetId="10" r:id="rId9"/>
    <sheet name="JUN 2020" sheetId="11" r:id="rId10"/>
    <sheet name="JUL 2020" sheetId="12" r:id="rId11"/>
    <sheet name="AUG 2020" sheetId="13" r:id="rId12"/>
    <sheet name="SEPT 2020" sheetId="14" r:id="rId13"/>
    <sheet name="OCT 2020" sheetId="15" r:id="rId14"/>
    <sheet name="NOV 2020" sheetId="16" r:id="rId15"/>
  </sheets>
  <externalReferences>
    <externalReference r:id="rId16"/>
  </externalReferences>
  <definedNames>
    <definedName name="_xlnm.Print_Area" localSheetId="7">'APR 2020'!$A$1:$K$59</definedName>
    <definedName name="_xlnm.Print_Area" localSheetId="11">'AUG 2020'!$A$1:$K$56</definedName>
    <definedName name="_xlnm.Print_Area" localSheetId="5">'FEB 2020'!$A$1:$K$57</definedName>
    <definedName name="_xlnm.Print_Area" localSheetId="10">'JUL 2020'!$A$1:$K$56</definedName>
    <definedName name="_xlnm.Print_Area" localSheetId="9">'JUN 2020'!$A$1:$K$56</definedName>
    <definedName name="_xlnm.Print_Area" localSheetId="6">'MAR 2020'!$A$1:$K$57</definedName>
    <definedName name="_xlnm.Print_Area" localSheetId="8">'MAY 2020'!$A$1:$K$60</definedName>
    <definedName name="_xlnm.Print_Area" localSheetId="14">'NOV 2020'!$A$1:$K$54</definedName>
    <definedName name="_xlnm.Print_Area" localSheetId="13">'OCT 2020'!$A$1:$K$56</definedName>
    <definedName name="_xlnm.Print_Area" localSheetId="12">'SEPT 2020'!$A$1:$K$56</definedName>
  </definedNames>
  <calcPr calcId="152511"/>
</workbook>
</file>

<file path=xl/calcChain.xml><?xml version="1.0" encoding="utf-8"?>
<calcChain xmlns="http://schemas.openxmlformats.org/spreadsheetml/2006/main">
  <c r="K29" i="16" l="1"/>
  <c r="H25" i="16"/>
  <c r="H21" i="16"/>
  <c r="H16" i="16" l="1"/>
  <c r="G16" i="16"/>
  <c r="H28" i="16"/>
  <c r="K28" i="16" s="1"/>
  <c r="K32" i="16" l="1"/>
  <c r="F26" i="16"/>
  <c r="K24" i="16"/>
  <c r="F22" i="16"/>
  <c r="K20" i="16" l="1"/>
  <c r="K33" i="16" s="1"/>
  <c r="I16" i="16" s="1"/>
  <c r="K35" i="16" s="1"/>
  <c r="J16" i="16" l="1"/>
  <c r="H25" i="15"/>
  <c r="H21" i="15" l="1"/>
  <c r="I27" i="15" s="1"/>
  <c r="K27" i="15" s="1"/>
  <c r="K35" i="15"/>
  <c r="K34" i="15"/>
  <c r="K29" i="15"/>
  <c r="F26" i="15"/>
  <c r="K24" i="15"/>
  <c r="F22" i="15"/>
  <c r="K20" i="15"/>
  <c r="I16" i="15"/>
  <c r="K37" i="15" s="1"/>
  <c r="J16" i="15" l="1"/>
  <c r="H25" i="14"/>
  <c r="H25" i="13" l="1"/>
  <c r="H21" i="13"/>
  <c r="H21" i="14"/>
  <c r="K35" i="14" l="1"/>
  <c r="K34" i="14"/>
  <c r="K29" i="14"/>
  <c r="I27" i="14"/>
  <c r="K27" i="14" s="1"/>
  <c r="F26" i="14"/>
  <c r="K24" i="14"/>
  <c r="F22" i="14"/>
  <c r="K20" i="14"/>
  <c r="I16" i="14"/>
  <c r="K37" i="14" s="1"/>
  <c r="J16" i="14" l="1"/>
  <c r="K35" i="13"/>
  <c r="K34" i="13"/>
  <c r="K29" i="13"/>
  <c r="I27" i="13"/>
  <c r="K27" i="13" s="1"/>
  <c r="F26" i="13"/>
  <c r="K24" i="13"/>
  <c r="F22" i="13"/>
  <c r="K20" i="13"/>
  <c r="I16" i="13"/>
  <c r="K37" i="13" s="1"/>
  <c r="J16" i="13" l="1"/>
  <c r="H25" i="12"/>
  <c r="H21" i="12" l="1"/>
  <c r="K34" i="12"/>
  <c r="K35" i="12"/>
  <c r="I16" i="12" s="1"/>
  <c r="K29" i="12"/>
  <c r="F26" i="12"/>
  <c r="K24" i="12"/>
  <c r="F22" i="12"/>
  <c r="K20" i="12"/>
  <c r="K34" i="11"/>
  <c r="K32" i="11"/>
  <c r="K35" i="11" s="1"/>
  <c r="K37" i="12" l="1"/>
  <c r="J16" i="12"/>
  <c r="I27" i="12"/>
  <c r="K27" i="12" s="1"/>
  <c r="H25" i="11" l="1"/>
  <c r="H21" i="11"/>
  <c r="K29" i="11" l="1"/>
  <c r="F26" i="11"/>
  <c r="K24" i="11"/>
  <c r="F22" i="11"/>
  <c r="K20" i="11"/>
  <c r="I27" i="11" l="1"/>
  <c r="K27" i="11" s="1"/>
  <c r="I16" i="11" s="1"/>
  <c r="K33" i="10"/>
  <c r="K35" i="10"/>
  <c r="K37" i="11" l="1"/>
  <c r="J16" i="11"/>
  <c r="K30" i="10"/>
  <c r="I28" i="10"/>
  <c r="K28" i="10" s="1"/>
  <c r="F26" i="10"/>
  <c r="H25" i="10"/>
  <c r="K24" i="10"/>
  <c r="F22" i="10"/>
  <c r="H21" i="10"/>
  <c r="K20" i="10" s="1"/>
  <c r="K36" i="10" s="1"/>
  <c r="I16" i="10" l="1"/>
  <c r="K38" i="10"/>
  <c r="J16" i="10"/>
  <c r="F26" i="9"/>
  <c r="F22" i="9"/>
  <c r="H21" i="9" l="1"/>
  <c r="H25" i="9"/>
  <c r="K24" i="9" s="1"/>
  <c r="K35" i="9"/>
  <c r="K33" i="9"/>
  <c r="K30" i="9"/>
  <c r="K20" i="9"/>
  <c r="I28" i="9" l="1"/>
  <c r="K28" i="9" s="1"/>
  <c r="K36" i="9"/>
  <c r="I16" i="9" s="1"/>
  <c r="K38" i="9" s="1"/>
  <c r="K34" i="8"/>
  <c r="K32" i="8"/>
  <c r="K29" i="8"/>
  <c r="K27" i="8"/>
  <c r="H25" i="8"/>
  <c r="K24" i="8" s="1"/>
  <c r="H21" i="8"/>
  <c r="K20" i="8" s="1"/>
  <c r="J16" i="9" l="1"/>
  <c r="K35" i="8"/>
  <c r="I16" i="8" s="1"/>
  <c r="J16" i="8" s="1"/>
  <c r="H25" i="7"/>
  <c r="K37" i="8" l="1"/>
  <c r="H21" i="7"/>
  <c r="K34" i="7" l="1"/>
  <c r="K32" i="7"/>
  <c r="K29" i="7"/>
  <c r="K27" i="7"/>
  <c r="K24" i="7"/>
  <c r="K20" i="7"/>
  <c r="K35" i="7" l="1"/>
  <c r="I16" i="7" s="1"/>
  <c r="K37" i="7" s="1"/>
  <c r="H21" i="6"/>
  <c r="J16" i="7" l="1"/>
  <c r="H25" i="6"/>
  <c r="K34" i="6" l="1"/>
  <c r="K32" i="6"/>
  <c r="K29" i="6"/>
  <c r="K27" i="6"/>
  <c r="K24" i="6"/>
  <c r="K20" i="6"/>
  <c r="K35" i="6" l="1"/>
  <c r="I16" i="6" s="1"/>
  <c r="J16" i="6" s="1"/>
  <c r="K37" i="6"/>
  <c r="H25" i="5"/>
  <c r="H21" i="5" l="1"/>
  <c r="K34" i="5" l="1"/>
  <c r="K32" i="5"/>
  <c r="K29" i="5"/>
  <c r="K27" i="5"/>
  <c r="K24" i="5"/>
  <c r="K20" i="5"/>
  <c r="K35" i="5" l="1"/>
  <c r="I16" i="5" s="1"/>
  <c r="K37" i="5" s="1"/>
  <c r="H25" i="4"/>
  <c r="K24" i="4" s="1"/>
  <c r="H21" i="4"/>
  <c r="K20" i="4" s="1"/>
  <c r="K34" i="4"/>
  <c r="K32" i="4"/>
  <c r="K29" i="4"/>
  <c r="K27" i="4"/>
  <c r="J16" i="5" l="1"/>
  <c r="K35" i="4"/>
  <c r="I16" i="4" s="1"/>
  <c r="J16" i="4" s="1"/>
  <c r="H25" i="3"/>
  <c r="K37" i="4" l="1"/>
  <c r="H21" i="3"/>
  <c r="K34" i="3" l="1"/>
  <c r="K32" i="3"/>
  <c r="K29" i="3"/>
  <c r="K27" i="3"/>
  <c r="K24" i="3"/>
  <c r="K20" i="3"/>
  <c r="K35" i="3" l="1"/>
  <c r="I16" i="3" s="1"/>
  <c r="H25" i="2"/>
  <c r="J16" i="3" l="1"/>
  <c r="K37" i="3"/>
  <c r="K34" i="2"/>
  <c r="K32" i="2"/>
  <c r="K29" i="2"/>
  <c r="K27" i="2"/>
  <c r="K24" i="2"/>
  <c r="H21" i="2"/>
  <c r="K20" i="2" s="1"/>
  <c r="K35" i="2" l="1"/>
  <c r="I16" i="2" s="1"/>
  <c r="J16" i="2" l="1"/>
  <c r="K37" i="2"/>
</calcChain>
</file>

<file path=xl/sharedStrings.xml><?xml version="1.0" encoding="utf-8"?>
<sst xmlns="http://schemas.openxmlformats.org/spreadsheetml/2006/main" count="651" uniqueCount="127">
  <si>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</si>
  <si>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</si>
  <si>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</si>
  <si>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</si>
  <si>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</si>
  <si>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</si>
  <si>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</si>
  <si>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</si>
  <si>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</si>
  <si>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</si>
  <si>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</si>
  <si>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</si>
  <si>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</si>
  <si>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</si>
  <si>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</si>
  <si>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</si>
  <si>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</si>
  <si>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</si>
  <si>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</si>
  <si>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</si>
  <si>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</si>
  <si>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</si>
  <si>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</si>
  <si>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</si>
  <si>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</si>
  <si>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</si>
  <si>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</si>
  <si>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</si>
  <si>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</si>
  <si>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</si>
  <si>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</si>
  <si>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</si>
  <si>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</si>
  <si>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</si>
  <si>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SEPTEMBER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</si>
  <si>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FLORDELIZA NAKANO</t>
    </r>
  </si>
  <si>
    <t>UNIT: 10A15</t>
  </si>
  <si>
    <t>OCT 5 2019</t>
  </si>
  <si>
    <t>OCT 15 2019</t>
  </si>
  <si>
    <t>PRES: SEPT 25 2019 - PREV: AUG 24 2019 * 16.32</t>
  </si>
  <si>
    <t>PRES: SEPT 25 2019 - PREV: AUG 24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</si>
  <si>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</si>
  <si>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</si>
  <si>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</si>
  <si>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</si>
  <si>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</si>
  <si>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</si>
  <si>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</si>
  <si>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</si>
  <si>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</si>
  <si>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</si>
  <si>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</si>
  <si>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</si>
  <si>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</si>
  <si>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</si>
  <si>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</si>
  <si>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</si>
  <si>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</si>
  <si>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</si>
  <si>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</si>
  <si>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</si>
  <si>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</si>
  <si>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</si>
  <si>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</si>
  <si>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</si>
  <si>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</si>
  <si>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</si>
  <si>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</si>
  <si>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</si>
  <si>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</si>
  <si>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</si>
  <si>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</si>
  <si>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</si>
  <si>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</si>
  <si>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</si>
  <si>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</si>
  <si>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</si>
  <si>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</si>
  <si>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</si>
  <si>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</si>
  <si>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</si>
  <si>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</si>
  <si>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</si>
  <si>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</si>
  <si>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</si>
  <si>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</si>
  <si>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</si>
  <si>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</si>
  <si>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</si>
  <si>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</si>
  <si>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</si>
  <si>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2020 - 1 kWh x 10.98 = 10.98 + 20% (AC) = 13.18 - 15.83 (billing Mar2020) = </t>
    </r>
    <r>
      <rPr>
        <b/>
        <u/>
        <sz val="14"/>
        <color rgb="FFFF0000"/>
        <rFont val="Calibri"/>
        <family val="2"/>
        <scheme val="minor"/>
      </rPr>
      <t>2.65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</si>
  <si>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* SECURITY
* JANITORIAL SERVICES
* PMS (BUILDING EQUIPMENTS)
* TECHNICAL SERVICES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</si>
  <si>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</si>
  <si>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</si>
  <si>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</si>
  <si>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</si>
  <si>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</si>
  <si>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</si>
  <si>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</si>
  <si>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</si>
  <si>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</si>
  <si>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</si>
  <si>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</si>
  <si>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</si>
  <si>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</si>
  <si>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</si>
  <si>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BILLING MONTH: SEPTEMBER 2020</t>
  </si>
  <si>
    <t>OCT 5 2020</t>
  </si>
  <si>
    <t>OCT 15 2020</t>
  </si>
  <si>
    <t>PRES: SEPT 25 2020 - PREV: AUG 26 2020 * 8.63</t>
  </si>
  <si>
    <t>PRES: AUG 25 2020 - PREV: JUL 26 2020 * 9.06</t>
  </si>
  <si>
    <t>PRES: AUG 25 2020 - PREV: JUL 26 2020 * 97.55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</si>
  <si>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</si>
  <si>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</si>
  <si>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</si>
  <si>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</si>
  <si>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</si>
  <si>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</si>
  <si>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</si>
  <si>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</si>
  <si>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</si>
  <si>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</si>
  <si>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DECEMBER 2020</t>
  </si>
  <si>
    <t>PRES: NOV 25 2020 - PREV: OCT 26 2020 * 8.02</t>
  </si>
  <si>
    <t>PRES: NOV 25 2020 - PREV: OCT 26 2020 * 98.03</t>
  </si>
  <si>
    <t>JENNIFER JAMIG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</si>
</sst>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164" fontId="21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  <xf numFmtId="164" fontId="5" fillId="0" borderId="0" xfId="1" applyNumberFormat="1" applyFont="1"/>
    <xf numFmtId="0" fontId="13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1109383</xdr:colOff>
      <xdr:row>47</xdr:row>
      <xdr:rowOff>56029</xdr:rowOff>
    </xdr:from>
    <xdr:to>
      <xdr:col>7</xdr:col>
      <xdr:colOff>543965</xdr:colOff>
      <xdr:row>51</xdr:row>
      <xdr:rowOff>221729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6059" y="1377202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\Desktop\COLLECTION%20REPORT\VDMO%20LEDGER\VDMO%2010A15%20-%20NAK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21">
          <cell r="E21">
            <v>3369.48</v>
          </cell>
          <cell r="L21">
            <v>431.03999999999996</v>
          </cell>
        </row>
      </sheetData>
      <sheetData sheetId="1">
        <row r="12">
          <cell r="E12">
            <v>6699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3" zoomScale="85" zoomScaleNormal="55" zoomScaleSheetLayoutView="85" workbookViewId="0">
      <selection activeCell="E22" sqref="E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37</v>
      </c>
      <c r="E16" s="49" t="s">
        <v>38</v>
      </c>
      <c r="F16" s="18"/>
      <c r="G16" s="18"/>
      <c r="H16" s="18"/>
      <c r="I16" s="18">
        <f>K35</f>
        <v>197.78</v>
      </c>
      <c r="J16" s="18">
        <f>I16+H16+G16</f>
        <v>197.78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86" t="s">
        <v>32</v>
      </c>
      <c r="E20" s="86"/>
      <c r="F20" s="46" t="s">
        <v>39</v>
      </c>
      <c r="G20" s="46"/>
      <c r="H20" s="46"/>
      <c r="I20" s="9"/>
      <c r="J20" s="22">
        <v>0</v>
      </c>
      <c r="K20" s="9">
        <f>H21</f>
        <v>81.599999999999994</v>
      </c>
    </row>
    <row r="21" spans="3:11" ht="21" x14ac:dyDescent="0.35">
      <c r="C21" s="39"/>
      <c r="D21" s="8"/>
      <c r="E21" s="8"/>
      <c r="F21" s="46">
        <v>423</v>
      </c>
      <c r="G21" s="46">
        <v>418</v>
      </c>
      <c r="H21" s="47">
        <f>(F21-G21)*16.32</f>
        <v>81.599999999999994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116.18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(F25-G25)*116.18</f>
        <v>116.18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197.78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197.78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9"/>
  <sheetViews>
    <sheetView topLeftCell="A10" zoomScale="85" zoomScaleNormal="85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94</v>
      </c>
      <c r="E16" s="49" t="s">
        <v>95</v>
      </c>
      <c r="F16" s="18"/>
      <c r="G16" s="18"/>
      <c r="H16" s="18">
        <v>3797.87</v>
      </c>
      <c r="I16" s="18">
        <f>K35</f>
        <v>-1.01</v>
      </c>
      <c r="J16" s="18">
        <f>I16+H16+G16</f>
        <v>3796.8599999999997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6" t="s">
        <v>32</v>
      </c>
      <c r="E20" s="86"/>
      <c r="F20" s="46" t="s">
        <v>96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445</v>
      </c>
      <c r="G21" s="46">
        <v>445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1" t="s">
        <v>80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29</v>
      </c>
      <c r="G25" s="46">
        <v>29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1" t="s">
        <v>81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>
        <f>(H21+H25)*20%</f>
        <v>0</v>
      </c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68"/>
      <c r="G31" s="68"/>
      <c r="H31" s="68"/>
      <c r="I31" s="9"/>
      <c r="J31" s="9"/>
      <c r="K31" s="9"/>
    </row>
    <row r="32" spans="3:11" ht="99.95" customHeight="1" x14ac:dyDescent="0.35">
      <c r="C32" s="38"/>
      <c r="D32" s="95" t="s">
        <v>90</v>
      </c>
      <c r="E32" s="95"/>
      <c r="F32" s="96" t="s">
        <v>98</v>
      </c>
      <c r="G32" s="96"/>
      <c r="H32" s="96"/>
      <c r="I32" s="96"/>
      <c r="J32" s="65">
        <v>0</v>
      </c>
      <c r="K32" s="65">
        <f>1.01</f>
        <v>1.01</v>
      </c>
    </row>
    <row r="33" spans="2:11" ht="27" customHeight="1" x14ac:dyDescent="0.35">
      <c r="C33" s="40"/>
      <c r="D33" s="44"/>
      <c r="E33" s="44"/>
      <c r="F33" s="70"/>
      <c r="G33" s="70"/>
      <c r="H33" s="70"/>
      <c r="I33" s="9"/>
      <c r="J33" s="9"/>
      <c r="K33" s="9"/>
    </row>
    <row r="34" spans="2:11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1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(K21+K25+K28)-K32</f>
        <v>-1.01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3796.8599999999997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</row>
    <row r="41" spans="2:11" s="8" customFormat="1" ht="21" x14ac:dyDescent="0.35">
      <c r="B41" s="3"/>
      <c r="C41" s="67"/>
      <c r="D41" s="67"/>
      <c r="E41" s="67"/>
      <c r="F41" s="67"/>
      <c r="G41" s="67"/>
      <c r="H41" s="67"/>
      <c r="I41" s="67"/>
      <c r="J41" s="67"/>
      <c r="K41" s="67"/>
    </row>
    <row r="42" spans="2:11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</row>
    <row r="43" spans="2:11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</row>
    <row r="44" spans="2:11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1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1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1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2:E32"/>
    <mergeCell ref="F32:I32"/>
    <mergeCell ref="C40:K40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9"/>
  <sheetViews>
    <sheetView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>
        <v>3796.86</v>
      </c>
      <c r="I16" s="18">
        <f>K35</f>
        <v>0</v>
      </c>
      <c r="J16" s="18">
        <f>I16+H16+G16</f>
        <v>3796.86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6" t="s">
        <v>32</v>
      </c>
      <c r="E20" s="86"/>
      <c r="F20" s="46" t="s">
        <v>102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445</v>
      </c>
      <c r="G21" s="46">
        <v>445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1" t="s">
        <v>80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29</v>
      </c>
      <c r="G25" s="46">
        <v>29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1" t="s">
        <v>81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>
        <f>(H21+H25)*20%</f>
        <v>0</v>
      </c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70"/>
      <c r="G31" s="70"/>
      <c r="H31" s="70"/>
      <c r="I31" s="9"/>
      <c r="J31" s="9"/>
      <c r="K31" s="9"/>
    </row>
    <row r="32" spans="3:11" ht="21" customHeight="1" x14ac:dyDescent="0.35">
      <c r="C32" s="38"/>
      <c r="D32" s="95"/>
      <c r="E32" s="95"/>
      <c r="F32" s="96"/>
      <c r="G32" s="96"/>
      <c r="H32" s="96"/>
      <c r="I32" s="96"/>
      <c r="J32" s="65"/>
      <c r="K32" s="65"/>
    </row>
    <row r="33" spans="2:11" ht="27" customHeight="1" x14ac:dyDescent="0.35">
      <c r="C33" s="40"/>
      <c r="D33" s="44"/>
      <c r="E33" s="44"/>
      <c r="F33" s="70"/>
      <c r="G33" s="70"/>
      <c r="H33" s="70"/>
      <c r="I33" s="9"/>
      <c r="J33" s="9"/>
      <c r="K33" s="9"/>
    </row>
    <row r="34" spans="2:11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1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(K21+K25+K28)-K32</f>
        <v>0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3796.86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</row>
    <row r="41" spans="2:11" s="8" customFormat="1" ht="21" x14ac:dyDescent="0.35">
      <c r="B41" s="3"/>
      <c r="C41" s="69"/>
      <c r="D41" s="69"/>
      <c r="E41" s="69"/>
      <c r="F41" s="69"/>
      <c r="G41" s="69"/>
      <c r="H41" s="69"/>
      <c r="I41" s="69"/>
      <c r="J41" s="69"/>
      <c r="K41" s="69"/>
    </row>
    <row r="42" spans="2:11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</row>
    <row r="43" spans="2:11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</row>
    <row r="44" spans="2:11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1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1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1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9"/>
  <sheetViews>
    <sheetView topLeftCell="A10"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/>
      <c r="H16" s="18">
        <v>3796.86</v>
      </c>
      <c r="I16" s="18">
        <f>K35</f>
        <v>0</v>
      </c>
      <c r="J16" s="18">
        <f>I16+H16+G16</f>
        <v>3796.86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6" t="s">
        <v>32</v>
      </c>
      <c r="E20" s="86"/>
      <c r="F20" s="46" t="s">
        <v>111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445</v>
      </c>
      <c r="G21" s="46">
        <v>445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1" t="s">
        <v>80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29</v>
      </c>
      <c r="G25" s="46">
        <v>29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1" t="s">
        <v>81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>
        <f>(H21+H25)*20%</f>
        <v>0</v>
      </c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73"/>
      <c r="G31" s="73"/>
      <c r="H31" s="73"/>
      <c r="I31" s="9"/>
      <c r="J31" s="9"/>
      <c r="K31" s="9"/>
    </row>
    <row r="32" spans="3:11" ht="21" customHeight="1" x14ac:dyDescent="0.35">
      <c r="C32" s="38"/>
      <c r="D32" s="95"/>
      <c r="E32" s="95"/>
      <c r="F32" s="96"/>
      <c r="G32" s="96"/>
      <c r="H32" s="96"/>
      <c r="I32" s="96"/>
      <c r="J32" s="65"/>
      <c r="K32" s="65"/>
    </row>
    <row r="33" spans="2:11" ht="27" customHeight="1" x14ac:dyDescent="0.35">
      <c r="C33" s="40"/>
      <c r="D33" s="44"/>
      <c r="E33" s="44"/>
      <c r="F33" s="73"/>
      <c r="G33" s="73"/>
      <c r="H33" s="73"/>
      <c r="I33" s="9"/>
      <c r="J33" s="9"/>
      <c r="K33" s="9"/>
    </row>
    <row r="34" spans="2:11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1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(K21+K25+K28)-K32</f>
        <v>0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3796.86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</row>
    <row r="41" spans="2:11" s="8" customFormat="1" ht="21" x14ac:dyDescent="0.35">
      <c r="B41" s="3"/>
      <c r="C41" s="72"/>
      <c r="D41" s="72"/>
      <c r="E41" s="72"/>
      <c r="F41" s="72"/>
      <c r="G41" s="72"/>
      <c r="H41" s="72"/>
      <c r="I41" s="72"/>
      <c r="J41" s="72"/>
      <c r="K41" s="72"/>
    </row>
    <row r="42" spans="2:11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</row>
    <row r="43" spans="2:11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</row>
    <row r="44" spans="2:11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1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1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1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9"/>
  <sheetViews>
    <sheetView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108</v>
      </c>
      <c r="E16" s="49" t="s">
        <v>109</v>
      </c>
      <c r="F16" s="18"/>
      <c r="G16" s="18"/>
      <c r="H16" s="18">
        <v>3796.86</v>
      </c>
      <c r="I16" s="18">
        <f>K35</f>
        <v>0</v>
      </c>
      <c r="J16" s="18">
        <f>I16+H16+G16</f>
        <v>3796.86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6" t="s">
        <v>32</v>
      </c>
      <c r="E20" s="86"/>
      <c r="F20" s="46" t="s">
        <v>110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445</v>
      </c>
      <c r="G21" s="46">
        <v>445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1" t="s">
        <v>80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113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29</v>
      </c>
      <c r="G25" s="46">
        <v>29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1" t="s">
        <v>81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>
        <f>(H21+H25)*20%</f>
        <v>0</v>
      </c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75"/>
      <c r="G31" s="75"/>
      <c r="H31" s="75"/>
      <c r="I31" s="9"/>
      <c r="J31" s="9"/>
      <c r="K31" s="9"/>
    </row>
    <row r="32" spans="3:11" ht="21" customHeight="1" x14ac:dyDescent="0.35">
      <c r="C32" s="38"/>
      <c r="D32" s="95"/>
      <c r="E32" s="95"/>
      <c r="F32" s="96"/>
      <c r="G32" s="96"/>
      <c r="H32" s="96"/>
      <c r="I32" s="96"/>
      <c r="J32" s="65"/>
      <c r="K32" s="65"/>
    </row>
    <row r="33" spans="2:11" ht="27" customHeight="1" x14ac:dyDescent="0.35">
      <c r="C33" s="40"/>
      <c r="D33" s="44"/>
      <c r="E33" s="44"/>
      <c r="F33" s="75"/>
      <c r="G33" s="75"/>
      <c r="H33" s="75"/>
      <c r="I33" s="9"/>
      <c r="J33" s="9"/>
      <c r="K33" s="9"/>
    </row>
    <row r="34" spans="2:11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1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(K21+K25+K28)-K32</f>
        <v>0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3796.86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</row>
    <row r="41" spans="2:11" s="8" customFormat="1" ht="21" x14ac:dyDescent="0.35">
      <c r="B41" s="3"/>
      <c r="C41" s="74"/>
      <c r="D41" s="74"/>
      <c r="E41" s="74"/>
      <c r="F41" s="74"/>
      <c r="G41" s="74"/>
      <c r="H41" s="74"/>
      <c r="I41" s="74"/>
      <c r="J41" s="74"/>
      <c r="K41" s="74"/>
    </row>
    <row r="42" spans="2:11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</row>
    <row r="43" spans="2:11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</row>
    <row r="44" spans="2:11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1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1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1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9"/>
  <sheetViews>
    <sheetView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115</v>
      </c>
      <c r="E16" s="49" t="s">
        <v>116</v>
      </c>
      <c r="F16" s="18"/>
      <c r="G16" s="18"/>
      <c r="H16" s="18">
        <v>3796.86</v>
      </c>
      <c r="I16" s="18">
        <f>K35</f>
        <v>0</v>
      </c>
      <c r="J16" s="18">
        <f>I16+H16+G16</f>
        <v>3796.86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86" t="s">
        <v>32</v>
      </c>
      <c r="E20" s="86"/>
      <c r="F20" s="46" t="s">
        <v>117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445</v>
      </c>
      <c r="G21" s="46">
        <v>445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1" t="s">
        <v>80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118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29</v>
      </c>
      <c r="G25" s="46">
        <v>29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1" t="s">
        <v>81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>
        <f>(H21+H25)*20%</f>
        <v>0</v>
      </c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77"/>
      <c r="G31" s="77"/>
      <c r="H31" s="77"/>
      <c r="I31" s="9"/>
      <c r="J31" s="9"/>
      <c r="K31" s="9"/>
    </row>
    <row r="32" spans="3:11" ht="21" customHeight="1" x14ac:dyDescent="0.35">
      <c r="C32" s="38"/>
      <c r="D32" s="95"/>
      <c r="E32" s="95"/>
      <c r="F32" s="96"/>
      <c r="G32" s="96"/>
      <c r="H32" s="96"/>
      <c r="I32" s="96"/>
      <c r="J32" s="65"/>
      <c r="K32" s="65"/>
    </row>
    <row r="33" spans="2:11" ht="27" customHeight="1" x14ac:dyDescent="0.35">
      <c r="C33" s="40"/>
      <c r="D33" s="44"/>
      <c r="E33" s="44"/>
      <c r="F33" s="77"/>
      <c r="G33" s="77"/>
      <c r="H33" s="77"/>
      <c r="I33" s="9"/>
      <c r="J33" s="9"/>
      <c r="K33" s="9"/>
    </row>
    <row r="34" spans="2:11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1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(K21+K25+K28)-K32</f>
        <v>0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3796.86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</row>
    <row r="41" spans="2:11" s="8" customFormat="1" ht="21" x14ac:dyDescent="0.35">
      <c r="B41" s="3"/>
      <c r="C41" s="76"/>
      <c r="D41" s="76"/>
      <c r="E41" s="76"/>
      <c r="F41" s="76"/>
      <c r="G41" s="76"/>
      <c r="H41" s="76"/>
      <c r="I41" s="76"/>
      <c r="J41" s="76"/>
      <c r="K41" s="76"/>
    </row>
    <row r="42" spans="2:11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</row>
    <row r="43" spans="2:11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</row>
    <row r="44" spans="2:11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1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1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1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7"/>
  <sheetViews>
    <sheetView tabSelected="1" topLeftCell="A18" zoomScale="85" zoomScaleNormal="85" workbookViewId="0">
      <selection activeCell="J50" sqref="J5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120</v>
      </c>
      <c r="E16" s="49" t="s">
        <v>121</v>
      </c>
      <c r="F16" s="18"/>
      <c r="G16" s="18">
        <f>[1]ASU!$E$12</f>
        <v>6699</v>
      </c>
      <c r="H16" s="18">
        <f>[1]Sheet1!$E$21+[1]Sheet1!$L$21</f>
        <v>3800.52</v>
      </c>
      <c r="I16" s="18">
        <f>K33</f>
        <v>1339.8</v>
      </c>
      <c r="J16" s="18">
        <f>I16+H16+G16</f>
        <v>11839.32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7" t="s">
        <v>32</v>
      </c>
      <c r="E20" s="97"/>
      <c r="F20" s="46" t="s">
        <v>124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445</v>
      </c>
      <c r="G21" s="46">
        <v>445</v>
      </c>
      <c r="H21" s="47">
        <f>(F21-G21)*8.02</f>
        <v>0</v>
      </c>
      <c r="I21" s="9"/>
      <c r="J21" s="9"/>
      <c r="K21" s="9"/>
    </row>
    <row r="22" spans="3:11" ht="21" x14ac:dyDescent="0.35">
      <c r="C22" s="39"/>
      <c r="D22" s="91" t="s">
        <v>80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125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29</v>
      </c>
      <c r="G25" s="46">
        <v>29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91" t="s">
        <v>81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customHeight="1" x14ac:dyDescent="0.35">
      <c r="C27" s="38">
        <v>44170</v>
      </c>
      <c r="D27" s="97" t="s">
        <v>122</v>
      </c>
      <c r="E27" s="97"/>
      <c r="F27" s="46" t="s">
        <v>123</v>
      </c>
      <c r="G27" s="46"/>
      <c r="H27" s="46"/>
      <c r="I27" s="9"/>
      <c r="J27" s="22"/>
      <c r="K27" s="9"/>
    </row>
    <row r="28" spans="3:11" ht="21" x14ac:dyDescent="0.35">
      <c r="C28" s="39"/>
      <c r="D28" s="8"/>
      <c r="E28" s="8"/>
      <c r="F28" s="46">
        <v>22.33</v>
      </c>
      <c r="G28" s="46">
        <v>60</v>
      </c>
      <c r="H28" s="47">
        <f>F28*G28</f>
        <v>1339.8</v>
      </c>
      <c r="I28" s="9"/>
      <c r="J28" s="22">
        <v>0</v>
      </c>
      <c r="K28" s="9">
        <f>H28</f>
        <v>1339.8</v>
      </c>
    </row>
    <row r="29" spans="3:11" ht="21" x14ac:dyDescent="0.35">
      <c r="C29" s="71"/>
      <c r="D29" s="71"/>
      <c r="E29" s="71"/>
      <c r="F29" s="99"/>
      <c r="G29" s="100"/>
      <c r="H29" s="100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79"/>
      <c r="G30" s="79"/>
      <c r="H30" s="79"/>
      <c r="I30" s="9"/>
      <c r="J30" s="9"/>
      <c r="K30" s="9"/>
    </row>
    <row r="31" spans="3:11" ht="27" customHeight="1" x14ac:dyDescent="0.35">
      <c r="C31" s="40"/>
      <c r="D31" s="44"/>
      <c r="E31" s="44"/>
      <c r="F31" s="79"/>
      <c r="G31" s="79"/>
      <c r="H31" s="79"/>
      <c r="I31" s="9"/>
      <c r="J31" s="9"/>
      <c r="K31" s="9"/>
    </row>
    <row r="32" spans="3:11" ht="21" x14ac:dyDescent="0.35">
      <c r="C32" s="41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2">
        <f>I32+J32</f>
        <v>0</v>
      </c>
    </row>
    <row r="33" spans="2:11" ht="21" x14ac:dyDescent="0.35">
      <c r="B33" s="8"/>
      <c r="C33" s="40"/>
      <c r="D33" s="8"/>
      <c r="E33" s="8"/>
      <c r="F33" s="8"/>
      <c r="G33" s="8"/>
      <c r="H33" s="8"/>
      <c r="I33" s="9"/>
      <c r="J33" s="22"/>
      <c r="K33" s="98">
        <f>SUM(K20:K32)</f>
        <v>1339.8</v>
      </c>
    </row>
    <row r="34" spans="2:11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</row>
    <row r="35" spans="2:11" ht="22.5" x14ac:dyDescent="0.45">
      <c r="B35" s="8"/>
      <c r="C35" s="8"/>
      <c r="D35" s="8"/>
      <c r="E35" s="8"/>
      <c r="G35" s="33"/>
      <c r="H35" s="34" t="s">
        <v>16</v>
      </c>
      <c r="I35" s="35"/>
      <c r="J35" s="35"/>
      <c r="K35" s="36">
        <f>I16+H16+G16</f>
        <v>11839.32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s="8" customFormat="1" ht="21" x14ac:dyDescent="0.35">
      <c r="C38" s="94" t="s">
        <v>17</v>
      </c>
      <c r="D38" s="94"/>
      <c r="E38" s="94"/>
      <c r="F38" s="94"/>
      <c r="G38" s="94"/>
      <c r="H38" s="94"/>
      <c r="I38" s="94"/>
      <c r="J38" s="94"/>
      <c r="K38" s="94"/>
    </row>
    <row r="39" spans="2:11" s="8" customFormat="1" ht="21" x14ac:dyDescent="0.35">
      <c r="B39" s="3"/>
      <c r="C39" s="78"/>
      <c r="D39" s="78"/>
      <c r="E39" s="78"/>
      <c r="F39" s="78"/>
      <c r="G39" s="78"/>
      <c r="H39" s="78"/>
      <c r="I39" s="78"/>
      <c r="J39" s="78"/>
      <c r="K39" s="78"/>
    </row>
    <row r="40" spans="2:11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</row>
    <row r="41" spans="2:11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</row>
    <row r="42" spans="2:11" ht="10.5" customHeight="1" x14ac:dyDescent="0.25">
      <c r="C42" s="89"/>
      <c r="D42" s="89"/>
      <c r="E42" s="89"/>
      <c r="F42" s="89"/>
      <c r="G42" s="89"/>
      <c r="H42" s="89"/>
      <c r="I42" s="89"/>
      <c r="J42" s="89"/>
      <c r="K42" s="89"/>
    </row>
    <row r="43" spans="2:11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1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1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1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0" t="s">
        <v>126</v>
      </c>
      <c r="D51" s="90"/>
      <c r="E51" s="90"/>
      <c r="F51" s="8"/>
      <c r="G51" s="90" t="s">
        <v>31</v>
      </c>
      <c r="H51" s="90"/>
      <c r="I51" s="9"/>
      <c r="J51" s="9"/>
      <c r="K51" s="9"/>
    </row>
    <row r="52" spans="3:11" ht="21" x14ac:dyDescent="0.35">
      <c r="C52" s="80" t="s">
        <v>23</v>
      </c>
      <c r="D52" s="80"/>
      <c r="E52" s="80"/>
      <c r="F52" s="8"/>
      <c r="G52" s="80" t="s">
        <v>24</v>
      </c>
      <c r="H52" s="80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6">
    <mergeCell ref="C42:K42"/>
    <mergeCell ref="C51:E51"/>
    <mergeCell ref="G51:H51"/>
    <mergeCell ref="C52:E52"/>
    <mergeCell ref="G52:H52"/>
    <mergeCell ref="C38:K38"/>
    <mergeCell ref="I3:K4"/>
    <mergeCell ref="C14:K14"/>
    <mergeCell ref="D19:E19"/>
    <mergeCell ref="F19:H19"/>
    <mergeCell ref="D20:E20"/>
    <mergeCell ref="D22:E22"/>
    <mergeCell ref="F22:G22"/>
    <mergeCell ref="D27:E27"/>
    <mergeCell ref="D26:E26"/>
    <mergeCell ref="F26:G26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>
        <v>197.78</v>
      </c>
      <c r="I16" s="18">
        <f>K35</f>
        <v>613.09</v>
      </c>
      <c r="J16" s="18">
        <f>I16+H16+G16</f>
        <v>810.87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6" t="s">
        <v>32</v>
      </c>
      <c r="E20" s="86"/>
      <c r="F20" s="46" t="s">
        <v>44</v>
      </c>
      <c r="G20" s="46"/>
      <c r="H20" s="46"/>
      <c r="I20" s="9"/>
      <c r="J20" s="22">
        <v>0</v>
      </c>
      <c r="K20" s="9">
        <f>H21</f>
        <v>32.840000000000003</v>
      </c>
    </row>
    <row r="21" spans="3:11" ht="21" x14ac:dyDescent="0.35">
      <c r="C21" s="39"/>
      <c r="D21" s="8"/>
      <c r="E21" s="8"/>
      <c r="F21" s="46">
        <v>425</v>
      </c>
      <c r="G21" s="46">
        <v>423</v>
      </c>
      <c r="H21" s="47">
        <f>(F21-G21)*16.42</f>
        <v>32.840000000000003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580.25</v>
      </c>
    </row>
    <row r="25" spans="3:11" ht="21" x14ac:dyDescent="0.35">
      <c r="C25" s="39"/>
      <c r="D25" s="8"/>
      <c r="E25" s="8"/>
      <c r="F25" s="46">
        <v>6</v>
      </c>
      <c r="G25" s="46">
        <v>1</v>
      </c>
      <c r="H25" s="47">
        <f>(F25-G25)*116.05</f>
        <v>580.25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613.09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810.87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topLeftCell="A13" workbookViewId="0">
      <selection activeCell="G11" sqref="G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810.87</v>
      </c>
      <c r="I16" s="18">
        <f>K35</f>
        <v>0</v>
      </c>
      <c r="J16" s="18">
        <f>I16+H16+G16</f>
        <v>810.87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6" t="s">
        <v>32</v>
      </c>
      <c r="E20" s="86"/>
      <c r="F20" s="46" t="s">
        <v>49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425</v>
      </c>
      <c r="G21" s="46">
        <v>425</v>
      </c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</v>
      </c>
      <c r="G25" s="46">
        <v>6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1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1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1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810.87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</row>
    <row r="41" spans="2:11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</row>
    <row r="42" spans="2:11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</row>
    <row r="43" spans="2:11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</row>
    <row r="44" spans="2:11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</row>
    <row r="45" spans="2:11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1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1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1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topLeftCell="A7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810.87</v>
      </c>
      <c r="I16" s="18">
        <f>K35</f>
        <v>0</v>
      </c>
      <c r="J16" s="18">
        <f>I16+H16+G16</f>
        <v>810.87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6" t="s">
        <v>32</v>
      </c>
      <c r="E20" s="86"/>
      <c r="F20" s="46" t="s">
        <v>54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425</v>
      </c>
      <c r="G21" s="46">
        <v>425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</v>
      </c>
      <c r="G25" s="46">
        <v>6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1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1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1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810.87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</row>
    <row r="41" spans="2:11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</row>
    <row r="42" spans="2:11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</row>
    <row r="43" spans="2:11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</row>
    <row r="44" spans="2:11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</row>
    <row r="45" spans="2:11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1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1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1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topLeftCell="A10" zoomScale="70" zoomScaleNormal="70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810.87</v>
      </c>
      <c r="I16" s="18">
        <f>K35</f>
        <v>2555.7400000000002</v>
      </c>
      <c r="J16" s="18">
        <f>I16+H16+G16</f>
        <v>3366.61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6" t="s">
        <v>32</v>
      </c>
      <c r="E20" s="86"/>
      <c r="F20" s="46" t="s">
        <v>60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425</v>
      </c>
      <c r="G21" s="46">
        <v>425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59</v>
      </c>
      <c r="G24" s="46"/>
      <c r="H24" s="46"/>
      <c r="I24" s="9"/>
      <c r="J24" s="22">
        <v>0</v>
      </c>
      <c r="K24" s="9">
        <f>H25</f>
        <v>2555.7400000000002</v>
      </c>
    </row>
    <row r="25" spans="3:11" ht="21" x14ac:dyDescent="0.35">
      <c r="C25" s="39"/>
      <c r="D25" s="8"/>
      <c r="E25" s="8"/>
      <c r="F25" s="46">
        <v>28</v>
      </c>
      <c r="G25" s="46">
        <v>6</v>
      </c>
      <c r="H25" s="47">
        <f>(F25-G25)*116.17</f>
        <v>2555.7400000000002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1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1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1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2555.7400000000002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3366.61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</row>
    <row r="41" spans="2:11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</row>
    <row r="42" spans="2:11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</row>
    <row r="43" spans="2:11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</row>
    <row r="44" spans="2:11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</row>
    <row r="45" spans="2:11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1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1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1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topLeftCell="A7" zoomScale="70" zoomScaleNormal="70" workbookViewId="0">
      <selection sqref="A1:K5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3366.61</v>
      </c>
      <c r="I16" s="18">
        <f>K35</f>
        <v>300.77</v>
      </c>
      <c r="J16" s="18">
        <f>I16+H16+G16</f>
        <v>3667.38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6" t="s">
        <v>32</v>
      </c>
      <c r="E20" s="86"/>
      <c r="F20" s="46" t="s">
        <v>64</v>
      </c>
      <c r="G20" s="46"/>
      <c r="H20" s="46"/>
      <c r="I20" s="9"/>
      <c r="J20" s="22">
        <v>0</v>
      </c>
      <c r="K20" s="9">
        <f>H21</f>
        <v>300.77</v>
      </c>
    </row>
    <row r="21" spans="3:11" ht="21" x14ac:dyDescent="0.35">
      <c r="C21" s="39"/>
      <c r="D21" s="8"/>
      <c r="E21" s="8"/>
      <c r="F21" s="46">
        <v>444</v>
      </c>
      <c r="G21" s="46">
        <v>425</v>
      </c>
      <c r="H21" s="47">
        <f>(F21-G21)*15.83</f>
        <v>300.77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28</v>
      </c>
      <c r="G25" s="46">
        <v>28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1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1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1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300.77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3667.38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</row>
    <row r="41" spans="2:11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</row>
    <row r="42" spans="2:11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</row>
    <row r="43" spans="2:11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</row>
    <row r="44" spans="2:11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</row>
    <row r="45" spans="2:11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1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1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1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topLeftCell="A21" zoomScale="85" zoomScaleNormal="85" workbookViewId="0">
      <selection activeCell="C41" sqref="C41:D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67</v>
      </c>
      <c r="E16" s="49" t="s">
        <v>68</v>
      </c>
      <c r="F16" s="18"/>
      <c r="G16" s="18"/>
      <c r="H16" s="18">
        <v>3667.38</v>
      </c>
      <c r="I16" s="18">
        <f>K35</f>
        <v>133.14000000000001</v>
      </c>
      <c r="J16" s="18">
        <f>I16+H16+G16</f>
        <v>3800.52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6" t="s">
        <v>32</v>
      </c>
      <c r="E20" s="86"/>
      <c r="F20" s="46" t="s">
        <v>69</v>
      </c>
      <c r="G20" s="46"/>
      <c r="H20" s="46"/>
      <c r="I20" s="9"/>
      <c r="J20" s="22">
        <v>0</v>
      </c>
      <c r="K20" s="9">
        <f>H21</f>
        <v>15.83</v>
      </c>
    </row>
    <row r="21" spans="3:11" ht="21" x14ac:dyDescent="0.35">
      <c r="C21" s="39"/>
      <c r="D21" s="8"/>
      <c r="E21" s="8"/>
      <c r="F21" s="46">
        <v>445</v>
      </c>
      <c r="G21" s="46">
        <v>444</v>
      </c>
      <c r="H21" s="47">
        <f>(F21-G21)*15.83</f>
        <v>15.83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29</v>
      </c>
      <c r="G25" s="46">
        <v>28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1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1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1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133.14000000000001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3800.52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</row>
    <row r="41" spans="2:11" s="8" customFormat="1" ht="21" x14ac:dyDescent="0.35">
      <c r="B41" s="3"/>
      <c r="C41" s="58" t="s">
        <v>71</v>
      </c>
      <c r="D41" s="58" t="s">
        <v>72</v>
      </c>
      <c r="E41" s="3"/>
      <c r="F41" s="3"/>
      <c r="G41" s="3"/>
      <c r="H41" s="3"/>
      <c r="I41" s="4"/>
      <c r="J41" s="4"/>
      <c r="K41" s="4"/>
    </row>
    <row r="42" spans="2:11" s="8" customFormat="1" ht="21" x14ac:dyDescent="0.35">
      <c r="B42" s="3"/>
      <c r="C42" s="3"/>
      <c r="D42" s="58" t="s">
        <v>73</v>
      </c>
      <c r="E42" s="3"/>
      <c r="F42" s="3"/>
      <c r="G42" s="3"/>
      <c r="H42" s="3"/>
      <c r="I42" s="4"/>
      <c r="J42" s="4"/>
      <c r="K42" s="4"/>
    </row>
    <row r="43" spans="2:11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</row>
    <row r="44" spans="2:11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</row>
    <row r="45" spans="2:11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1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1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1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2"/>
  <sheetViews>
    <sheetView topLeftCell="A22" zoomScale="70" zoomScaleNormal="70" workbookViewId="0">
      <selection activeCell="Q23" sqref="Q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3800.52</v>
      </c>
      <c r="I16" s="18">
        <f>K36</f>
        <v>0</v>
      </c>
      <c r="J16" s="18">
        <f>I16+H16+G16</f>
        <v>3800.52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6" t="s">
        <v>32</v>
      </c>
      <c r="E20" s="86"/>
      <c r="F20" s="46" t="s">
        <v>77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445</v>
      </c>
      <c r="G21" s="46">
        <v>445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1" t="s">
        <v>80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29</v>
      </c>
      <c r="G25" s="46">
        <v>29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1" t="s">
        <v>81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3" t="s">
        <v>82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2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57"/>
      <c r="G32" s="57"/>
      <c r="H32" s="57"/>
      <c r="I32" s="9"/>
      <c r="J32" s="9"/>
      <c r="K32" s="9"/>
    </row>
    <row r="33" spans="2:11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1" ht="27" customHeight="1" x14ac:dyDescent="0.35">
      <c r="C34" s="40"/>
      <c r="D34" s="44"/>
      <c r="E34" s="44"/>
      <c r="F34" s="57"/>
      <c r="G34" s="57"/>
      <c r="H34" s="57"/>
      <c r="I34" s="9"/>
      <c r="J34" s="9"/>
      <c r="K34" s="9"/>
    </row>
    <row r="35" spans="2:11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1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1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3800.52</v>
      </c>
    </row>
    <row r="39" spans="2:11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</row>
    <row r="41" spans="2:11" s="8" customFormat="1" ht="21" x14ac:dyDescent="0.35">
      <c r="C41" s="80" t="s">
        <v>17</v>
      </c>
      <c r="D41" s="80"/>
      <c r="E41" s="80"/>
      <c r="F41" s="80"/>
      <c r="G41" s="80"/>
      <c r="H41" s="80"/>
      <c r="I41" s="80"/>
      <c r="J41" s="80"/>
      <c r="K41" s="80"/>
    </row>
    <row r="42" spans="2:11" s="8" customFormat="1" ht="21" x14ac:dyDescent="0.35">
      <c r="B42" s="3"/>
      <c r="C42" s="59" t="s">
        <v>71</v>
      </c>
      <c r="D42" s="59" t="s">
        <v>72</v>
      </c>
      <c r="E42" s="3"/>
      <c r="F42" s="3"/>
      <c r="G42" s="3"/>
      <c r="H42" s="3"/>
      <c r="I42" s="4"/>
      <c r="J42" s="4"/>
      <c r="K42" s="4"/>
    </row>
    <row r="43" spans="2:11" s="8" customFormat="1" ht="21" x14ac:dyDescent="0.35">
      <c r="B43" s="3"/>
      <c r="C43" s="60"/>
      <c r="D43" s="59" t="s">
        <v>73</v>
      </c>
      <c r="E43" s="3"/>
      <c r="F43" s="3"/>
      <c r="G43" s="3"/>
      <c r="H43" s="3"/>
      <c r="I43" s="4"/>
      <c r="J43" s="4"/>
      <c r="K43" s="4"/>
    </row>
    <row r="44" spans="2:11" s="8" customFormat="1" ht="21" x14ac:dyDescent="0.35">
      <c r="B44" s="3"/>
      <c r="C44" s="60"/>
      <c r="D44" s="59"/>
      <c r="E44" s="3"/>
      <c r="F44" s="3"/>
      <c r="G44" s="3"/>
      <c r="H44" s="3"/>
      <c r="I44" s="4"/>
      <c r="J44" s="4"/>
      <c r="K44" s="4"/>
    </row>
    <row r="45" spans="2:11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</row>
    <row r="46" spans="2:11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</row>
    <row r="47" spans="2:11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1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3"/>
  <sheetViews>
    <sheetView topLeftCell="A7" zoomScale="85" zoomScaleNormal="85" workbookViewId="0">
      <selection activeCell="N46" sqref="N4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84</v>
      </c>
      <c r="E16" s="49" t="s">
        <v>85</v>
      </c>
      <c r="F16" s="18"/>
      <c r="G16" s="18"/>
      <c r="H16" s="18">
        <v>3800.52</v>
      </c>
      <c r="I16" s="18">
        <f>K36</f>
        <v>-2.65</v>
      </c>
      <c r="J16" s="18">
        <f>I16+H16+G16</f>
        <v>3797.87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6" t="s">
        <v>32</v>
      </c>
      <c r="E20" s="86"/>
      <c r="F20" s="46" t="s">
        <v>86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445</v>
      </c>
      <c r="G21" s="46">
        <v>445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1" t="s">
        <v>80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29</v>
      </c>
      <c r="G25" s="46">
        <v>29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1" t="s">
        <v>81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3" t="s">
        <v>92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1" ht="96.95" customHeight="1" x14ac:dyDescent="0.35">
      <c r="C33" s="38"/>
      <c r="D33" s="95" t="s">
        <v>90</v>
      </c>
      <c r="E33" s="95"/>
      <c r="F33" s="96" t="s">
        <v>91</v>
      </c>
      <c r="G33" s="96"/>
      <c r="H33" s="96"/>
      <c r="I33" s="96"/>
      <c r="J33" s="65">
        <v>0</v>
      </c>
      <c r="K33" s="65">
        <f>(2.65)</f>
        <v>2.65</v>
      </c>
    </row>
    <row r="34" spans="2:11" ht="27" customHeight="1" x14ac:dyDescent="0.35">
      <c r="C34" s="40"/>
      <c r="D34" s="44"/>
      <c r="E34" s="44"/>
      <c r="F34" s="61"/>
      <c r="G34" s="61"/>
      <c r="H34" s="61"/>
      <c r="I34" s="9"/>
      <c r="J34" s="9"/>
      <c r="K34" s="9"/>
    </row>
    <row r="35" spans="2:11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1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-2.65</v>
      </c>
    </row>
    <row r="37" spans="2:11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3797.87</v>
      </c>
    </row>
    <row r="39" spans="2:11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</row>
    <row r="41" spans="2:11" s="8" customFormat="1" ht="21" x14ac:dyDescent="0.35">
      <c r="C41" s="94" t="s">
        <v>17</v>
      </c>
      <c r="D41" s="94"/>
      <c r="E41" s="94"/>
      <c r="F41" s="94"/>
      <c r="G41" s="94"/>
      <c r="H41" s="94"/>
      <c r="I41" s="94"/>
      <c r="J41" s="94"/>
      <c r="K41" s="94"/>
    </row>
    <row r="42" spans="2:11" s="8" customFormat="1" ht="21" x14ac:dyDescent="0.35">
      <c r="B42" s="3"/>
      <c r="C42" s="66"/>
      <c r="D42" s="66"/>
      <c r="E42" s="66"/>
      <c r="F42" s="66"/>
      <c r="G42" s="66"/>
      <c r="H42" s="66"/>
      <c r="I42" s="66"/>
      <c r="J42" s="66"/>
      <c r="K42" s="66"/>
    </row>
    <row r="43" spans="2:11" s="8" customFormat="1" ht="23.25" x14ac:dyDescent="0.35">
      <c r="B43" s="3"/>
      <c r="C43" s="64" t="s">
        <v>71</v>
      </c>
      <c r="D43" s="59" t="s">
        <v>88</v>
      </c>
      <c r="E43" s="3"/>
      <c r="F43" s="3"/>
      <c r="G43" s="3"/>
      <c r="H43" s="3"/>
      <c r="I43" s="4"/>
      <c r="J43" s="4"/>
      <c r="K43" s="4"/>
    </row>
    <row r="44" spans="2:11" s="8" customFormat="1" ht="23.25" x14ac:dyDescent="0.35">
      <c r="B44" s="3"/>
      <c r="C44" s="1"/>
      <c r="D44" s="59" t="s">
        <v>89</v>
      </c>
      <c r="E44" s="3"/>
      <c r="F44" s="3"/>
      <c r="G44" s="3"/>
      <c r="H44" s="3"/>
      <c r="I44" s="4"/>
      <c r="J44" s="4"/>
      <c r="K44" s="4"/>
    </row>
    <row r="45" spans="2:11" s="8" customFormat="1" ht="21" x14ac:dyDescent="0.35">
      <c r="B45" s="3"/>
      <c r="C45" s="3"/>
      <c r="D45" s="59" t="s">
        <v>73</v>
      </c>
      <c r="E45" s="3"/>
      <c r="F45" s="3"/>
      <c r="G45" s="3"/>
      <c r="H45" s="3"/>
      <c r="I45" s="4"/>
      <c r="J45" s="4"/>
      <c r="K45" s="4"/>
    </row>
    <row r="46" spans="2:11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</row>
    <row r="47" spans="2:11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</row>
    <row r="48" spans="2:11" ht="10.5" customHeight="1" x14ac:dyDescent="0.25">
      <c r="C48" s="89"/>
      <c r="D48" s="89"/>
      <c r="E48" s="89"/>
      <c r="F48" s="89"/>
      <c r="G48" s="89"/>
      <c r="H48" s="89"/>
      <c r="I48" s="89"/>
      <c r="J48" s="89"/>
      <c r="K48" s="89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0" t="s">
        <v>33</v>
      </c>
      <c r="D57" s="90"/>
      <c r="E57" s="90"/>
      <c r="F57" s="8"/>
      <c r="G57" s="90" t="s">
        <v>31</v>
      </c>
      <c r="H57" s="90"/>
      <c r="I57" s="9"/>
      <c r="J57" s="9"/>
      <c r="K57" s="9"/>
    </row>
    <row r="58" spans="3:11" ht="21" x14ac:dyDescent="0.35">
      <c r="C58" s="80" t="s">
        <v>23</v>
      </c>
      <c r="D58" s="80"/>
      <c r="E58" s="80"/>
      <c r="F58" s="8"/>
      <c r="G58" s="80" t="s">
        <v>24</v>
      </c>
      <c r="H58" s="80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10</vt:i4>
      </vt:variant>
    </vt:vector>
  </HeadingPairs>
  <TitlesOfParts>
    <vt:vector size="25" baseType="lpstr"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2020-08-04T06:13:09Z</cp:lastPrinted>
  <dcterms:created xsi:type="dcterms:W3CDTF">2018-02-28T02:33:50Z</dcterms:created>
  <dcterms:modified xsi:type="dcterms:W3CDTF">2020-12-15T07:01:44Z</dcterms:modified>
</cp:coreProperties>
</file>