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7" activeTab="13"/>
  </bookViews>
  <sheets>
    <sheet name="OCTOBER 2019" sheetId="4" r:id="rId1"/>
    <sheet name="NOVEMBER 2019" sheetId="5" r:id="rId2"/>
    <sheet name="DECEMBER 2019" sheetId="6" r:id="rId3"/>
    <sheet name="JAN 2020" sheetId="7" r:id="rId4"/>
    <sheet name="FEB 2020" sheetId="8" r:id="rId5"/>
    <sheet name="MAR 2020" sheetId="9" r:id="rId6"/>
    <sheet name="APR 2020" sheetId="10" r:id="rId7"/>
    <sheet name="MAY 2020" sheetId="11" r:id="rId8"/>
    <sheet name="JUN 2020" sheetId="12" r:id="rId9"/>
    <sheet name="JUL 2020" sheetId="13" r:id="rId10"/>
    <sheet name="AUG 2020" sheetId="14" r:id="rId11"/>
    <sheet name="SEPT 2020" sheetId="15" r:id="rId12"/>
    <sheet name="OCT 2020" sheetId="16" r:id="rId13"/>
    <sheet name="NOV 2020" sheetId="17" r:id="rId14"/>
  </sheets>
  <externalReferences>
    <externalReference r:id="rId15"/>
  </externalReferences>
  <definedNames>
    <definedName name="_xlnm.Print_Area" localSheetId="6">'APR 2020'!$A$1:$K$59</definedName>
    <definedName name="_xlnm.Print_Area" localSheetId="10">'AUG 2020'!$A$1:$K$55</definedName>
    <definedName name="_xlnm.Print_Area" localSheetId="4">'FEB 2020'!$A$1:$K$57</definedName>
    <definedName name="_xlnm.Print_Area" localSheetId="9">'JUL 2020'!$A$1:$K$55</definedName>
    <definedName name="_xlnm.Print_Area" localSheetId="8">'JUN 2020'!$A$1:$K$55</definedName>
    <definedName name="_xlnm.Print_Area" localSheetId="5">'MAR 2020'!$A$1:$K$57</definedName>
    <definedName name="_xlnm.Print_Area" localSheetId="7">'MAY 2020'!$A$1:$K$60</definedName>
    <definedName name="_xlnm.Print_Area" localSheetId="13">'NOV 2020'!$A$1:$K$54</definedName>
    <definedName name="_xlnm.Print_Area" localSheetId="12">'OCT 2020'!$A$1:$K$55</definedName>
    <definedName name="_xlnm.Print_Area" localSheetId="11">'SEPT 2020'!$A$1:$K$55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G16" i="17" l="1"/>
  <c r="K32" i="17" l="1"/>
  <c r="H29" i="17"/>
  <c r="K29" i="17" s="1"/>
  <c r="F26" i="17"/>
  <c r="K24" i="17"/>
  <c r="F22" i="17"/>
  <c r="K20" i="17"/>
  <c r="K33" i="17" l="1"/>
  <c r="I16" i="17"/>
  <c r="J16" i="17"/>
  <c r="K35" i="17"/>
  <c r="H29" i="16" l="1"/>
  <c r="K29" i="16" s="1"/>
  <c r="H25" i="16" l="1"/>
  <c r="H21" i="16" l="1"/>
  <c r="K33" i="16" l="1"/>
  <c r="F26" i="16"/>
  <c r="K24" i="16"/>
  <c r="F22" i="16"/>
  <c r="K20" i="16"/>
  <c r="K34" i="16" l="1"/>
  <c r="I16" i="16"/>
  <c r="K36" i="16" s="1"/>
  <c r="H25" i="15"/>
  <c r="J16" i="16" l="1"/>
  <c r="H21" i="15"/>
  <c r="K20" i="15" s="1"/>
  <c r="K33" i="15"/>
  <c r="K29" i="15"/>
  <c r="K27" i="15"/>
  <c r="F26" i="15"/>
  <c r="K24" i="15"/>
  <c r="F22" i="15"/>
  <c r="K34" i="15" l="1"/>
  <c r="I16" i="15" s="1"/>
  <c r="J16" i="15" s="1"/>
  <c r="K36" i="15"/>
  <c r="H25" i="14"/>
  <c r="H21" i="14"/>
  <c r="K33" i="14" l="1"/>
  <c r="K29" i="14"/>
  <c r="K27" i="14"/>
  <c r="F26" i="14"/>
  <c r="K24" i="14"/>
  <c r="F22" i="14"/>
  <c r="K20" i="14"/>
  <c r="K34" i="14" l="1"/>
  <c r="I16" i="14" s="1"/>
  <c r="K36" i="14" s="1"/>
  <c r="J16" i="14"/>
  <c r="H21" i="11"/>
  <c r="H25" i="12"/>
  <c r="H21" i="12"/>
  <c r="H25" i="13"/>
  <c r="H21" i="13"/>
  <c r="K33" i="13" l="1"/>
  <c r="K29" i="13"/>
  <c r="K27" i="13"/>
  <c r="F26" i="13"/>
  <c r="K24" i="13"/>
  <c r="F22" i="13"/>
  <c r="K20" i="13"/>
  <c r="K33" i="12"/>
  <c r="K31" i="12"/>
  <c r="K34" i="13" l="1"/>
  <c r="I16" i="13" s="1"/>
  <c r="K36" i="13" s="1"/>
  <c r="K29" i="12"/>
  <c r="F26" i="12"/>
  <c r="K24" i="12"/>
  <c r="F22" i="12"/>
  <c r="K27" i="12"/>
  <c r="J16" i="13" l="1"/>
  <c r="K20" i="12"/>
  <c r="K34" i="12" s="1"/>
  <c r="I16" i="12"/>
  <c r="J16" i="12" s="1"/>
  <c r="K33" i="11"/>
  <c r="K35" i="11"/>
  <c r="F26" i="9"/>
  <c r="F22" i="9"/>
  <c r="K36" i="12" l="1"/>
  <c r="K30" i="11"/>
  <c r="F26" i="11"/>
  <c r="H25" i="11"/>
  <c r="K24" i="11" s="1"/>
  <c r="F22" i="11"/>
  <c r="K20" i="11"/>
  <c r="I28" i="11" l="1"/>
  <c r="K28" i="11" s="1"/>
  <c r="K36" i="11" s="1"/>
  <c r="I16" i="11" s="1"/>
  <c r="F26" i="10"/>
  <c r="F22" i="10"/>
  <c r="J16" i="11" l="1"/>
  <c r="K38" i="11"/>
  <c r="H25" i="10"/>
  <c r="K24" i="10" s="1"/>
  <c r="H21" i="10"/>
  <c r="K35" i="10"/>
  <c r="K33" i="10"/>
  <c r="K30" i="10"/>
  <c r="K20" i="10" l="1"/>
  <c r="I28" i="10"/>
  <c r="K28" i="10" s="1"/>
  <c r="K36" i="10"/>
  <c r="I16" i="10" s="1"/>
  <c r="J16" i="10" s="1"/>
  <c r="K34" i="9"/>
  <c r="K32" i="9"/>
  <c r="K29" i="9"/>
  <c r="K27" i="9"/>
  <c r="H25" i="9"/>
  <c r="K24" i="9" s="1"/>
  <c r="H21" i="9"/>
  <c r="K20" i="9"/>
  <c r="K35" i="9" l="1"/>
  <c r="I16" i="9" s="1"/>
  <c r="K37" i="9" s="1"/>
  <c r="K38" i="10"/>
  <c r="H25" i="8"/>
  <c r="J16" i="9" l="1"/>
  <c r="H21" i="8"/>
  <c r="K20" i="8" s="1"/>
  <c r="K34" i="8"/>
  <c r="K32" i="8"/>
  <c r="K29" i="8"/>
  <c r="K27" i="8"/>
  <c r="K24" i="8"/>
  <c r="K35" i="8" l="1"/>
  <c r="I16" i="8" s="1"/>
  <c r="K37" i="8"/>
  <c r="J16" i="8"/>
  <c r="H21" i="7"/>
  <c r="H25" i="7" l="1"/>
  <c r="K34" i="7" l="1"/>
  <c r="K32" i="7"/>
  <c r="K29" i="7"/>
  <c r="K27" i="7"/>
  <c r="K24" i="7"/>
  <c r="K20" i="7"/>
  <c r="K35" i="7" l="1"/>
  <c r="I16" i="7" s="1"/>
  <c r="H25" i="6"/>
  <c r="J16" i="7" l="1"/>
  <c r="K37" i="7"/>
  <c r="H21" i="6"/>
  <c r="K34" i="6" l="1"/>
  <c r="K32" i="6"/>
  <c r="K29" i="6"/>
  <c r="K27" i="6"/>
  <c r="K24" i="6"/>
  <c r="K20" i="6"/>
  <c r="K35" i="6" l="1"/>
  <c r="I16" i="6" s="1"/>
  <c r="K37" i="6" s="1"/>
  <c r="H25" i="5"/>
  <c r="K24" i="5" s="1"/>
  <c r="H21" i="5"/>
  <c r="K20" i="5" s="1"/>
  <c r="K34" i="5"/>
  <c r="K32" i="5"/>
  <c r="K29" i="5"/>
  <c r="K27" i="5"/>
  <c r="J16" i="6" l="1"/>
  <c r="K35" i="5"/>
  <c r="I16" i="5" s="1"/>
  <c r="J16" i="5" s="1"/>
  <c r="H25" i="4"/>
  <c r="K37" i="5" l="1"/>
  <c r="H21" i="4"/>
  <c r="K34" i="4" l="1"/>
  <c r="K32" i="4"/>
  <c r="K29" i="4"/>
  <c r="K27" i="4"/>
  <c r="K24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<sst xmlns="http://schemas.openxmlformats.org/spreadsheetml/2006/main" count="614" uniqueCount="129">
  <si>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</si>
  <si>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</si>
  <si>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</si>
  <si>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</si>
  <si>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</si>
  <si>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</si>
  <si>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</si>
  <si>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</si>
  <si>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</si>
  <si>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</si>
  <si>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</si>
  <si>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</si>
  <si>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</si>
  <si>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</si>
  <si>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</si>
  <si>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</si>
  <si>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</si>
  <si>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</si>
  <si>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</si>
  <si>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</si>
  <si>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</si>
  <si>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</si>
  <si>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</si>
  <si>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</si>
  <si>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</si>
  <si>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</si>
  <si>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</si>
  <si>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</si>
  <si>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</si>
  <si>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</si>
  <si>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</si>
  <si>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</si>
  <si>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</si>
  <si>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</si>
  <si>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</si>
  <si>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</si>
  <si>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</si>
  <si>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MARIAN PRIMAVERA</t>
    </r>
  </si>
  <si>
    <t>UNIT: 10B16</t>
  </si>
  <si>
    <t>PRES: OCT 25 2019 - PREV: OCT 9 2019 * 16.42</t>
  </si>
  <si>
    <t>PRES: OCT 25 2019 - PREV: OCT 9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</si>
  <si>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</si>
  <si>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</si>
  <si>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</si>
  <si>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</si>
  <si>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</si>
  <si>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</si>
  <si>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</si>
  <si>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</si>
  <si>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</si>
  <si>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</si>
  <si>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</si>
  <si>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</si>
  <si>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</si>
  <si>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</si>
  <si>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</si>
  <si>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</si>
  <si>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</si>
  <si>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</si>
  <si>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</si>
  <si>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</si>
  <si>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</si>
  <si>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</si>
  <si>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</si>
  <si>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</si>
  <si>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</si>
  <si>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</si>
  <si>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AND PER KILOWATT WERE BASED ON THE PREVIOUS MONTH</t>
  </si>
  <si>
    <t>ADJUSTMENTS ON WATER AND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</si>
  <si>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</si>
  <si>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</si>
  <si>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</si>
  <si>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</si>
  <si>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</si>
  <si>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</si>
  <si>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</si>
  <si>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</si>
  <si>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</si>
  <si>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</si>
  <si>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</si>
  <si>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 ON WATER &amp; ELECTRICITY BILLS WILL BE REFLECTED ON THE FOLLOWING MONTH OR UNTIL FURTHER NOTICE</t>
  </si>
  <si>
    <t>* SECURITY                                                            * JANITORIAL SERVICES                                             * PMS (BUILDING EQUIPMENTS)
* TECHNICAL SERVICES</t>
  </si>
  <si>
    <t>BILLING MONTH: MAY 2020</t>
  </si>
  <si>
    <t>JUN 5 2020</t>
  </si>
  <si>
    <t>JUN 15 2020</t>
  </si>
  <si>
    <t>ADJUSTMENTS</t>
  </si>
  <si>
    <r>
      <t xml:space="preserve">ELECTRICITY:
MAR 2020 - 39 kWh x 10.98 = 428.22 + 20% (AC) = 513.86 - 617.37 (billing Mar2020) = </t>
    </r>
    <r>
      <rPr>
        <b/>
        <u/>
        <sz val="14"/>
        <color rgb="FFFF0000"/>
        <rFont val="Calibri"/>
        <family val="2"/>
        <scheme val="minor"/>
      </rPr>
      <t>103.51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</si>
  <si>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</si>
  <si>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</si>
  <si>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</si>
  <si>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</si>
  <si>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</si>
  <si>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</si>
  <si>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</si>
  <si>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</si>
  <si>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</si>
  <si>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</si>
  <si>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</si>
  <si>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PRES: MAY 25 2020 - PREV: JUN 26 2020 * 9.79</t>
  </si>
  <si>
    <t>PRES: MAY 25 2020 - PREV: JUN 26 2020 * 97.76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</si>
  <si>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</si>
  <si>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</si>
  <si>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</si>
  <si>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</si>
  <si>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</si>
  <si>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</si>
  <si>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</si>
  <si>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</si>
  <si>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</si>
  <si>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</si>
  <si>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</si>
  <si>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</si>
  <si>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</si>
  <si>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</si>
  <si>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ASSOCIATION DUES</t>
  </si>
  <si>
    <t>FOR THE MONTH OF NOV 2020</t>
  </si>
  <si>
    <t>ELECTRICITY - OCT 2020</t>
  </si>
  <si>
    <t>WATER - OCT 2020</t>
  </si>
  <si>
    <t>BILLING MONTH: NOVEMBER 2020</t>
  </si>
  <si>
    <t>ASU PAST DUE</t>
  </si>
  <si>
    <t>UTILITY PAST DUE</t>
  </si>
  <si>
    <t>BILLING MONTH: DECEMBER 2020</t>
  </si>
  <si>
    <t>DEC 5 2020</t>
  </si>
  <si>
    <t>DEC 15 2020</t>
  </si>
  <si>
    <t>FOR THE MONTH OF DECEMBER 2020</t>
  </si>
  <si>
    <t>JENIFFER JAMIG</t>
  </si>
  <si>
    <t xml:space="preserve">WATER 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</si>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</sst>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1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8494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4705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10B16%20-%20PRIMAVE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/>
      <sheetData sheetId="1">
        <row r="13">
          <cell r="E13">
            <v>4046.3999999999996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G15" sqref="G1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132.47</v>
      </c>
      <c r="J16" s="18">
        <f>I16+H16+G16</f>
        <v>132.47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5" t="s">
        <v>32</v>
      </c>
      <c r="E20" s="85"/>
      <c r="F20" s="46" t="s">
        <v>39</v>
      </c>
      <c r="G20" s="46"/>
      <c r="H20" s="46"/>
      <c r="I20" s="9"/>
      <c r="J20" s="22">
        <v>0</v>
      </c>
      <c r="K20" s="9">
        <f>H21</f>
        <v>16.420000000000002</v>
      </c>
    </row>
    <row r="21" spans="3:11" ht="21" x14ac:dyDescent="0.35">
      <c r="C21" s="39"/>
      <c r="D21" s="8"/>
      <c r="E21" s="8"/>
      <c r="F21" s="46">
        <v>22</v>
      </c>
      <c r="G21" s="46">
        <v>21</v>
      </c>
      <c r="H21" s="47">
        <f>(F21-G21)*16.42</f>
        <v>16.420000000000002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116.05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(F25-G25)*116.05</f>
        <v>116.05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132.47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132.47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0" zoomScale="85" zoomScaleNormal="85" workbookViewId="0">
      <selection activeCell="A31" sqref="A31:XFD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94</v>
      </c>
      <c r="E16" s="49" t="s">
        <v>95</v>
      </c>
      <c r="F16" s="18"/>
      <c r="G16" s="18"/>
      <c r="H16" s="18">
        <v>1192.29</v>
      </c>
      <c r="I16" s="18">
        <f>K34</f>
        <v>656.27</v>
      </c>
      <c r="J16" s="18">
        <f>I16+H16+G16</f>
        <v>1848.56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5" t="s">
        <v>32</v>
      </c>
      <c r="E20" s="85"/>
      <c r="F20" s="46" t="s">
        <v>96</v>
      </c>
      <c r="G20" s="46"/>
      <c r="H20" s="46"/>
      <c r="I20" s="9"/>
      <c r="J20" s="22">
        <v>0</v>
      </c>
      <c r="K20" s="9">
        <f>H21</f>
        <v>656.27</v>
      </c>
    </row>
    <row r="21" spans="3:11" ht="21" x14ac:dyDescent="0.35">
      <c r="C21" s="39"/>
      <c r="D21" s="8"/>
      <c r="E21" s="8"/>
      <c r="F21" s="46">
        <v>146</v>
      </c>
      <c r="G21" s="46">
        <v>73</v>
      </c>
      <c r="H21" s="47">
        <f>(F21-G21)*8.99</f>
        <v>656.27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73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8"/>
      <c r="K31" s="68"/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656.27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1848.56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101</v>
      </c>
      <c r="E16" s="49" t="s">
        <v>102</v>
      </c>
      <c r="F16" s="18"/>
      <c r="G16" s="18"/>
      <c r="H16" s="18">
        <v>1848.56</v>
      </c>
      <c r="I16" s="18">
        <f>K34</f>
        <v>1019.5600000000001</v>
      </c>
      <c r="J16" s="18">
        <f>I16+H16+G16</f>
        <v>2868.12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5" t="s">
        <v>32</v>
      </c>
      <c r="E20" s="85"/>
      <c r="F20" s="46" t="s">
        <v>103</v>
      </c>
      <c r="G20" s="46"/>
      <c r="H20" s="46"/>
      <c r="I20" s="9"/>
      <c r="J20" s="22">
        <v>0</v>
      </c>
      <c r="K20" s="9">
        <f>H21</f>
        <v>824.46</v>
      </c>
    </row>
    <row r="21" spans="3:11" ht="21" x14ac:dyDescent="0.35">
      <c r="C21" s="39"/>
      <c r="D21" s="8"/>
      <c r="E21" s="8"/>
      <c r="F21" s="46">
        <v>237</v>
      </c>
      <c r="G21" s="46">
        <v>146</v>
      </c>
      <c r="H21" s="47">
        <f>(F21-G21)*9.06</f>
        <v>824.46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91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195.1</v>
      </c>
    </row>
    <row r="25" spans="3:11" ht="21" x14ac:dyDescent="0.35">
      <c r="C25" s="39"/>
      <c r="D25" s="8"/>
      <c r="E25" s="8"/>
      <c r="F25" s="46">
        <v>6</v>
      </c>
      <c r="G25" s="46">
        <v>4</v>
      </c>
      <c r="H25" s="47">
        <f>(F25-G25)*97.55</f>
        <v>195.1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2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8"/>
      <c r="K31" s="68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1019.5600000000001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2868.12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J11" sqref="J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106</v>
      </c>
      <c r="E16" s="49" t="s">
        <v>107</v>
      </c>
      <c r="F16" s="18"/>
      <c r="G16" s="18"/>
      <c r="H16" s="18"/>
      <c r="I16" s="18">
        <f>K34</f>
        <v>1027.76</v>
      </c>
      <c r="J16" s="18">
        <f>I16+H16+G16</f>
        <v>1027.76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5" t="s">
        <v>32</v>
      </c>
      <c r="E20" s="85"/>
      <c r="F20" s="46" t="s">
        <v>108</v>
      </c>
      <c r="G20" s="46"/>
      <c r="H20" s="46"/>
      <c r="I20" s="9"/>
      <c r="J20" s="22">
        <v>0</v>
      </c>
      <c r="K20" s="9">
        <f>H21</f>
        <v>733.55000000000007</v>
      </c>
    </row>
    <row r="21" spans="3:11" ht="21" x14ac:dyDescent="0.35">
      <c r="C21" s="39"/>
      <c r="D21" s="8"/>
      <c r="E21" s="8"/>
      <c r="F21" s="46">
        <v>322</v>
      </c>
      <c r="G21" s="46">
        <v>237</v>
      </c>
      <c r="H21" s="47">
        <f>(F21-G21)*8.63</f>
        <v>733.55000000000007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85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294.20999999999998</v>
      </c>
    </row>
    <row r="25" spans="3:11" ht="21" x14ac:dyDescent="0.35">
      <c r="C25" s="39"/>
      <c r="D25" s="8"/>
      <c r="E25" s="8"/>
      <c r="F25" s="46">
        <v>9</v>
      </c>
      <c r="G25" s="46">
        <v>6</v>
      </c>
      <c r="H25" s="47">
        <f>(F25-G25)*98.07</f>
        <v>294.20999999999998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3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8"/>
      <c r="K31" s="68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1027.76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1027.76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6" zoomScale="85" zoomScaleNormal="85" workbookViewId="0">
      <selection activeCell="K35" sqref="K3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119</v>
      </c>
      <c r="H15" s="13" t="s">
        <v>120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110</v>
      </c>
      <c r="E16" s="49" t="s">
        <v>111</v>
      </c>
      <c r="F16" s="18"/>
      <c r="G16" s="18">
        <v>4046.4</v>
      </c>
      <c r="H16" s="18"/>
      <c r="I16" s="18">
        <f>K34</f>
        <v>2365.2399999999998</v>
      </c>
      <c r="J16" s="18">
        <f>I16+H16+G16</f>
        <v>6411.6399999999994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6" t="s">
        <v>116</v>
      </c>
      <c r="E20" s="96"/>
      <c r="F20" s="46" t="s">
        <v>112</v>
      </c>
      <c r="G20" s="46"/>
      <c r="H20" s="46"/>
      <c r="I20" s="9"/>
      <c r="J20" s="22">
        <v>0</v>
      </c>
      <c r="K20" s="9">
        <f>H21</f>
        <v>622.20000000000005</v>
      </c>
    </row>
    <row r="21" spans="3:11" ht="21" x14ac:dyDescent="0.35">
      <c r="C21" s="39"/>
      <c r="D21" s="8"/>
      <c r="E21" s="8"/>
      <c r="F21" s="46">
        <v>407</v>
      </c>
      <c r="G21" s="46">
        <v>322</v>
      </c>
      <c r="H21" s="47">
        <f>(F21-G21)*7.32</f>
        <v>622.20000000000005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85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117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394.24</v>
      </c>
    </row>
    <row r="25" spans="3:11" ht="21" x14ac:dyDescent="0.35">
      <c r="C25" s="39"/>
      <c r="D25" s="8"/>
      <c r="E25" s="8"/>
      <c r="F25" s="46">
        <v>13</v>
      </c>
      <c r="G25" s="46">
        <v>9</v>
      </c>
      <c r="H25" s="47">
        <f>(F25-G25)*98.56</f>
        <v>394.24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4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6" t="s">
        <v>114</v>
      </c>
      <c r="E28" s="96"/>
      <c r="F28" s="46" t="s">
        <v>115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22.48</v>
      </c>
      <c r="G29" s="46">
        <v>60</v>
      </c>
      <c r="H29" s="47">
        <f>F29*G29</f>
        <v>1348.8</v>
      </c>
      <c r="I29" s="9"/>
      <c r="J29" s="22">
        <v>0</v>
      </c>
      <c r="K29" s="9">
        <f>H29</f>
        <v>1348.8</v>
      </c>
    </row>
    <row r="30" spans="3:11" ht="35.1" customHeight="1" x14ac:dyDescent="0.35">
      <c r="C30" s="69"/>
      <c r="D30" s="69"/>
      <c r="E30" s="69"/>
      <c r="F30" s="78"/>
      <c r="G30" s="78"/>
      <c r="H30" s="78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8"/>
      <c r="K31" s="68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2365.2399999999998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6411.6399999999994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zoomScale="85" zoomScaleNormal="85" workbookViewId="0">
      <selection activeCell="P31" sqref="P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119</v>
      </c>
      <c r="H15" s="13" t="s">
        <v>120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122</v>
      </c>
      <c r="E16" s="49" t="s">
        <v>123</v>
      </c>
      <c r="F16" s="18"/>
      <c r="G16" s="18">
        <f>[1]ASU!$E$13</f>
        <v>4046.3999999999996</v>
      </c>
      <c r="H16" s="18"/>
      <c r="I16" s="18">
        <f>K33</f>
        <v>2188.25</v>
      </c>
      <c r="J16" s="18">
        <f>I16+H16+G16</f>
        <v>6234.65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6" t="s">
        <v>32</v>
      </c>
      <c r="E20" s="96"/>
      <c r="F20" s="46" t="s">
        <v>127</v>
      </c>
      <c r="G20" s="46"/>
      <c r="H20" s="46"/>
      <c r="I20" s="9"/>
      <c r="J20" s="22">
        <v>0</v>
      </c>
      <c r="K20" s="9">
        <f>H21</f>
        <v>545.36</v>
      </c>
    </row>
    <row r="21" spans="3:11" ht="21" x14ac:dyDescent="0.35">
      <c r="C21" s="39"/>
      <c r="D21" s="8"/>
      <c r="E21" s="8"/>
      <c r="F21" s="46">
        <v>475</v>
      </c>
      <c r="G21" s="46">
        <v>407</v>
      </c>
      <c r="H21" s="47">
        <f>(F21-G21)*8.02</f>
        <v>545.36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68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126</v>
      </c>
      <c r="E24" s="8"/>
      <c r="F24" s="46" t="s">
        <v>128</v>
      </c>
      <c r="G24" s="46"/>
      <c r="H24" s="46"/>
      <c r="I24" s="9"/>
      <c r="J24" s="22">
        <v>0</v>
      </c>
      <c r="K24" s="9">
        <f>H25</f>
        <v>294.09000000000003</v>
      </c>
    </row>
    <row r="25" spans="3:11" ht="21" x14ac:dyDescent="0.35">
      <c r="C25" s="39"/>
      <c r="D25" s="8"/>
      <c r="E25" s="8"/>
      <c r="F25" s="46">
        <v>16</v>
      </c>
      <c r="G25" s="46">
        <v>13</v>
      </c>
      <c r="H25" s="47">
        <f>(F25-G25)*98.03</f>
        <v>294.09000000000003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3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6" t="s">
        <v>114</v>
      </c>
      <c r="E28" s="96"/>
      <c r="F28" s="46" t="s">
        <v>124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22.48</v>
      </c>
      <c r="G29" s="46">
        <v>60</v>
      </c>
      <c r="H29" s="47">
        <f>F29*G29</f>
        <v>1348.8</v>
      </c>
      <c r="I29" s="9"/>
      <c r="J29" s="22">
        <v>0</v>
      </c>
      <c r="K29" s="9">
        <f>H29</f>
        <v>1348.8</v>
      </c>
    </row>
    <row r="30" spans="3:11" ht="21" customHeight="1" x14ac:dyDescent="0.35">
      <c r="C30" s="38"/>
      <c r="D30" s="94"/>
      <c r="E30" s="94"/>
      <c r="F30" s="95"/>
      <c r="G30" s="95"/>
      <c r="H30" s="95"/>
      <c r="I30" s="95"/>
      <c r="J30" s="68"/>
      <c r="K30" s="68"/>
    </row>
    <row r="31" spans="3:11" ht="27" customHeight="1" x14ac:dyDescent="0.35">
      <c r="C31" s="40"/>
      <c r="D31" s="44"/>
      <c r="E31" s="44"/>
      <c r="F31" s="77"/>
      <c r="G31" s="77"/>
      <c r="H31" s="77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2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(K20+K24+K29)</f>
        <v>2188.25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I16+H16+G16</f>
        <v>6234.65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93" t="s">
        <v>17</v>
      </c>
      <c r="D38" s="93"/>
      <c r="E38" s="93"/>
      <c r="F38" s="93"/>
      <c r="G38" s="93"/>
      <c r="H38" s="93"/>
      <c r="I38" s="93"/>
      <c r="J38" s="93"/>
      <c r="K38" s="93"/>
      <c r="L38" s="3"/>
    </row>
    <row r="39" spans="2:12" s="8" customFormat="1" ht="21" x14ac:dyDescent="0.35">
      <c r="B39" s="3"/>
      <c r="C39" s="76"/>
      <c r="D39" s="76"/>
      <c r="E39" s="76"/>
      <c r="F39" s="76"/>
      <c r="G39" s="76"/>
      <c r="H39" s="76"/>
      <c r="I39" s="76"/>
      <c r="J39" s="76"/>
      <c r="K39" s="76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88"/>
      <c r="D42" s="88"/>
      <c r="E42" s="88"/>
      <c r="F42" s="88"/>
      <c r="G42" s="88"/>
      <c r="H42" s="88"/>
      <c r="I42" s="88"/>
      <c r="J42" s="88"/>
      <c r="K42" s="88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125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8:K38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0:E30"/>
    <mergeCell ref="F30:I30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12" sqref="H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132.47</v>
      </c>
      <c r="I16" s="18">
        <f>K35</f>
        <v>202.68</v>
      </c>
      <c r="J16" s="18">
        <f>I16+H16+G16</f>
        <v>335.15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5" t="s">
        <v>32</v>
      </c>
      <c r="E20" s="85"/>
      <c r="F20" s="46" t="s">
        <v>44</v>
      </c>
      <c r="G20" s="46"/>
      <c r="H20" s="46"/>
      <c r="I20" s="9"/>
      <c r="J20" s="22">
        <v>0</v>
      </c>
      <c r="K20" s="9">
        <f>H21</f>
        <v>86.899999999999991</v>
      </c>
    </row>
    <row r="21" spans="3:11" ht="21" x14ac:dyDescent="0.35">
      <c r="C21" s="39"/>
      <c r="D21" s="8"/>
      <c r="E21" s="8"/>
      <c r="F21" s="46">
        <v>27</v>
      </c>
      <c r="G21" s="46">
        <v>22</v>
      </c>
      <c r="H21" s="47">
        <f>(F21-G21)*17.38</f>
        <v>86.899999999999991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115.78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(F25-G25)*115.78</f>
        <v>115.78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202.68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335.15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335.15</v>
      </c>
      <c r="I16" s="18">
        <f>K35</f>
        <v>0</v>
      </c>
      <c r="J16" s="18">
        <f>I16+H16+G16</f>
        <v>335.15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5" t="s">
        <v>32</v>
      </c>
      <c r="E20" s="85"/>
      <c r="F20" s="46" t="s">
        <v>49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27</v>
      </c>
      <c r="G21" s="46">
        <v>27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335.15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F24" sqref="F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335.15</v>
      </c>
      <c r="I16" s="18">
        <f>K35</f>
        <v>116.17</v>
      </c>
      <c r="J16" s="18">
        <f>I16+H16+G16</f>
        <v>451.32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5" t="s">
        <v>32</v>
      </c>
      <c r="E20" s="85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27</v>
      </c>
      <c r="G21" s="46">
        <v>27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54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3</v>
      </c>
      <c r="G25" s="46">
        <v>2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116.17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451.32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I26" sqref="I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451.32</v>
      </c>
      <c r="I16" s="18">
        <f>K35</f>
        <v>110.81</v>
      </c>
      <c r="J16" s="18">
        <f>I16+H16+G16</f>
        <v>562.13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5" t="s">
        <v>32</v>
      </c>
      <c r="E20" s="85"/>
      <c r="F20" s="46" t="s">
        <v>59</v>
      </c>
      <c r="G20" s="46"/>
      <c r="H20" s="46"/>
      <c r="I20" s="9"/>
      <c r="J20" s="22">
        <v>0</v>
      </c>
      <c r="K20" s="9">
        <f>H21</f>
        <v>110.81</v>
      </c>
    </row>
    <row r="21" spans="3:11" ht="21" x14ac:dyDescent="0.35">
      <c r="C21" s="39"/>
      <c r="D21" s="8"/>
      <c r="E21" s="8"/>
      <c r="F21" s="46">
        <v>34</v>
      </c>
      <c r="G21" s="46">
        <v>27</v>
      </c>
      <c r="H21" s="47">
        <f>(F21-G21)*15.83</f>
        <v>110.81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110.81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562.13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562.13</v>
      </c>
      <c r="I16" s="18">
        <f>K35</f>
        <v>734.68000000000006</v>
      </c>
      <c r="J16" s="18">
        <f>I16+H16+G16</f>
        <v>1296.81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5" t="s">
        <v>32</v>
      </c>
      <c r="E20" s="85"/>
      <c r="F20" s="46" t="s">
        <v>64</v>
      </c>
      <c r="G20" s="46"/>
      <c r="H20" s="46"/>
      <c r="I20" s="9"/>
      <c r="J20" s="22">
        <v>0</v>
      </c>
      <c r="K20" s="9">
        <f>H21</f>
        <v>617.37</v>
      </c>
    </row>
    <row r="21" spans="3:11" ht="21" x14ac:dyDescent="0.35">
      <c r="C21" s="39"/>
      <c r="D21" s="8"/>
      <c r="E21" s="8"/>
      <c r="F21" s="46">
        <v>73</v>
      </c>
      <c r="G21" s="46">
        <v>34</v>
      </c>
      <c r="H21" s="47">
        <f>(F21-G21)*15.83</f>
        <v>617.37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39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4</v>
      </c>
      <c r="G25" s="46">
        <v>3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1</v>
      </c>
      <c r="G26" s="90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734.68000000000006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1296.81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57" t="s">
        <v>66</v>
      </c>
      <c r="D41" s="57" t="s">
        <v>67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7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V21" sqref="V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1296.81</v>
      </c>
      <c r="I16" s="18">
        <f>K36</f>
        <v>0</v>
      </c>
      <c r="J16" s="18">
        <f>I16+H16+G16</f>
        <v>1296.81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5" t="s">
        <v>32</v>
      </c>
      <c r="E20" s="85"/>
      <c r="F20" s="46" t="s">
        <v>72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73</v>
      </c>
      <c r="G21" s="46">
        <v>73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2" t="s">
        <v>77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1296.81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1" x14ac:dyDescent="0.35">
      <c r="B42" s="3"/>
      <c r="C42" s="58" t="s">
        <v>66</v>
      </c>
      <c r="D42" s="58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9"/>
      <c r="D43" s="58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9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3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83</v>
      </c>
      <c r="E16" s="49" t="s">
        <v>84</v>
      </c>
      <c r="F16" s="18"/>
      <c r="G16" s="18"/>
      <c r="H16" s="18">
        <v>1296.81</v>
      </c>
      <c r="I16" s="18">
        <f>K36</f>
        <v>-103.51</v>
      </c>
      <c r="J16" s="18">
        <f>I16+H16+G16</f>
        <v>1193.3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5" t="s">
        <v>32</v>
      </c>
      <c r="E20" s="85"/>
      <c r="F20" s="46" t="s">
        <v>98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73</v>
      </c>
      <c r="G21" s="46">
        <v>73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2" t="s">
        <v>81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96.95" customHeight="1" x14ac:dyDescent="0.35">
      <c r="C33" s="38"/>
      <c r="D33" s="94" t="s">
        <v>85</v>
      </c>
      <c r="E33" s="94"/>
      <c r="F33" s="95" t="s">
        <v>86</v>
      </c>
      <c r="G33" s="95"/>
      <c r="H33" s="95"/>
      <c r="I33" s="95"/>
      <c r="J33" s="68">
        <v>0</v>
      </c>
      <c r="K33" s="68">
        <f>(103.51)</f>
        <v>103.51</v>
      </c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-103.51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1193.3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3.25" x14ac:dyDescent="0.35">
      <c r="B43" s="3"/>
      <c r="C43" s="65" t="s">
        <v>66</v>
      </c>
      <c r="D43" s="58" t="s">
        <v>78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79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80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8"/>
      <c r="D48" s="88"/>
      <c r="E48" s="88"/>
      <c r="F48" s="88"/>
      <c r="G48" s="88"/>
      <c r="H48" s="88"/>
      <c r="I48" s="88"/>
      <c r="J48" s="88"/>
      <c r="K48" s="88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9" t="s">
        <v>33</v>
      </c>
      <c r="D57" s="89"/>
      <c r="E57" s="89"/>
      <c r="F57" s="8"/>
      <c r="G57" s="89" t="s">
        <v>31</v>
      </c>
      <c r="H57" s="89"/>
      <c r="I57" s="9"/>
      <c r="J57" s="9"/>
      <c r="K57" s="9"/>
    </row>
    <row r="58" spans="3:11" ht="21" x14ac:dyDescent="0.35">
      <c r="C58" s="79" t="s">
        <v>23</v>
      </c>
      <c r="D58" s="79"/>
      <c r="E58" s="79"/>
      <c r="F58" s="8"/>
      <c r="G58" s="79" t="s">
        <v>24</v>
      </c>
      <c r="H58" s="79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0" zoomScale="85" zoomScaleNormal="85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88</v>
      </c>
      <c r="E16" s="49" t="s">
        <v>89</v>
      </c>
      <c r="F16" s="18"/>
      <c r="G16" s="18"/>
      <c r="H16" s="18">
        <v>1193.3</v>
      </c>
      <c r="I16" s="18">
        <f>K34</f>
        <v>-1.01</v>
      </c>
      <c r="J16" s="18">
        <f>I16+H16+G16</f>
        <v>1192.29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5" t="s">
        <v>32</v>
      </c>
      <c r="E20" s="85"/>
      <c r="F20" s="46" t="s">
        <v>90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73</v>
      </c>
      <c r="G21" s="46">
        <v>73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96.95" customHeight="1" x14ac:dyDescent="0.35">
      <c r="C31" s="38"/>
      <c r="D31" s="94" t="s">
        <v>85</v>
      </c>
      <c r="E31" s="94"/>
      <c r="F31" s="95" t="s">
        <v>92</v>
      </c>
      <c r="G31" s="95"/>
      <c r="H31" s="95"/>
      <c r="I31" s="95"/>
      <c r="J31" s="68">
        <v>0</v>
      </c>
      <c r="K31" s="68">
        <f>1.01</f>
        <v>1.01</v>
      </c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-1.01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1192.29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C43:K43"/>
    <mergeCell ref="C52:E52"/>
    <mergeCell ref="G52:H52"/>
    <mergeCell ref="C53:E53"/>
    <mergeCell ref="G53:H53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2020-11-05T04:05:42Z</cp:lastPrinted>
  <dcterms:created xsi:type="dcterms:W3CDTF">2018-02-28T02:33:50Z</dcterms:created>
  <dcterms:modified xsi:type="dcterms:W3CDTF">2020-12-15T07:06:06Z</dcterms:modified>
</cp:coreProperties>
</file>