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2020'!$A$1:$K$55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2020'!$A$1:$K$55</definedName>
    <definedName name="_xlnm.Print_Area" localSheetId="6">'JUN 2020'!$A$1:$K$54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2020'!$A$1:$K$55</definedName>
    <definedName name="_xlnm.Print_Area" localSheetId="10">'OCT 2020'!$A$1:$K$55</definedName>
    <definedName name="_xlnm.Print_Area" localSheetId="9">'SEPT 2020'!$A$1:$K$55</definedName>
  </definedNames>
  <calcPr calcId="152511"/>
</workbook>
</file>

<file path=xl/calcChain.xml><?xml version="1.0" encoding="utf-8"?>
<calcChain xmlns="http://schemas.openxmlformats.org/spreadsheetml/2006/main">
  <c r="K34" i="14" l="1"/>
  <c r="H25" i="14"/>
  <c r="H21" i="14"/>
  <c r="G16" i="14" l="1"/>
  <c r="K33" i="14"/>
  <c r="H29" i="14"/>
  <c r="K29" i="14" s="1"/>
  <c r="F26" i="14"/>
  <c r="K24" i="14"/>
  <c r="F22" i="14"/>
  <c r="K20" i="14"/>
  <c r="I16" i="14" l="1"/>
  <c r="J16" i="14" s="1"/>
  <c r="H29" i="13"/>
  <c r="K29" i="13" s="1"/>
  <c r="K36" i="14" l="1"/>
  <c r="H25" i="13"/>
  <c r="H21" i="13" l="1"/>
  <c r="K33" i="13"/>
  <c r="F26" i="13"/>
  <c r="K24" i="13"/>
  <c r="F22" i="13"/>
  <c r="K20" i="13"/>
  <c r="K34" i="13" l="1"/>
  <c r="I16" i="13"/>
  <c r="K36" i="13" s="1"/>
  <c r="H25" i="12"/>
  <c r="J16" i="13" l="1"/>
  <c r="H21" i="12"/>
  <c r="K33" i="12" l="1"/>
  <c r="K29" i="12"/>
  <c r="K27" i="12"/>
  <c r="F26" i="12"/>
  <c r="K24" i="12"/>
  <c r="F22" i="12"/>
  <c r="K20" i="12"/>
  <c r="K34" i="12" l="1"/>
  <c r="I16" i="12" s="1"/>
  <c r="K36" i="12" s="1"/>
  <c r="H25" i="11"/>
  <c r="H21" i="11"/>
  <c r="J16" i="12" l="1"/>
  <c r="K33" i="11"/>
  <c r="K29" i="11"/>
  <c r="K27" i="11"/>
  <c r="F26" i="11"/>
  <c r="K24" i="11"/>
  <c r="F22" i="11"/>
  <c r="K20" i="11"/>
  <c r="K34" i="11" l="1"/>
  <c r="I16" i="11" s="1"/>
  <c r="K36" i="11" s="1"/>
  <c r="H25" i="10"/>
  <c r="J16" i="11" l="1"/>
  <c r="H21" i="10"/>
  <c r="K33" i="10" l="1"/>
  <c r="K29" i="10"/>
  <c r="K27" i="10"/>
  <c r="F26" i="10"/>
  <c r="K24" i="10"/>
  <c r="F22" i="10"/>
  <c r="K20" i="10"/>
  <c r="K34" i="10" l="1"/>
  <c r="I16" i="10" s="1"/>
  <c r="K36" i="10" s="1"/>
  <c r="K31" i="9"/>
  <c r="J16" i="10" l="1"/>
  <c r="F26" i="6"/>
  <c r="K33" i="9"/>
  <c r="H25" i="9"/>
  <c r="K24" i="9" s="1"/>
  <c r="H21" i="9"/>
  <c r="K20" i="9" s="1"/>
  <c r="K29" i="9"/>
  <c r="F26" i="9"/>
  <c r="F22" i="9"/>
  <c r="K27" i="9"/>
  <c r="K34" i="9" l="1"/>
  <c r="I16" i="9" s="1"/>
  <c r="K36" i="9" s="1"/>
  <c r="K33" i="8"/>
  <c r="J16" i="9" l="1"/>
  <c r="H21" i="8" l="1"/>
  <c r="K35" i="8"/>
  <c r="K30" i="8"/>
  <c r="F26" i="8"/>
  <c r="H25" i="8"/>
  <c r="K24" i="8"/>
  <c r="F22" i="8"/>
  <c r="K20" i="8"/>
  <c r="I28" i="8" l="1"/>
  <c r="K28" i="8" s="1"/>
  <c r="F26" i="7"/>
  <c r="F22" i="7"/>
  <c r="K36" i="8" l="1"/>
  <c r="I16" i="8" s="1"/>
  <c r="H25" i="7"/>
  <c r="K24" i="7" s="1"/>
  <c r="H21" i="7"/>
  <c r="K35" i="7"/>
  <c r="K33" i="7"/>
  <c r="K30" i="7"/>
  <c r="K38" i="8" l="1"/>
  <c r="J16" i="8"/>
  <c r="K20" i="7"/>
  <c r="I28" i="7"/>
  <c r="K28" i="7" s="1"/>
  <c r="K36" i="7" s="1"/>
  <c r="I16" i="7" s="1"/>
  <c r="K38" i="7" s="1"/>
  <c r="K34" i="6"/>
  <c r="K32" i="6"/>
  <c r="K29" i="6"/>
  <c r="K27" i="6"/>
  <c r="H25" i="6"/>
  <c r="K24" i="6" s="1"/>
  <c r="H21" i="6"/>
  <c r="K20" i="6" s="1"/>
  <c r="J16" i="7" l="1"/>
  <c r="K35" i="6"/>
  <c r="I16" i="6" s="1"/>
  <c r="K37" i="6" s="1"/>
  <c r="H25" i="5"/>
  <c r="J16" i="6" l="1"/>
  <c r="H21" i="5"/>
  <c r="K20" i="5" s="1"/>
  <c r="K34" i="5"/>
  <c r="K32" i="5"/>
  <c r="K29" i="5"/>
  <c r="K27" i="5"/>
  <c r="K24" i="5"/>
  <c r="K35" i="5" l="1"/>
  <c r="I16" i="5" s="1"/>
  <c r="J16" i="5" s="1"/>
  <c r="H21" i="4"/>
  <c r="K37" i="5" l="1"/>
  <c r="H25" i="4"/>
  <c r="K34" i="4" l="1"/>
  <c r="K32" i="4"/>
  <c r="K29" i="4"/>
  <c r="K27" i="4"/>
  <c r="K24" i="4"/>
  <c r="K20" i="4"/>
  <c r="K35" i="4" l="1"/>
  <c r="I16" i="4" s="1"/>
  <c r="H25" i="3"/>
  <c r="J16" i="4" l="1"/>
  <c r="K37" i="4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<sst xmlns="http://schemas.openxmlformats.org/spreadsheetml/2006/main" count="541" uniqueCount="119">
  <si>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</si>
  <si>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</si>
  <si>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</si>
  <si>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</si>
  <si>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</si>
  <si>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</si>
  <si>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</si>
  <si>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</si>
  <si>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</si>
  <si>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</si>
  <si>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</si>
  <si>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</si>
  <si>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</si>
  <si>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</si>
  <si>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</si>
  <si>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</si>
  <si>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</si>
  <si>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</si>
  <si>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</si>
  <si>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</si>
  <si>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</si>
  <si>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</si>
  <si>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</si>
  <si>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</si>
  <si>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</si>
  <si>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</si>
  <si>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</si>
  <si>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</si>
  <si>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</si>
  <si>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</si>
  <si>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</si>
  <si>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</si>
  <si>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</si>
  <si>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</si>
  <si>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</si>
  <si>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</si>
  <si>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</si>
  <si>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JUANITO SABADO</t>
  </si>
  <si>
    <t>UNIT: 11A01</t>
  </si>
  <si>
    <t>JAN 5 2020</t>
  </si>
  <si>
    <t>PRES: DEC 25 2019 - PREV: DEC 2 2019 * 18.06</t>
  </si>
  <si>
    <t>PRES: DEC 25 2019 - PREV: DEC 2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</si>
  <si>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</si>
  <si>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</si>
  <si>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</si>
  <si>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</si>
  <si>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</si>
  <si>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</si>
  <si>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</si>
  <si>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</si>
  <si>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</si>
  <si>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</si>
  <si>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</si>
  <si>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</si>
  <si>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</si>
  <si>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</si>
  <si>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</si>
  <si>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</si>
  <si>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</si>
  <si>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</si>
  <si>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</si>
  <si>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</si>
  <si>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</si>
  <si>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</si>
  <si>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</si>
  <si>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</si>
  <si>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</si>
  <si>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</si>
  <si>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</si>
  <si>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</si>
  <si>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</si>
  <si>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</si>
  <si>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</si>
  <si>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</si>
  <si>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</si>
  <si>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</si>
  <si>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</si>
  <si>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</si>
  <si>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r>
      <t xml:space="preserve">ELECTRICITY:
MAR 2020 - 222 kWh x 10.98 = 2,437.56 + 20% (AC) = 2,925.07 - 3,514.26 (billing Mar2020) = </t>
    </r>
    <r>
      <rPr>
        <b/>
        <u/>
        <sz val="14"/>
        <color rgb="FFFF0000"/>
        <rFont val="Calibri"/>
        <family val="2"/>
        <scheme val="minor"/>
      </rPr>
      <t>589.19</t>
    </r>
    <r>
      <rPr>
        <b/>
        <sz val="14"/>
        <color rgb="FFFF0000"/>
        <rFont val="Calibri"/>
        <family val="2"/>
        <scheme val="minor"/>
      </rPr>
      <t xml:space="preserve">
APR 2020 - 295 kWh x 9.79 = 2,888.05 + 20% (AC) = 3,465.66 - 3,886.92 (billing Apr2020) = </t>
    </r>
    <r>
      <rPr>
        <b/>
        <u/>
        <sz val="14"/>
        <color rgb="FFFF0000"/>
        <rFont val="Calibri"/>
        <family val="2"/>
        <scheme val="minor"/>
      </rPr>
      <t>421.26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</si>
  <si>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</si>
  <si>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</si>
  <si>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</si>
  <si>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</si>
  <si>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</si>
  <si>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2020 - 10 cubic x 96.92 = 969.20 + 20% (AC) = 1,163.04 - 1,173.40 (billing Mar2020) = </t>
    </r>
    <r>
      <rPr>
        <b/>
        <u/>
        <sz val="14"/>
        <color rgb="FFFF0000"/>
        <rFont val="Calibri"/>
        <family val="2"/>
        <scheme val="minor"/>
      </rPr>
      <t>10.36</t>
    </r>
    <r>
      <rPr>
        <b/>
        <sz val="14"/>
        <color rgb="FFFF0000"/>
        <rFont val="Calibri"/>
        <family val="2"/>
        <scheme val="minor"/>
      </rPr>
      <t xml:space="preserve">
APR 2020 - 10 cubic x 96.21 = 962.10 + 20% (AC) = 1,154.52 - 1,173.12 (billing Apr2020) = </t>
    </r>
    <r>
      <rPr>
        <b/>
        <u/>
        <sz val="14"/>
        <color rgb="FFFF0000"/>
        <rFont val="Calibri"/>
        <family val="2"/>
        <scheme val="minor"/>
      </rPr>
      <t xml:space="preserve">18.60
</t>
    </r>
    <r>
      <rPr>
        <b/>
        <sz val="14"/>
        <color rgb="FFFF0000"/>
        <rFont val="Calibri"/>
        <family val="2"/>
        <scheme val="minor"/>
      </rPr>
      <t xml:space="preserve">MAY 2020 - 10 cubic x 95.58 = 955.80 + 20% (AC) = 1,146.96 - 1,173.12 (billing May2020) = </t>
    </r>
    <r>
      <rPr>
        <b/>
        <u/>
        <sz val="14"/>
        <color rgb="FFFF0000"/>
        <rFont val="Calibri"/>
        <family val="2"/>
        <scheme val="minor"/>
      </rPr>
      <t>26.16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</si>
  <si>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</si>
  <si>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</si>
  <si>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</si>
  <si>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</si>
  <si>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</si>
  <si>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</si>
  <si>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</si>
  <si>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</si>
  <si>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</si>
  <si>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</si>
  <si>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</si>
  <si>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</si>
  <si>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</si>
  <si>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</si>
  <si>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</si>
  <si>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</si>
  <si>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</si>
  <si>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</si>
  <si>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</si>
  <si>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</si>
  <si>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</si>
  <si>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</si>
  <si>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</si>
  <si>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</si>
  <si>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</si>
  <si>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</si>
  <si>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</si>
  <si>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</si>
  <si>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</si>
  <si>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</si>
  <si>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</si>
  <si>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</si>
  <si>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</si>
  <si>
    <t xml:space="preserve">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</si>
</sst>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5132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1344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159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1A01%20-%20SAB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6821.9999999999991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39</v>
      </c>
      <c r="E16" s="49" t="s">
        <v>36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303</v>
      </c>
      <c r="G21" s="46">
        <v>303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O18" sqref="O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/>
      <c r="I16" s="18">
        <f>K34</f>
        <v>3129.57</v>
      </c>
      <c r="J16" s="18">
        <f>I16+H16+G16</f>
        <v>3129.57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98</v>
      </c>
      <c r="G20" s="46"/>
      <c r="H20" s="46"/>
      <c r="I20" s="9"/>
      <c r="J20" s="22">
        <v>0</v>
      </c>
      <c r="K20" s="9">
        <f>H21</f>
        <v>2148.8700000000003</v>
      </c>
    </row>
    <row r="21" spans="3:11" ht="21" x14ac:dyDescent="0.35">
      <c r="C21" s="39"/>
      <c r="D21" s="8"/>
      <c r="E21" s="8"/>
      <c r="F21" s="46">
        <v>2137</v>
      </c>
      <c r="G21" s="46">
        <v>1888</v>
      </c>
      <c r="H21" s="47">
        <f>(F21-G21)*8.63</f>
        <v>2148.8700000000003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249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980.69999999999993</v>
      </c>
    </row>
    <row r="25" spans="3:11" ht="21" x14ac:dyDescent="0.35">
      <c r="C25" s="39"/>
      <c r="D25" s="8"/>
      <c r="E25" s="8"/>
      <c r="F25" s="46">
        <v>76</v>
      </c>
      <c r="G25" s="46">
        <v>66</v>
      </c>
      <c r="H25" s="47">
        <f>(F25-G25)*98.07</f>
        <v>980.69999999999993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3129.57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3129.57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105</v>
      </c>
      <c r="H15" s="13" t="s">
        <v>106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>
        <v>5457.6</v>
      </c>
      <c r="H16" s="18"/>
      <c r="I16" s="18">
        <f>K34</f>
        <v>4256.5999999999995</v>
      </c>
      <c r="J16" s="18">
        <f>I16+H16+G16</f>
        <v>9714.2000000000007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5" t="s">
        <v>109</v>
      </c>
      <c r="E20" s="95"/>
      <c r="F20" s="46" t="s">
        <v>102</v>
      </c>
      <c r="G20" s="46"/>
      <c r="H20" s="46"/>
      <c r="I20" s="9"/>
      <c r="J20" s="22">
        <v>0</v>
      </c>
      <c r="K20" s="9">
        <f>H21</f>
        <v>1808.04</v>
      </c>
    </row>
    <row r="21" spans="3:11" ht="21" x14ac:dyDescent="0.35">
      <c r="C21" s="39"/>
      <c r="D21" s="8"/>
      <c r="E21" s="8"/>
      <c r="F21" s="46">
        <v>2384</v>
      </c>
      <c r="G21" s="46">
        <v>2137</v>
      </c>
      <c r="H21" s="47">
        <f>(F21-G21)*7.32</f>
        <v>1808.04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247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110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1084.1600000000001</v>
      </c>
    </row>
    <row r="25" spans="3:11" ht="21" x14ac:dyDescent="0.35">
      <c r="C25" s="39"/>
      <c r="D25" s="8"/>
      <c r="E25" s="8"/>
      <c r="F25" s="46">
        <v>87</v>
      </c>
      <c r="G25" s="46">
        <v>76</v>
      </c>
      <c r="H25" s="47">
        <f>(F25-G25)*98.56</f>
        <v>1084.1600000000001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11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5" t="s">
        <v>107</v>
      </c>
      <c r="E28" s="95"/>
      <c r="F28" s="46" t="s">
        <v>108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22.74</v>
      </c>
      <c r="G29" s="46">
        <v>60</v>
      </c>
      <c r="H29" s="47">
        <f>F29*G29</f>
        <v>1364.3999999999999</v>
      </c>
      <c r="I29" s="9"/>
      <c r="J29" s="22">
        <v>0</v>
      </c>
      <c r="K29" s="9">
        <f>H29</f>
        <v>1364.3999999999999</v>
      </c>
    </row>
    <row r="30" spans="3:11" ht="33.75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4256.5999999999995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9714.2000000000007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zoomScale="85" zoomScaleNormal="85" workbookViewId="0">
      <selection activeCell="P9" sqref="P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105</v>
      </c>
      <c r="H15" s="13" t="s">
        <v>106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112</v>
      </c>
      <c r="E16" s="49" t="s">
        <v>113</v>
      </c>
      <c r="F16" s="18"/>
      <c r="G16" s="18">
        <f>[1]ASU!$E$12</f>
        <v>6821.9999999999991</v>
      </c>
      <c r="H16" s="18"/>
      <c r="I16" s="18">
        <f>K34</f>
        <v>3980.7799999999997</v>
      </c>
      <c r="J16" s="18">
        <f>I16+H16+G16</f>
        <v>10802.779999999999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5" t="s">
        <v>118</v>
      </c>
      <c r="E20" s="95"/>
      <c r="F20" s="46" t="s">
        <v>116</v>
      </c>
      <c r="G20" s="46"/>
      <c r="H20" s="46"/>
      <c r="I20" s="9"/>
      <c r="J20" s="22">
        <v>0</v>
      </c>
      <c r="K20" s="9">
        <f>H21</f>
        <v>1636.08</v>
      </c>
    </row>
    <row r="21" spans="3:11" ht="21" x14ac:dyDescent="0.35">
      <c r="C21" s="39"/>
      <c r="D21" s="8"/>
      <c r="E21" s="8"/>
      <c r="F21" s="46">
        <v>2588</v>
      </c>
      <c r="G21" s="46">
        <v>2384</v>
      </c>
      <c r="H21" s="47">
        <f>(F21-G21)*8.02</f>
        <v>1636.08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204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980.3</v>
      </c>
    </row>
    <row r="25" spans="3:11" ht="21" x14ac:dyDescent="0.35">
      <c r="C25" s="39"/>
      <c r="D25" s="8"/>
      <c r="E25" s="8"/>
      <c r="F25" s="46">
        <v>97</v>
      </c>
      <c r="G25" s="46">
        <v>87</v>
      </c>
      <c r="H25" s="47">
        <f>(F25-G25)*98.03</f>
        <v>980.3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10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5" t="s">
        <v>107</v>
      </c>
      <c r="E28" s="95"/>
      <c r="F28" s="46" t="s">
        <v>114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22.74</v>
      </c>
      <c r="G29" s="46">
        <v>60</v>
      </c>
      <c r="H29" s="47">
        <f>F29*G29</f>
        <v>1364.3999999999999</v>
      </c>
      <c r="I29" s="9"/>
      <c r="J29" s="22">
        <v>0</v>
      </c>
      <c r="K29" s="9">
        <f>H29</f>
        <v>1364.3999999999999</v>
      </c>
    </row>
    <row r="30" spans="3:11" ht="33.75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3980.7799999999997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10802.779999999999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115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115.93</v>
      </c>
      <c r="I16" s="18">
        <f>K35</f>
        <v>371.53999999999996</v>
      </c>
      <c r="J16" s="18">
        <f>I16+H16+G16</f>
        <v>487.46999999999997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46</v>
      </c>
      <c r="G20" s="46"/>
      <c r="H20" s="46"/>
      <c r="I20" s="9"/>
      <c r="J20" s="22">
        <v>0</v>
      </c>
      <c r="K20" s="9">
        <f>H21</f>
        <v>139.19999999999999</v>
      </c>
    </row>
    <row r="21" spans="3:11" ht="21" x14ac:dyDescent="0.35">
      <c r="C21" s="39"/>
      <c r="D21" s="8"/>
      <c r="E21" s="8"/>
      <c r="F21" s="46">
        <v>311</v>
      </c>
      <c r="G21" s="46">
        <v>303</v>
      </c>
      <c r="H21" s="47">
        <f>(F21-G21)*17.4</f>
        <v>139.19999999999999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232.34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(F25-G25)*116.17</f>
        <v>232.34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371.53999999999996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487.46999999999997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O20" sqref="O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1710.48</v>
      </c>
      <c r="J16" s="18">
        <f>I16+H16+G16</f>
        <v>1710.48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50</v>
      </c>
      <c r="G20" s="46"/>
      <c r="H20" s="46"/>
      <c r="I20" s="9"/>
      <c r="J20" s="22">
        <v>0</v>
      </c>
      <c r="K20" s="9">
        <f>H21</f>
        <v>1123.93</v>
      </c>
    </row>
    <row r="21" spans="3:11" ht="21" x14ac:dyDescent="0.35">
      <c r="C21" s="39"/>
      <c r="D21" s="8"/>
      <c r="E21" s="8"/>
      <c r="F21" s="46">
        <v>382</v>
      </c>
      <c r="G21" s="46">
        <v>311</v>
      </c>
      <c r="H21" s="47">
        <f>(F21-G21)*15.83</f>
        <v>1123.93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586.54999999999995</v>
      </c>
    </row>
    <row r="25" spans="3:11" ht="21" x14ac:dyDescent="0.35">
      <c r="C25" s="39"/>
      <c r="D25" s="8"/>
      <c r="E25" s="8"/>
      <c r="F25" s="46">
        <v>8</v>
      </c>
      <c r="G25" s="46">
        <v>3</v>
      </c>
      <c r="H25" s="47">
        <f>(F25-G25)*117.31</f>
        <v>586.54999999999995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1710.48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1710.48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1710.48</v>
      </c>
      <c r="I16" s="18">
        <f>K35</f>
        <v>4687.3600000000006</v>
      </c>
      <c r="J16" s="18">
        <f>I16+H16+G16</f>
        <v>6397.84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55</v>
      </c>
      <c r="G20" s="46"/>
      <c r="H20" s="46"/>
      <c r="I20" s="9"/>
      <c r="J20" s="22">
        <v>0</v>
      </c>
      <c r="K20" s="9">
        <f>H21</f>
        <v>3514.26</v>
      </c>
    </row>
    <row r="21" spans="3:11" ht="21" x14ac:dyDescent="0.35">
      <c r="C21" s="39"/>
      <c r="D21" s="8"/>
      <c r="E21" s="8"/>
      <c r="F21" s="46">
        <v>604</v>
      </c>
      <c r="G21" s="46">
        <v>382</v>
      </c>
      <c r="H21" s="47">
        <f>(F21-G21)*15.83</f>
        <v>3514.26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1173.0999999999999</v>
      </c>
    </row>
    <row r="25" spans="3:11" ht="21" x14ac:dyDescent="0.35">
      <c r="C25" s="39"/>
      <c r="D25" s="8"/>
      <c r="E25" s="8"/>
      <c r="F25" s="46">
        <v>18</v>
      </c>
      <c r="G25" s="46">
        <v>8</v>
      </c>
      <c r="H25" s="47">
        <f>(F25-G25)*117.31</f>
        <v>1173.0999999999999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10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4687.3600000000006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6397.84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4" t="s">
        <v>57</v>
      </c>
      <c r="D41" s="54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4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8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5060.04</v>
      </c>
      <c r="J16" s="18">
        <f>I16+H16+G16</f>
        <v>5060.04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63</v>
      </c>
      <c r="G20" s="46"/>
      <c r="H20" s="46"/>
      <c r="I20" s="9"/>
      <c r="J20" s="22">
        <v>0</v>
      </c>
      <c r="K20" s="9">
        <f>H21</f>
        <v>3239.1</v>
      </c>
    </row>
    <row r="21" spans="3:11" ht="21" x14ac:dyDescent="0.35">
      <c r="C21" s="39"/>
      <c r="D21" s="8"/>
      <c r="E21" s="8"/>
      <c r="F21" s="46">
        <v>899</v>
      </c>
      <c r="G21" s="46">
        <v>604</v>
      </c>
      <c r="H21" s="47">
        <f>(F21-G21)*10.98</f>
        <v>3239.1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295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977.6</v>
      </c>
    </row>
    <row r="25" spans="3:11" ht="21" x14ac:dyDescent="0.35">
      <c r="C25" s="39"/>
      <c r="D25" s="8"/>
      <c r="E25" s="8"/>
      <c r="F25" s="46">
        <v>28</v>
      </c>
      <c r="G25" s="46">
        <v>18</v>
      </c>
      <c r="H25" s="47">
        <f>(F25-G25)*97.76</f>
        <v>977.6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10</v>
      </c>
      <c r="G26" s="90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843.34</v>
      </c>
      <c r="J28" s="22">
        <v>0</v>
      </c>
      <c r="K28" s="9">
        <f>I28</f>
        <v>843.34</v>
      </c>
    </row>
    <row r="29" spans="3:11" ht="21" x14ac:dyDescent="0.35">
      <c r="C29" s="91" t="s">
        <v>68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5060.04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5060.04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1" x14ac:dyDescent="0.35">
      <c r="B42" s="3"/>
      <c r="C42" s="56" t="s">
        <v>57</v>
      </c>
      <c r="D42" s="56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7"/>
      <c r="D43" s="56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4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I3:K4"/>
    <mergeCell ref="C14:K14"/>
    <mergeCell ref="D19:E19"/>
    <mergeCell ref="F19:H19"/>
    <mergeCell ref="D20:E20"/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2" workbookViewId="0">
      <selection activeCell="H28" sqref="H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3722.3140000000003</v>
      </c>
      <c r="J16" s="18">
        <f>I16+H16+G16</f>
        <v>3722.3140000000003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72</v>
      </c>
      <c r="G20" s="46"/>
      <c r="H20" s="46"/>
      <c r="I20" s="9"/>
      <c r="J20" s="22">
        <v>0</v>
      </c>
      <c r="K20" s="9">
        <f>H21</f>
        <v>2966.37</v>
      </c>
    </row>
    <row r="21" spans="3:11" ht="21" x14ac:dyDescent="0.35">
      <c r="C21" s="39"/>
      <c r="D21" s="8"/>
      <c r="E21" s="8"/>
      <c r="F21" s="46">
        <v>1202</v>
      </c>
      <c r="G21" s="46">
        <v>899</v>
      </c>
      <c r="H21" s="47">
        <f>(F21-G21)*9.79</f>
        <v>2966.37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303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977.6</v>
      </c>
    </row>
    <row r="25" spans="3:11" ht="21" x14ac:dyDescent="0.35">
      <c r="C25" s="39"/>
      <c r="D25" s="8"/>
      <c r="E25" s="8"/>
      <c r="F25" s="46">
        <v>38</v>
      </c>
      <c r="G25" s="46">
        <v>28</v>
      </c>
      <c r="H25" s="47">
        <f>(F25-G25)*97.76</f>
        <v>977.6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10</v>
      </c>
      <c r="G26" s="90"/>
      <c r="H26" s="45"/>
      <c r="I26" s="9"/>
      <c r="J26" s="9"/>
      <c r="K26" s="9"/>
    </row>
    <row r="27" spans="3:11" ht="21" x14ac:dyDescent="0.35">
      <c r="C27" s="39"/>
      <c r="D27" s="59"/>
      <c r="E27" s="59"/>
      <c r="F27" s="60"/>
      <c r="G27" s="60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788.79399999999998</v>
      </c>
      <c r="J28" s="22">
        <v>0</v>
      </c>
      <c r="K28" s="9">
        <f>I28</f>
        <v>788.79399999999998</v>
      </c>
    </row>
    <row r="29" spans="3:11" ht="21" customHeight="1" x14ac:dyDescent="0.35">
      <c r="C29" s="91" t="s">
        <v>77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3.75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8"/>
      <c r="G32" s="58"/>
      <c r="H32" s="58"/>
      <c r="I32" s="9"/>
      <c r="J32" s="9"/>
      <c r="K32" s="9"/>
    </row>
    <row r="33" spans="2:12" ht="95.1" customHeight="1" x14ac:dyDescent="0.35">
      <c r="C33" s="38"/>
      <c r="D33" s="93" t="s">
        <v>74</v>
      </c>
      <c r="E33" s="93"/>
      <c r="F33" s="94" t="s">
        <v>78</v>
      </c>
      <c r="G33" s="94"/>
      <c r="H33" s="94"/>
      <c r="I33" s="94"/>
      <c r="J33" s="62">
        <v>0</v>
      </c>
      <c r="K33" s="62">
        <f>(589.19+421.26)</f>
        <v>1010.45</v>
      </c>
    </row>
    <row r="34" spans="2:12" ht="27" customHeight="1" x14ac:dyDescent="0.35">
      <c r="C34" s="40"/>
      <c r="D34" s="44"/>
      <c r="E34" s="44"/>
      <c r="F34" s="58"/>
      <c r="G34" s="58"/>
      <c r="H34" s="5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3722.3140000000003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3722.3140000000003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3" t="s">
        <v>57</v>
      </c>
      <c r="D43" s="56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K32" sqref="K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/>
      <c r="I16" s="18">
        <f>K34</f>
        <v>3052.3</v>
      </c>
      <c r="J16" s="18">
        <f>I16+H16+G16</f>
        <v>3052.3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4" t="s">
        <v>32</v>
      </c>
      <c r="E20" s="84"/>
      <c r="F20" s="46" t="s">
        <v>82</v>
      </c>
      <c r="G20" s="46"/>
      <c r="H20" s="46"/>
      <c r="I20" s="9"/>
      <c r="J20" s="22">
        <v>0</v>
      </c>
      <c r="K20" s="9">
        <f>H21</f>
        <v>2337.66</v>
      </c>
    </row>
    <row r="21" spans="3:11" ht="21" x14ac:dyDescent="0.35">
      <c r="C21" s="39"/>
      <c r="D21" s="8"/>
      <c r="E21" s="8"/>
      <c r="F21" s="46">
        <v>1445</v>
      </c>
      <c r="G21" s="46">
        <v>1202</v>
      </c>
      <c r="H21" s="47">
        <f>(F21-G21)*9.62</f>
        <v>2337.66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243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769.76</v>
      </c>
    </row>
    <row r="25" spans="3:11" ht="21" x14ac:dyDescent="0.35">
      <c r="C25" s="39"/>
      <c r="D25" s="8"/>
      <c r="E25" s="8"/>
      <c r="F25" s="46">
        <v>46</v>
      </c>
      <c r="G25" s="46">
        <v>38</v>
      </c>
      <c r="H25" s="47">
        <f>(F25-G25)*96.22</f>
        <v>769.76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8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135" customHeight="1" x14ac:dyDescent="0.35">
      <c r="C31" s="38"/>
      <c r="D31" s="93" t="s">
        <v>74</v>
      </c>
      <c r="E31" s="93"/>
      <c r="F31" s="94" t="s">
        <v>84</v>
      </c>
      <c r="G31" s="94"/>
      <c r="H31" s="94"/>
      <c r="I31" s="94"/>
      <c r="J31" s="62">
        <v>0</v>
      </c>
      <c r="K31" s="62">
        <f>10.36+18.6+26.16</f>
        <v>55.120000000000005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3052.3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3052.3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87"/>
      <c r="D42" s="87"/>
      <c r="E42" s="87"/>
      <c r="F42" s="87"/>
      <c r="G42" s="87"/>
      <c r="H42" s="87"/>
      <c r="I42" s="87"/>
      <c r="J42" s="87"/>
      <c r="K42" s="8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2:K42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/>
      <c r="I16" s="18">
        <f>K34</f>
        <v>3302.4300000000003</v>
      </c>
      <c r="J16" s="18">
        <f>I16+H16+G16</f>
        <v>3302.4300000000003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88</v>
      </c>
      <c r="G20" s="46"/>
      <c r="H20" s="46"/>
      <c r="I20" s="9"/>
      <c r="J20" s="22">
        <v>0</v>
      </c>
      <c r="K20" s="9">
        <f>H21</f>
        <v>2238.5100000000002</v>
      </c>
    </row>
    <row r="21" spans="3:11" ht="21" x14ac:dyDescent="0.35">
      <c r="C21" s="39"/>
      <c r="D21" s="8"/>
      <c r="E21" s="8"/>
      <c r="F21" s="46">
        <v>1694</v>
      </c>
      <c r="G21" s="46">
        <v>1445</v>
      </c>
      <c r="H21" s="47">
        <f>(F21-G21)*8.99</f>
        <v>2238.5100000000002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249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1063.92</v>
      </c>
    </row>
    <row r="25" spans="3:11" ht="21" x14ac:dyDescent="0.35">
      <c r="C25" s="39"/>
      <c r="D25" s="8"/>
      <c r="E25" s="8"/>
      <c r="F25" s="46">
        <v>57</v>
      </c>
      <c r="G25" s="46">
        <v>46</v>
      </c>
      <c r="H25" s="47">
        <f>(F25-G25)*96.72</f>
        <v>1063.92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11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3302.4300000000003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3302.4300000000003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K11" sqref="K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/>
      <c r="I16" s="18">
        <f>K34</f>
        <v>2635.59</v>
      </c>
      <c r="J16" s="18">
        <f>I16+H16+G16</f>
        <v>2635.59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93</v>
      </c>
      <c r="G20" s="46"/>
      <c r="H20" s="46"/>
      <c r="I20" s="9"/>
      <c r="J20" s="22">
        <v>0</v>
      </c>
      <c r="K20" s="9">
        <f>H21</f>
        <v>1757.64</v>
      </c>
    </row>
    <row r="21" spans="3:11" ht="21" x14ac:dyDescent="0.35">
      <c r="C21" s="39"/>
      <c r="D21" s="8"/>
      <c r="E21" s="8"/>
      <c r="F21" s="46">
        <v>1888</v>
      </c>
      <c r="G21" s="46">
        <v>1694</v>
      </c>
      <c r="H21" s="47">
        <f>(F21-G21)*9.06</f>
        <v>1757.64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90">
        <f>F21-G21</f>
        <v>194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877.94999999999993</v>
      </c>
    </row>
    <row r="25" spans="3:11" ht="21" x14ac:dyDescent="0.35">
      <c r="C25" s="39"/>
      <c r="D25" s="8"/>
      <c r="E25" s="8"/>
      <c r="F25" s="46">
        <v>66</v>
      </c>
      <c r="G25" s="46">
        <v>57</v>
      </c>
      <c r="H25" s="47">
        <f>(F25-G25)*97.55</f>
        <v>877.94999999999993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90">
        <f>F25-G25</f>
        <v>9</v>
      </c>
      <c r="G26" s="90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3.75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2"/>
      <c r="K31" s="62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2635.59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2635.59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8" t="s">
        <v>33</v>
      </c>
      <c r="D52" s="88"/>
      <c r="E52" s="88"/>
      <c r="F52" s="8"/>
      <c r="G52" s="88" t="s">
        <v>31</v>
      </c>
      <c r="H52" s="88"/>
      <c r="I52" s="9"/>
      <c r="J52" s="9"/>
      <c r="K52" s="9"/>
    </row>
    <row r="53" spans="3:11" ht="21" x14ac:dyDescent="0.35">
      <c r="C53" s="78" t="s">
        <v>23</v>
      </c>
      <c r="D53" s="78"/>
      <c r="E53" s="78"/>
      <c r="F53" s="8"/>
      <c r="G53" s="78" t="s">
        <v>24</v>
      </c>
      <c r="H53" s="7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2020-11-05T04:43:43Z</cp:lastPrinted>
  <dcterms:created xsi:type="dcterms:W3CDTF">2018-02-28T02:33:50Z</dcterms:created>
  <dcterms:modified xsi:type="dcterms:W3CDTF">2020-12-15T07:10:42Z</dcterms:modified>
</cp:coreProperties>
</file>