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2020'!$A$1:$K$58</definedName>
    <definedName name="_xlnm.Print_Area" localSheetId="8">'AUG 2020'!$A$1:$K$55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2020'!$A$1:$K$55</definedName>
    <definedName name="_xlnm.Print_Area" localSheetId="6">'JUN 2020'!$A$1:$K$55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2020'!$A$1:$K$54</definedName>
    <definedName name="_xlnm.Print_Area" localSheetId="10">'OCT 2020'!$A$1:$K$55</definedName>
    <definedName name="_xlnm.Print_Area" localSheetId="9">'SEPT 2020'!$A$1:$K$55</definedName>
  </definedNames>
  <calcPr calcId="152511"/>
</workbook>
</file>

<file path=xl/calcChain.xml><?xml version="1.0" encoding="utf-8"?>
<calcChain xmlns="http://schemas.openxmlformats.org/spreadsheetml/2006/main">
  <c r="K35" i="14" l="1"/>
  <c r="K33" i="14"/>
  <c r="H25" i="14"/>
  <c r="H21" i="14"/>
  <c r="G16" i="14" l="1"/>
  <c r="H16" i="14"/>
  <c r="H29" i="14" l="1"/>
  <c r="K29" i="14" s="1"/>
  <c r="K32" i="14" l="1"/>
  <c r="F26" i="14"/>
  <c r="K24" i="14"/>
  <c r="F22" i="14"/>
  <c r="K20" i="14"/>
  <c r="I16" i="14" l="1"/>
  <c r="J16" i="14" l="1"/>
  <c r="H25" i="13" l="1"/>
  <c r="H21" i="13" l="1"/>
  <c r="K33" i="13" l="1"/>
  <c r="K29" i="13"/>
  <c r="K27" i="13"/>
  <c r="F26" i="13"/>
  <c r="K24" i="13"/>
  <c r="F22" i="13"/>
  <c r="K20" i="13"/>
  <c r="K34" i="13" l="1"/>
  <c r="I16" i="13" s="1"/>
  <c r="K36" i="13" s="1"/>
  <c r="H25" i="12"/>
  <c r="J16" i="13" l="1"/>
  <c r="H21" i="12"/>
  <c r="K33" i="12"/>
  <c r="K29" i="12"/>
  <c r="K27" i="12"/>
  <c r="F26" i="12"/>
  <c r="K24" i="12"/>
  <c r="F22" i="12"/>
  <c r="K20" i="12"/>
  <c r="K34" i="12" s="1"/>
  <c r="I16" i="12" s="1"/>
  <c r="K36" i="12" l="1"/>
  <c r="J16" i="12"/>
  <c r="H21" i="11"/>
  <c r="H25" i="11"/>
  <c r="K33" i="11" l="1"/>
  <c r="K29" i="11"/>
  <c r="K27" i="11"/>
  <c r="F26" i="11"/>
  <c r="K24" i="11"/>
  <c r="F22" i="11"/>
  <c r="K20" i="11"/>
  <c r="K34" i="11" l="1"/>
  <c r="I16" i="11" s="1"/>
  <c r="J16" i="11" s="1"/>
  <c r="H25" i="10"/>
  <c r="K36" i="11" l="1"/>
  <c r="H21" i="10"/>
  <c r="K33" i="10"/>
  <c r="K29" i="10"/>
  <c r="K27" i="10"/>
  <c r="F26" i="10"/>
  <c r="K24" i="10"/>
  <c r="F22" i="10"/>
  <c r="K20" i="10"/>
  <c r="K31" i="9"/>
  <c r="K34" i="10" l="1"/>
  <c r="I16" i="10" s="1"/>
  <c r="K36" i="10" s="1"/>
  <c r="J16" i="10" l="1"/>
  <c r="H25" i="9" l="1"/>
  <c r="K24" i="9" s="1"/>
  <c r="H21" i="9"/>
  <c r="K20" i="9" s="1"/>
  <c r="K33" i="9"/>
  <c r="K29" i="9"/>
  <c r="F26" i="9"/>
  <c r="F22" i="9"/>
  <c r="K27" i="9" l="1"/>
  <c r="K34" i="9" s="1"/>
  <c r="I16" i="9" s="1"/>
  <c r="K36" i="9" s="1"/>
  <c r="K33" i="8"/>
  <c r="K35" i="8"/>
  <c r="F26" i="6"/>
  <c r="F22" i="6"/>
  <c r="H21" i="8"/>
  <c r="K20" i="8" s="1"/>
  <c r="K30" i="8"/>
  <c r="F26" i="8"/>
  <c r="H25" i="8"/>
  <c r="K24" i="8" s="1"/>
  <c r="F22" i="8"/>
  <c r="I28" i="8" l="1"/>
  <c r="K28" i="8" s="1"/>
  <c r="K36" i="8" s="1"/>
  <c r="I16" i="8" s="1"/>
  <c r="J16" i="8" s="1"/>
  <c r="J16" i="9"/>
  <c r="F26" i="7"/>
  <c r="F22" i="7"/>
  <c r="K38" i="8" l="1"/>
  <c r="H25" i="7"/>
  <c r="K24" i="7" s="1"/>
  <c r="H21" i="7"/>
  <c r="K35" i="7"/>
  <c r="K33" i="7"/>
  <c r="K30" i="7"/>
  <c r="K20" i="7" l="1"/>
  <c r="I28" i="7"/>
  <c r="K28" i="7" s="1"/>
  <c r="K36" i="7"/>
  <c r="I16" i="7" s="1"/>
  <c r="K38" i="7" s="1"/>
  <c r="K34" i="6"/>
  <c r="K32" i="6"/>
  <c r="K29" i="6"/>
  <c r="K27" i="6"/>
  <c r="H25" i="6"/>
  <c r="K24" i="6" s="1"/>
  <c r="H21" i="6"/>
  <c r="K20" i="6"/>
  <c r="K35" i="6" l="1"/>
  <c r="I16" i="6" s="1"/>
  <c r="J16" i="7"/>
  <c r="K37" i="6"/>
  <c r="J16" i="6"/>
  <c r="H25" i="5"/>
  <c r="H21" i="5" l="1"/>
  <c r="K34" i="5"/>
  <c r="K32" i="5"/>
  <c r="K29" i="5"/>
  <c r="K27" i="5"/>
  <c r="K24" i="5"/>
  <c r="K20" i="5"/>
  <c r="K35" i="5" s="1"/>
  <c r="I16" i="5" s="1"/>
  <c r="K37" i="5" l="1"/>
  <c r="J16" i="5"/>
  <c r="H21" i="4"/>
  <c r="H25" i="4" l="1"/>
  <c r="K34" i="4" l="1"/>
  <c r="K32" i="4"/>
  <c r="K29" i="4"/>
  <c r="K27" i="4"/>
  <c r="K24" i="4"/>
  <c r="K20" i="4"/>
  <c r="K35" i="4" l="1"/>
  <c r="I16" i="4" s="1"/>
  <c r="J16" i="4" s="1"/>
  <c r="H25" i="3"/>
  <c r="K37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<sst xmlns="http://schemas.openxmlformats.org/spreadsheetml/2006/main" count="542" uniqueCount="115">
  <si>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</si>
  <si>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</si>
  <si>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</si>
  <si>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</si>
  <si>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</si>
  <si>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</si>
  <si>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</si>
  <si>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</si>
  <si>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</si>
  <si>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</si>
  <si>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</si>
  <si>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</si>
  <si>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</si>
  <si>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</si>
  <si>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</si>
  <si>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</si>
  <si>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</si>
  <si>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</si>
  <si>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</si>
  <si>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</si>
  <si>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</si>
  <si>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</si>
  <si>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</si>
  <si>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</si>
  <si>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</si>
  <si>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</si>
  <si>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</si>
  <si>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</si>
  <si>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</si>
  <si>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</si>
  <si>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</si>
  <si>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</si>
  <si>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</si>
  <si>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</si>
  <si>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</si>
  <si>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KIMBERLY RABAGO</t>
  </si>
  <si>
    <t>UNIT: 11A07</t>
  </si>
  <si>
    <t>BILLING MONTH: DECEMBER 2019</t>
  </si>
  <si>
    <t>JAN 15 2020</t>
  </si>
  <si>
    <t>JAN 5 2020</t>
  </si>
  <si>
    <t>PRES: DEC 25 2019 - PREV: NOV 26 2019 * 18.06</t>
  </si>
  <si>
    <t>PRES: DEC 25 2019 - PREV: NOV 26 2019 * 115.93</t>
  </si>
  <si>
    <t>FEB 5 2020</t>
  </si>
  <si>
    <t>FEB 15 2020</t>
  </si>
  <si>
    <t>BILLING MONTH: JANUARY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</si>
  <si>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</si>
  <si>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</si>
  <si>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</si>
  <si>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</si>
  <si>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</si>
  <si>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</si>
  <si>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</si>
  <si>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</si>
  <si>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</si>
  <si>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</si>
  <si>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APR 26 2020 * 15.83</t>
  </si>
  <si>
    <t>PRES: MAR 25 2020 - PREV: APR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</si>
  <si>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</si>
  <si>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</si>
  <si>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</si>
  <si>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</si>
  <si>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</si>
  <si>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</si>
  <si>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</si>
  <si>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</si>
  <si>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</si>
  <si>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</si>
  <si>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</si>
  <si>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</si>
  <si>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</si>
  <si>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</si>
  <si>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</si>
  <si>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</si>
  <si>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</si>
  <si>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</si>
  <si>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</si>
  <si>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</si>
  <si>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</si>
  <si>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2020 - 10 kWh x 10.98 = 109.80 + 20% (AC) = 131.76 - 158.30 (billing Mar2020) = </t>
    </r>
    <r>
      <rPr>
        <b/>
        <u/>
        <sz val="14"/>
        <color rgb="FFFF0000"/>
        <rFont val="Calibri"/>
        <family val="2"/>
        <scheme val="minor"/>
      </rPr>
      <t>26.54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</si>
  <si>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</si>
  <si>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</si>
  <si>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</si>
  <si>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</si>
  <si>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</si>
  <si>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</si>
  <si>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</si>
  <si>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</si>
  <si>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</si>
  <si>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BILLING MONTH: AUGUST 2020</t>
  </si>
  <si>
    <t>SEPT 5 2020</t>
  </si>
  <si>
    <t>SEPT 15 2020</t>
  </si>
  <si>
    <t>PRES: JUL 25 2020 - PREV: JUN 26 2020 * 8.99</t>
  </si>
  <si>
    <t>PRES: JUL 25 2020 - PREV: JUN 26 2020 * 96.72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</si>
  <si>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</si>
  <si>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</si>
  <si>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</si>
  <si>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</si>
  <si>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</si>
  <si>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</si>
  <si>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</si>
  <si>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</si>
  <si>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</si>
  <si>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</si>
  <si>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</si>
  <si>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</si>
  <si>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</si>
  <si>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</si>
  <si>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</si>
  <si>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</si>
  <si>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</si>
  <si>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JENIFFER JAMIG</t>
  </si>
  <si>
    <t>STANDARD RATE - MOVED IN</t>
  </si>
  <si>
    <t>PRES: NOV 25 2020 - PREV: OCT 26 2020 * 8.02</t>
  </si>
  <si>
    <t>PRES: NOV 25 2020 - PREV: OCT 26 2020 * 98.03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</si>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</sst>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164" fontId="21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2464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625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1A07%20-%20RABA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18">
          <cell r="E18">
            <v>714.34</v>
          </cell>
          <cell r="L18">
            <v>1221.49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39</v>
      </c>
      <c r="E16" s="49" t="s">
        <v>38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3" t="s">
        <v>32</v>
      </c>
      <c r="E20" s="83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0</v>
      </c>
      <c r="G21" s="46">
        <v>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>
        <v>1459.52</v>
      </c>
      <c r="I16" s="18">
        <f>K34</f>
        <v>448.76000000000005</v>
      </c>
      <c r="J16" s="18">
        <f>I16+H16+G16</f>
        <v>1908.28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3" t="s">
        <v>32</v>
      </c>
      <c r="E20" s="83"/>
      <c r="F20" s="46" t="s">
        <v>98</v>
      </c>
      <c r="G20" s="46"/>
      <c r="H20" s="46"/>
      <c r="I20" s="9"/>
      <c r="J20" s="22">
        <v>0</v>
      </c>
      <c r="K20" s="9">
        <f>H21</f>
        <v>448.76000000000005</v>
      </c>
    </row>
    <row r="21" spans="3:11" ht="21" x14ac:dyDescent="0.35">
      <c r="C21" s="39"/>
      <c r="D21" s="8"/>
      <c r="E21" s="8"/>
      <c r="F21" s="46">
        <v>127</v>
      </c>
      <c r="G21" s="46">
        <v>75</v>
      </c>
      <c r="H21" s="47">
        <f>(F21-G21)*8.63</f>
        <v>448.76000000000005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52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0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448.76000000000005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1908.28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77" t="s">
        <v>23</v>
      </c>
      <c r="D53" s="77"/>
      <c r="E53" s="77"/>
      <c r="F53" s="8"/>
      <c r="G53" s="77" t="s">
        <v>24</v>
      </c>
      <c r="H53" s="7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85" zoomScaleNormal="85" workbookViewId="0">
      <selection activeCell="D51" sqref="D5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>
        <v>1908.28</v>
      </c>
      <c r="I16" s="18">
        <f>K34</f>
        <v>73.2</v>
      </c>
      <c r="J16" s="18">
        <f>I16+H16+G16</f>
        <v>1981.48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3" t="s">
        <v>32</v>
      </c>
      <c r="E20" s="83"/>
      <c r="F20" s="46" t="s">
        <v>103</v>
      </c>
      <c r="G20" s="46"/>
      <c r="H20" s="46"/>
      <c r="I20" s="9"/>
      <c r="J20" s="22">
        <v>0</v>
      </c>
      <c r="K20" s="9">
        <f>H21</f>
        <v>73.2</v>
      </c>
    </row>
    <row r="21" spans="3:11" ht="21" x14ac:dyDescent="0.35">
      <c r="C21" s="39"/>
      <c r="D21" s="8"/>
      <c r="E21" s="8"/>
      <c r="F21" s="46">
        <v>137</v>
      </c>
      <c r="G21" s="46">
        <v>127</v>
      </c>
      <c r="H21" s="47">
        <f>(F21-G21)*7.32</f>
        <v>73.2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10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0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73.2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1981.48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77" t="s">
        <v>23</v>
      </c>
      <c r="D53" s="77"/>
      <c r="E53" s="77"/>
      <c r="F53" s="8"/>
      <c r="G53" s="77" t="s">
        <v>24</v>
      </c>
      <c r="H53" s="7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5" zoomScale="70" zoomScaleNormal="70" workbookViewId="0">
      <selection activeCell="K33" sqref="K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>
        <f>[1]ASU!$E$12</f>
        <v>6849</v>
      </c>
      <c r="H16" s="18">
        <f>'[1]WTR ELEC'!$E$18+'[1]WTR ELEC'!$L$18</f>
        <v>1935.83</v>
      </c>
      <c r="I16" s="18">
        <f>K33</f>
        <v>1770.8</v>
      </c>
      <c r="J16" s="18">
        <f>I16+H16+G16</f>
        <v>10555.630000000001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4" t="s">
        <v>32</v>
      </c>
      <c r="E20" s="94"/>
      <c r="F20" s="46" t="s">
        <v>112</v>
      </c>
      <c r="G20" s="46"/>
      <c r="H20" s="46"/>
      <c r="I20" s="9"/>
      <c r="J20" s="22">
        <v>0</v>
      </c>
      <c r="K20" s="9">
        <f>H21</f>
        <v>401</v>
      </c>
    </row>
    <row r="21" spans="3:11" ht="21" x14ac:dyDescent="0.35">
      <c r="C21" s="39"/>
      <c r="D21" s="8"/>
      <c r="E21" s="8"/>
      <c r="F21" s="46">
        <v>50</v>
      </c>
      <c r="G21" s="46"/>
      <c r="H21" s="47">
        <f>(F21-G21)*8.02</f>
        <v>401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50</v>
      </c>
      <c r="G22" s="88"/>
      <c r="H22" s="76" t="s">
        <v>111</v>
      </c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0</v>
      </c>
      <c r="G26" s="88"/>
      <c r="H26" s="45"/>
      <c r="I26" s="9"/>
      <c r="J26" s="9"/>
      <c r="K26" s="9"/>
    </row>
    <row r="27" spans="3:11" ht="21" x14ac:dyDescent="0.35">
      <c r="C27" s="39"/>
      <c r="D27" s="75"/>
      <c r="E27" s="75"/>
      <c r="F27" s="74"/>
      <c r="G27" s="74"/>
      <c r="H27" s="45"/>
      <c r="I27" s="9"/>
      <c r="J27" s="9"/>
      <c r="K27" s="9"/>
    </row>
    <row r="28" spans="3:11" ht="21" customHeight="1" x14ac:dyDescent="0.35">
      <c r="C28" s="38">
        <v>44170</v>
      </c>
      <c r="D28" s="94" t="s">
        <v>108</v>
      </c>
      <c r="E28" s="94"/>
      <c r="F28" s="46" t="s">
        <v>109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21" customHeight="1" x14ac:dyDescent="0.35">
      <c r="C30" s="38"/>
      <c r="D30" s="92"/>
      <c r="E30" s="92"/>
      <c r="F30" s="93"/>
      <c r="G30" s="93"/>
      <c r="H30" s="93"/>
      <c r="I30" s="93"/>
      <c r="J30" s="64"/>
      <c r="K30" s="64"/>
    </row>
    <row r="31" spans="3:11" ht="27" customHeight="1" x14ac:dyDescent="0.35">
      <c r="C31" s="40"/>
      <c r="D31" s="44"/>
      <c r="E31" s="44"/>
      <c r="F31" s="73"/>
      <c r="G31" s="73"/>
      <c r="H31" s="73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SUM(K20:K32)</f>
        <v>1770.8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10555.630000000001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1" t="s">
        <v>17</v>
      </c>
      <c r="D38" s="91"/>
      <c r="E38" s="91"/>
      <c r="F38" s="91"/>
      <c r="G38" s="91"/>
      <c r="H38" s="91"/>
      <c r="I38" s="91"/>
      <c r="J38" s="91"/>
      <c r="K38" s="91"/>
      <c r="L38" s="3"/>
    </row>
    <row r="39" spans="2:12" s="8" customFormat="1" ht="21" x14ac:dyDescent="0.35">
      <c r="B39" s="3"/>
      <c r="C39" s="72"/>
      <c r="D39" s="72"/>
      <c r="E39" s="72"/>
      <c r="F39" s="72"/>
      <c r="G39" s="72"/>
      <c r="H39" s="72"/>
      <c r="I39" s="72"/>
      <c r="J39" s="72"/>
      <c r="K39" s="72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6"/>
      <c r="D42" s="86"/>
      <c r="E42" s="86"/>
      <c r="F42" s="86"/>
      <c r="G42" s="86"/>
      <c r="H42" s="86"/>
      <c r="I42" s="86"/>
      <c r="J42" s="86"/>
      <c r="K42" s="86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110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8:K38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D30:E30"/>
    <mergeCell ref="F30:I30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G21" sqref="G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115.93</v>
      </c>
      <c r="I16" s="18">
        <f>K35</f>
        <v>34.799999999999997</v>
      </c>
      <c r="J16" s="18">
        <f>I16+H16+G16</f>
        <v>150.73000000000002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3" t="s">
        <v>32</v>
      </c>
      <c r="E20" s="83"/>
      <c r="F20" s="46" t="s">
        <v>46</v>
      </c>
      <c r="G20" s="46"/>
      <c r="H20" s="46"/>
      <c r="I20" s="9"/>
      <c r="J20" s="22">
        <v>0</v>
      </c>
      <c r="K20" s="9">
        <f>H21</f>
        <v>34.799999999999997</v>
      </c>
    </row>
    <row r="21" spans="3:11" ht="21" x14ac:dyDescent="0.35">
      <c r="C21" s="39"/>
      <c r="D21" s="8"/>
      <c r="E21" s="8"/>
      <c r="F21" s="46">
        <v>2</v>
      </c>
      <c r="G21" s="46">
        <v>0</v>
      </c>
      <c r="H21" s="47">
        <f>(F21-G21)*17.4</f>
        <v>34.799999999999997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150.73000000000002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150.72999999999999</v>
      </c>
      <c r="I16" s="18">
        <f>K35</f>
        <v>0</v>
      </c>
      <c r="J16" s="18">
        <f>I16+H16+G16</f>
        <v>150.72999999999999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3" t="s">
        <v>32</v>
      </c>
      <c r="E20" s="83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</v>
      </c>
      <c r="G21" s="46">
        <v>2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150.72999999999999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5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150.72999999999999</v>
      </c>
      <c r="I16" s="18">
        <f>K35</f>
        <v>275.61</v>
      </c>
      <c r="J16" s="18">
        <f>I16+H16+G16</f>
        <v>426.34000000000003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3" t="s">
        <v>32</v>
      </c>
      <c r="E20" s="83"/>
      <c r="F20" s="46" t="s">
        <v>55</v>
      </c>
      <c r="G20" s="46"/>
      <c r="H20" s="46"/>
      <c r="I20" s="9"/>
      <c r="J20" s="22">
        <v>0</v>
      </c>
      <c r="K20" s="9">
        <f>H21</f>
        <v>158.30000000000001</v>
      </c>
    </row>
    <row r="21" spans="3:11" ht="21" x14ac:dyDescent="0.35">
      <c r="C21" s="39"/>
      <c r="D21" s="8"/>
      <c r="E21" s="8"/>
      <c r="F21" s="46">
        <v>12</v>
      </c>
      <c r="G21" s="46">
        <v>2</v>
      </c>
      <c r="H21" s="47">
        <f>(F21-G21)*15.83</f>
        <v>158.30000000000001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10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1</v>
      </c>
      <c r="G26" s="8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275.61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426.34000000000003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34" zoomScale="70" zoomScaleNormal="70" workbookViewId="0">
      <selection activeCell="A44" sqref="A44:XFD4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426.34</v>
      </c>
      <c r="I16" s="18">
        <f>K36</f>
        <v>0</v>
      </c>
      <c r="J16" s="18">
        <f>I16+H16+G16</f>
        <v>426.34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3" t="s">
        <v>32</v>
      </c>
      <c r="E20" s="83"/>
      <c r="F20" s="46" t="s">
        <v>63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</v>
      </c>
      <c r="G21" s="46">
        <v>12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0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0</v>
      </c>
      <c r="G26" s="88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0" t="s">
        <v>68</v>
      </c>
      <c r="D29" s="90"/>
      <c r="E29" s="90"/>
      <c r="F29" s="8"/>
      <c r="G29" s="8"/>
      <c r="H29" s="8"/>
      <c r="I29" s="9"/>
      <c r="J29" s="22"/>
      <c r="K29" s="9"/>
    </row>
    <row r="30" spans="3:11" ht="21" x14ac:dyDescent="0.35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21" x14ac:dyDescent="0.35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426.34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7" t="s">
        <v>17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1" x14ac:dyDescent="0.35">
      <c r="B42" s="3"/>
      <c r="C42" s="55" t="s">
        <v>57</v>
      </c>
      <c r="D42" s="55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55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6"/>
      <c r="D46" s="86"/>
      <c r="E46" s="86"/>
      <c r="F46" s="86"/>
      <c r="G46" s="86"/>
      <c r="H46" s="86"/>
      <c r="I46" s="86"/>
      <c r="J46" s="86"/>
      <c r="K46" s="86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2"/>
      <c r="J47" s="42"/>
      <c r="K47" s="42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7" t="s">
        <v>33</v>
      </c>
      <c r="D55" s="87"/>
      <c r="E55" s="87"/>
      <c r="F55" s="8"/>
      <c r="G55" s="87" t="s">
        <v>31</v>
      </c>
      <c r="H55" s="87"/>
      <c r="I55" s="9"/>
      <c r="J55" s="9"/>
      <c r="K55" s="9"/>
    </row>
    <row r="56" spans="3:11" ht="21" x14ac:dyDescent="0.35">
      <c r="C56" s="77" t="s">
        <v>23</v>
      </c>
      <c r="D56" s="77"/>
      <c r="E56" s="77"/>
      <c r="F56" s="8"/>
      <c r="G56" s="77" t="s">
        <v>24</v>
      </c>
      <c r="H56" s="77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40"/>
      <c r="J58" s="43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6:K46"/>
    <mergeCell ref="C55:E55"/>
    <mergeCell ref="G55:H55"/>
    <mergeCell ref="C56:E56"/>
    <mergeCell ref="G56:H56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zoomScale="85" zoomScaleNormal="85" workbookViewId="0">
      <selection activeCell="O25" sqref="O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426.34</v>
      </c>
      <c r="I16" s="18">
        <f>K36</f>
        <v>-14.792</v>
      </c>
      <c r="J16" s="18">
        <f>I16+H16+G16</f>
        <v>411.548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3" t="s">
        <v>32</v>
      </c>
      <c r="E20" s="83"/>
      <c r="F20" s="46" t="s">
        <v>72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13</v>
      </c>
      <c r="G21" s="46">
        <v>12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0</v>
      </c>
      <c r="G26" s="88"/>
      <c r="H26" s="45"/>
      <c r="I26" s="9"/>
      <c r="J26" s="9"/>
      <c r="K26" s="9"/>
    </row>
    <row r="27" spans="3:11" ht="21" x14ac:dyDescent="0.35">
      <c r="C27" s="39"/>
      <c r="D27" s="58"/>
      <c r="E27" s="58"/>
      <c r="F27" s="59"/>
      <c r="G27" s="59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1.958</v>
      </c>
      <c r="J28" s="22">
        <v>0</v>
      </c>
      <c r="K28" s="9">
        <f>I28</f>
        <v>1.958</v>
      </c>
    </row>
    <row r="29" spans="3:11" ht="21" customHeight="1" x14ac:dyDescent="0.35">
      <c r="C29" s="90" t="s">
        <v>74</v>
      </c>
      <c r="D29" s="90"/>
      <c r="E29" s="90"/>
      <c r="F29" s="8"/>
      <c r="G29" s="8"/>
      <c r="H29" s="8"/>
      <c r="I29" s="9"/>
      <c r="J29" s="22"/>
      <c r="K29" s="9"/>
    </row>
    <row r="30" spans="3:11" ht="21" x14ac:dyDescent="0.35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96.95" customHeight="1" x14ac:dyDescent="0.35">
      <c r="C33" s="38"/>
      <c r="D33" s="92" t="s">
        <v>77</v>
      </c>
      <c r="E33" s="92"/>
      <c r="F33" s="93" t="s">
        <v>78</v>
      </c>
      <c r="G33" s="93"/>
      <c r="H33" s="93"/>
      <c r="I33" s="93"/>
      <c r="J33" s="64">
        <v>0</v>
      </c>
      <c r="K33" s="64">
        <f>(26.54)</f>
        <v>26.54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-14.792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411.548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62" t="s">
        <v>57</v>
      </c>
      <c r="D43" s="63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3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3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77" t="s">
        <v>23</v>
      </c>
      <c r="D57" s="77"/>
      <c r="E57" s="77"/>
      <c r="F57" s="8"/>
      <c r="G57" s="77" t="s">
        <v>24</v>
      </c>
      <c r="H57" s="7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>
        <v>411.55</v>
      </c>
      <c r="I16" s="18">
        <f>K34</f>
        <v>614.77</v>
      </c>
      <c r="J16" s="18">
        <f>I16+H16+G16</f>
        <v>1026.32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3" t="s">
        <v>32</v>
      </c>
      <c r="E20" s="83"/>
      <c r="F20" s="46" t="s">
        <v>82</v>
      </c>
      <c r="G20" s="46"/>
      <c r="H20" s="46"/>
      <c r="I20" s="9"/>
      <c r="J20" s="22">
        <v>0</v>
      </c>
      <c r="K20" s="9">
        <f>H21</f>
        <v>134.67999999999998</v>
      </c>
    </row>
    <row r="21" spans="3:11" ht="21" x14ac:dyDescent="0.35">
      <c r="C21" s="39"/>
      <c r="D21" s="8"/>
      <c r="E21" s="8"/>
      <c r="F21" s="46">
        <v>27</v>
      </c>
      <c r="G21" s="46">
        <v>13</v>
      </c>
      <c r="H21" s="47">
        <f>(F21-G21)*9.62</f>
        <v>134.67999999999998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14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481.1</v>
      </c>
    </row>
    <row r="25" spans="3:11" ht="21" x14ac:dyDescent="0.35">
      <c r="C25" s="39"/>
      <c r="D25" s="8"/>
      <c r="E25" s="8"/>
      <c r="F25" s="46">
        <v>7</v>
      </c>
      <c r="G25" s="46">
        <v>2</v>
      </c>
      <c r="H25" s="47">
        <f>(F25-G25)*96.22</f>
        <v>481.1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5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5"/>
      <c r="G30" s="85"/>
      <c r="H30" s="85"/>
      <c r="I30" s="9"/>
      <c r="J30" s="9"/>
      <c r="K30" s="9"/>
    </row>
    <row r="31" spans="3:11" ht="96.95" customHeight="1" x14ac:dyDescent="0.35">
      <c r="C31" s="38"/>
      <c r="D31" s="92" t="s">
        <v>77</v>
      </c>
      <c r="E31" s="92"/>
      <c r="F31" s="93" t="s">
        <v>84</v>
      </c>
      <c r="G31" s="93"/>
      <c r="H31" s="93"/>
      <c r="I31" s="93"/>
      <c r="J31" s="64">
        <v>0</v>
      </c>
      <c r="K31" s="64">
        <f>1.01</f>
        <v>1.01</v>
      </c>
    </row>
    <row r="32" spans="3:11" ht="27" customHeight="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614.77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1026.32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0"/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77" t="s">
        <v>23</v>
      </c>
      <c r="D53" s="77"/>
      <c r="E53" s="77"/>
      <c r="F53" s="8"/>
      <c r="G53" s="77" t="s">
        <v>24</v>
      </c>
      <c r="H53" s="7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>
        <v>1026.32</v>
      </c>
      <c r="I16" s="18">
        <f>K34</f>
        <v>215.76</v>
      </c>
      <c r="J16" s="18">
        <f>I16+H16+G16</f>
        <v>1242.08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3" t="s">
        <v>32</v>
      </c>
      <c r="E20" s="83"/>
      <c r="F20" s="46" t="s">
        <v>91</v>
      </c>
      <c r="G20" s="46"/>
      <c r="H20" s="46"/>
      <c r="I20" s="9"/>
      <c r="J20" s="22">
        <v>0</v>
      </c>
      <c r="K20" s="9">
        <f>H21</f>
        <v>215.76</v>
      </c>
    </row>
    <row r="21" spans="3:11" ht="21" x14ac:dyDescent="0.35">
      <c r="C21" s="39"/>
      <c r="D21" s="8"/>
      <c r="E21" s="8"/>
      <c r="F21" s="46">
        <v>51</v>
      </c>
      <c r="G21" s="46">
        <v>27</v>
      </c>
      <c r="H21" s="47">
        <f>(F21-G21)*8.99</f>
        <v>215.76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24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0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215.76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1242.08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0"/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77" t="s">
        <v>23</v>
      </c>
      <c r="D53" s="77"/>
      <c r="E53" s="77"/>
      <c r="F53" s="8"/>
      <c r="G53" s="77" t="s">
        <v>24</v>
      </c>
      <c r="H53" s="7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>
        <v>1242.08</v>
      </c>
      <c r="I16" s="18">
        <f>K34</f>
        <v>217.44</v>
      </c>
      <c r="J16" s="18">
        <f>I16+H16+G16</f>
        <v>1459.52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3" t="s">
        <v>32</v>
      </c>
      <c r="E20" s="83"/>
      <c r="F20" s="46" t="s">
        <v>94</v>
      </c>
      <c r="G20" s="46"/>
      <c r="H20" s="46"/>
      <c r="I20" s="9"/>
      <c r="J20" s="22">
        <v>0</v>
      </c>
      <c r="K20" s="9">
        <f>H21</f>
        <v>217.44</v>
      </c>
    </row>
    <row r="21" spans="3:11" ht="21" x14ac:dyDescent="0.35">
      <c r="C21" s="39"/>
      <c r="D21" s="8"/>
      <c r="E21" s="8"/>
      <c r="F21" s="46">
        <v>75</v>
      </c>
      <c r="G21" s="46">
        <v>51</v>
      </c>
      <c r="H21" s="47">
        <f>(F21-G21)*9.06</f>
        <v>217.44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24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0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5"/>
      <c r="D28" s="65"/>
      <c r="E28" s="65"/>
      <c r="F28" s="8"/>
      <c r="G28" s="8"/>
      <c r="H28" s="8"/>
      <c r="I28" s="9"/>
      <c r="J28" s="22"/>
      <c r="K28" s="9"/>
    </row>
    <row r="29" spans="3:11" ht="21" x14ac:dyDescent="0.35">
      <c r="C29" s="65"/>
      <c r="D29" s="65"/>
      <c r="E29" s="65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5"/>
      <c r="D30" s="65"/>
      <c r="E30" s="65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217.44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1459.52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77" t="s">
        <v>23</v>
      </c>
      <c r="D53" s="77"/>
      <c r="E53" s="77"/>
      <c r="F53" s="8"/>
      <c r="G53" s="77" t="s">
        <v>24</v>
      </c>
      <c r="H53" s="7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2020-12-15T07:13:22Z</cp:lastPrinted>
  <dcterms:created xsi:type="dcterms:W3CDTF">2018-02-28T02:33:50Z</dcterms:created>
  <dcterms:modified xsi:type="dcterms:W3CDTF">2020-12-15T07:14:21Z</dcterms:modified>
</cp:coreProperties>
</file>