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10" activeTab="16"/>
  </bookViews>
  <sheets>
    <sheet name="JULY 2019" sheetId="1" r:id="rId1"/>
    <sheet name="AUGUST 2019" sheetId="2" r:id="rId2"/>
    <sheet name="SEPTEMBER 2019" sheetId="3" r:id="rId3"/>
    <sheet name="OCTOBER 2019" sheetId="4" r:id="rId4"/>
    <sheet name="NOVEMBER 2019" sheetId="5" r:id="rId5"/>
    <sheet name="DECEMBER 2019" sheetId="6" r:id="rId6"/>
    <sheet name="JAN 2020" sheetId="7" r:id="rId7"/>
    <sheet name="FEB 2020" sheetId="8" r:id="rId8"/>
    <sheet name="MAR 2020" sheetId="9" r:id="rId9"/>
    <sheet name="APR 2020" sheetId="10" r:id="rId10"/>
    <sheet name="MAY 2020" sheetId="11" r:id="rId11"/>
    <sheet name="JUN 2020" sheetId="12" r:id="rId12"/>
    <sheet name="JUL 2020" sheetId="13" r:id="rId13"/>
    <sheet name="AUG 2020" sheetId="14" r:id="rId14"/>
    <sheet name="SEPT 2020" sheetId="15" r:id="rId15"/>
    <sheet name="OCT 2020" sheetId="16" r:id="rId16"/>
    <sheet name="NOV 2020" sheetId="17" r:id="rId17"/>
  </sheets>
  <externalReferences>
    <externalReference r:id="rId18"/>
  </externalReferences>
  <definedNames>
    <definedName name="_xlnm.Print_Area" localSheetId="9">'APR 2020'!$A$1:$K$59</definedName>
    <definedName name="_xlnm.Print_Area" localSheetId="13">'AUG 2020'!$A$1:$K$56</definedName>
    <definedName name="_xlnm.Print_Area" localSheetId="7">'FEB 2020'!$A$1:$K$57</definedName>
    <definedName name="_xlnm.Print_Area" localSheetId="12">'JUL 2020'!$A$1:$K$56</definedName>
    <definedName name="_xlnm.Print_Area" localSheetId="0">'JULY 2019'!$B$2:$L$57</definedName>
    <definedName name="_xlnm.Print_Area" localSheetId="11">'JUN 2020'!$A$1:$K$56</definedName>
    <definedName name="_xlnm.Print_Area" localSheetId="8">'MAR 2020'!$A$1:$K$57</definedName>
    <definedName name="_xlnm.Print_Area" localSheetId="10">'MAY 2020'!$A$1:$K$60</definedName>
    <definedName name="_xlnm.Print_Area" localSheetId="16">'NOV 2020'!$A$1:$K$56</definedName>
    <definedName name="_xlnm.Print_Area" localSheetId="15">'OCT 2020'!$A$1:$K$56</definedName>
    <definedName name="_xlnm.Print_Area" localSheetId="14">'SEPT 2020'!$A$1:$K$56</definedName>
  </definedNames>
  <calcPr calcId="152511"/>
</workbook>
</file>

<file path=xl/calcChain.xml><?xml version="1.0" encoding="utf-8"?>
<calcChain xmlns="http://schemas.openxmlformats.org/spreadsheetml/2006/main">
  <c r="K36" i="17" l="1"/>
  <c r="H25" i="17"/>
  <c r="H21" i="17"/>
  <c r="G16" i="17" l="1"/>
  <c r="K35" i="17"/>
  <c r="H30" i="17"/>
  <c r="K30" i="17" s="1"/>
  <c r="F26" i="17"/>
  <c r="K24" i="17"/>
  <c r="F22" i="17"/>
  <c r="K20" i="17"/>
  <c r="I16" i="17" l="1"/>
  <c r="J16" i="17" s="1"/>
  <c r="K30" i="16"/>
  <c r="H30" i="16"/>
  <c r="K38" i="17" l="1"/>
  <c r="H25" i="16"/>
  <c r="H21" i="16" l="1"/>
  <c r="K35" i="16" l="1"/>
  <c r="F26" i="16"/>
  <c r="K24" i="16"/>
  <c r="F22" i="16"/>
  <c r="K20" i="16"/>
  <c r="K36" i="16" s="1"/>
  <c r="I16" i="16" l="1"/>
  <c r="J16" i="16" s="1"/>
  <c r="H25" i="15"/>
  <c r="K38" i="16" l="1"/>
  <c r="H21" i="15"/>
  <c r="K35" i="15" l="1"/>
  <c r="K30" i="15"/>
  <c r="K28" i="15"/>
  <c r="F26" i="15"/>
  <c r="K24" i="15"/>
  <c r="F22" i="15"/>
  <c r="K20" i="15"/>
  <c r="K36" i="15" l="1"/>
  <c r="I16" i="15" s="1"/>
  <c r="K38" i="15" s="1"/>
  <c r="H25" i="14"/>
  <c r="H21" i="14"/>
  <c r="J16" i="15" l="1"/>
  <c r="K35" i="14"/>
  <c r="K30" i="14"/>
  <c r="K28" i="14"/>
  <c r="F26" i="14"/>
  <c r="K24" i="14"/>
  <c r="F22" i="14"/>
  <c r="K20" i="14"/>
  <c r="K36" i="14" l="1"/>
  <c r="I16" i="14" s="1"/>
  <c r="J16" i="14" s="1"/>
  <c r="H25" i="13"/>
  <c r="K38" i="14" l="1"/>
  <c r="H21" i="13"/>
  <c r="K20" i="13" s="1"/>
  <c r="K35" i="13"/>
  <c r="K30" i="13"/>
  <c r="K28" i="13"/>
  <c r="F26" i="13"/>
  <c r="K24" i="13"/>
  <c r="F22" i="13"/>
  <c r="K36" i="13" l="1"/>
  <c r="I16" i="13" s="1"/>
  <c r="K38" i="13" s="1"/>
  <c r="K33" i="12"/>
  <c r="F26" i="9"/>
  <c r="K35" i="12"/>
  <c r="H25" i="12"/>
  <c r="K24" i="12" s="1"/>
  <c r="H21" i="12"/>
  <c r="K28" i="12" s="1"/>
  <c r="K30" i="12"/>
  <c r="F26" i="12"/>
  <c r="F22" i="12"/>
  <c r="J16" i="13" l="1"/>
  <c r="K20" i="12"/>
  <c r="K36" i="12" s="1"/>
  <c r="I16" i="12"/>
  <c r="K38" i="12" s="1"/>
  <c r="K33" i="11"/>
  <c r="J16" i="12" l="1"/>
  <c r="H21" i="11"/>
  <c r="K35" i="11" l="1"/>
  <c r="K30" i="11"/>
  <c r="F26" i="11"/>
  <c r="H25" i="11"/>
  <c r="K24" i="11" s="1"/>
  <c r="F22" i="11"/>
  <c r="K20" i="11"/>
  <c r="I28" i="11" l="1"/>
  <c r="K28" i="11" s="1"/>
  <c r="K36" i="11" s="1"/>
  <c r="I16" i="11" s="1"/>
  <c r="K38" i="11" s="1"/>
  <c r="F26" i="10"/>
  <c r="F22" i="10"/>
  <c r="J16" i="11" l="1"/>
  <c r="H25" i="10"/>
  <c r="K24" i="10" s="1"/>
  <c r="H21" i="10"/>
  <c r="K35" i="10"/>
  <c r="K33" i="10"/>
  <c r="K30" i="10"/>
  <c r="K20" i="10" l="1"/>
  <c r="I28" i="10"/>
  <c r="K28" i="10"/>
  <c r="K36" i="10" s="1"/>
  <c r="I16" i="10" s="1"/>
  <c r="K34" i="9"/>
  <c r="K32" i="9"/>
  <c r="K29" i="9"/>
  <c r="K27" i="9"/>
  <c r="H25" i="9"/>
  <c r="K24" i="9" s="1"/>
  <c r="H21" i="9"/>
  <c r="K20" i="9" s="1"/>
  <c r="K38" i="10" l="1"/>
  <c r="J16" i="10"/>
  <c r="K35" i="9"/>
  <c r="I16" i="9" s="1"/>
  <c r="K37" i="9" s="1"/>
  <c r="J16" i="9"/>
  <c r="H25" i="8"/>
  <c r="H21" i="8" l="1"/>
  <c r="K20" i="8" s="1"/>
  <c r="K34" i="8"/>
  <c r="K32" i="8"/>
  <c r="K29" i="8"/>
  <c r="K27" i="8"/>
  <c r="K24" i="8"/>
  <c r="K35" i="8" l="1"/>
  <c r="I16" i="8" s="1"/>
  <c r="K37" i="8" s="1"/>
  <c r="H16" i="7"/>
  <c r="J16" i="8" l="1"/>
  <c r="H21" i="7"/>
  <c r="H25" i="7" l="1"/>
  <c r="K34" i="7" l="1"/>
  <c r="K32" i="7"/>
  <c r="K29" i="7"/>
  <c r="K27" i="7"/>
  <c r="K24" i="7"/>
  <c r="K20" i="7"/>
  <c r="K35" i="7" l="1"/>
  <c r="I16" i="7" s="1"/>
  <c r="J16" i="7" s="1"/>
  <c r="H25" i="6"/>
  <c r="K37" i="7" l="1"/>
  <c r="H21" i="6"/>
  <c r="K34" i="6" l="1"/>
  <c r="K32" i="6"/>
  <c r="K29" i="6"/>
  <c r="K27" i="6"/>
  <c r="K24" i="6"/>
  <c r="K20" i="6"/>
  <c r="K35" i="6" l="1"/>
  <c r="I16" i="6" s="1"/>
  <c r="J16" i="6" s="1"/>
  <c r="H25" i="5"/>
  <c r="K24" i="5" s="1"/>
  <c r="H21" i="5"/>
  <c r="K20" i="5" s="1"/>
  <c r="K34" i="5"/>
  <c r="K32" i="5"/>
  <c r="K29" i="5"/>
  <c r="K27" i="5"/>
  <c r="K37" i="6" l="1"/>
  <c r="K35" i="5"/>
  <c r="I16" i="5" s="1"/>
  <c r="J16" i="5"/>
  <c r="K37" i="5"/>
  <c r="H25" i="4"/>
  <c r="H21" i="4" l="1"/>
  <c r="K34" i="4" l="1"/>
  <c r="K32" i="4"/>
  <c r="K29" i="4"/>
  <c r="K27" i="4"/>
  <c r="K24" i="4"/>
  <c r="K20" i="4"/>
  <c r="K35" i="4" l="1"/>
  <c r="I16" i="4" s="1"/>
  <c r="J16" i="4" s="1"/>
  <c r="H25" i="3"/>
  <c r="K37" i="4" l="1"/>
  <c r="K34" i="3"/>
  <c r="K32" i="3"/>
  <c r="K29" i="3"/>
  <c r="K27" i="3"/>
  <c r="K24" i="3"/>
  <c r="H21" i="3"/>
  <c r="K20" i="3" s="1"/>
  <c r="K35" i="3" l="1"/>
  <c r="I16" i="3" s="1"/>
  <c r="K37" i="3" s="1"/>
  <c r="H25" i="2"/>
  <c r="K24" i="2" s="1"/>
  <c r="H21" i="2"/>
  <c r="K20" i="2" s="1"/>
  <c r="K34" i="2"/>
  <c r="K32" i="2"/>
  <c r="K29" i="2"/>
  <c r="K27" i="2"/>
  <c r="H21" i="1"/>
  <c r="H25" i="1"/>
  <c r="J16" i="3" l="1"/>
  <c r="K35" i="2"/>
  <c r="I16" i="2" s="1"/>
  <c r="J16" i="2" s="1"/>
  <c r="K24" i="1"/>
  <c r="K20" i="1"/>
  <c r="K37" i="2" l="1"/>
  <c r="K32" i="1"/>
  <c r="K34" i="1" l="1"/>
  <c r="K29" i="1"/>
  <c r="K27" i="1"/>
  <c r="K35" i="1" l="1"/>
  <c r="I16" i="1" s="1"/>
  <c r="K37" i="1" s="1"/>
  <c r="J16" i="1" l="1"/>
</calcChain>
</file>

<file path=xl/sharedStrings.xml><?xml version="1.0" encoding="utf-8"?>
<sst xmlns="http://schemas.openxmlformats.org/spreadsheetml/2006/main" count="738" uniqueCount="146">
  <si>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</si>
  <si>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</si>
  <si>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</si>
  <si>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</si>
  <si>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</si>
  <si>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</si>
  <si>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</si>
  <si>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</si>
  <si>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</si>
  <si>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</si>
  <si>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</si>
  <si>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</si>
  <si>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</si>
  <si>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</si>
  <si>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</si>
  <si>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</si>
  <si>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</si>
  <si>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</si>
  <si>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</si>
  <si>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</si>
  <si>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</si>
  <si>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</si>
  <si>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</si>
  <si>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</si>
  <si>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</si>
  <si>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</si>
  <si>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</si>
  <si>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</si>
  <si>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</si>
  <si>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</si>
  <si>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</si>
  <si>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</si>
  <si>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</si>
  <si>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</si>
  <si>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AUG 15 2019</t>
  </si>
  <si>
    <t>BILLING MONTH: JULY 2019</t>
  </si>
  <si>
    <t>AUG 5 2019</t>
  </si>
  <si>
    <t>PRES: JULY 25 2019 - PREV: MAY 15 2019 * 120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</si>
  <si>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KATRINA DE LEON</t>
    </r>
  </si>
  <si>
    <t>UNIT: 11B11</t>
  </si>
  <si>
    <t>PRES: JULY 25 2019 - PREV: MAY 15 2019 * 18.30</t>
  </si>
  <si>
    <t>BILLING MONTH: AUGUST 2019</t>
  </si>
  <si>
    <t>SEPT 5 2019</t>
  </si>
  <si>
    <t>SEPT 15 2019</t>
  </si>
  <si>
    <t>PRES: AUG 25 2019 - PREV: JULY 26 2019 * 17.90</t>
  </si>
  <si>
    <t>PRES: AUG 25 2019 - PREV: JULY 26 2019 * 115.88</t>
  </si>
  <si>
    <t>BILLING MONTH: SEPTEMBER 2019</t>
  </si>
  <si>
    <t>OCT 5 2019</t>
  </si>
  <si>
    <t>OCT 15 2019</t>
  </si>
  <si>
    <t>PRES: SEPT 25 2019 - PREV: AUG 26 2019 * 16.32</t>
  </si>
  <si>
    <t>PRES: SEPT 25 2019 - PREV: AUG 26 2019 * 116.18</t>
  </si>
  <si>
    <t>BILLING MONTH: OCTOBER 2019</t>
  </si>
  <si>
    <t>NOV 5 2019</t>
  </si>
  <si>
    <t>NOV 15 2019</t>
  </si>
  <si>
    <t>PAID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</si>
  <si>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</si>
  <si>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</si>
  <si>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</si>
  <si>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</si>
  <si>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</si>
  <si>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</si>
  <si>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</si>
  <si>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</si>
  <si>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</si>
  <si>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</si>
  <si>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</si>
  <si>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</si>
  <si>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</si>
  <si>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</si>
  <si>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</si>
  <si>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</si>
  <si>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</si>
  <si>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SUBJECT FOR DISCONNECTION OF UTILITIES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</si>
  <si>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</si>
  <si>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</si>
  <si>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</si>
  <si>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</si>
  <si>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</si>
  <si>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</si>
  <si>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</si>
  <si>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</si>
  <si>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</si>
  <si>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</si>
  <si>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</si>
  <si>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</si>
  <si>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</si>
  <si>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</si>
  <si>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</si>
  <si>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</si>
  <si>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</si>
  <si>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</si>
  <si>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</si>
  <si>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</si>
  <si>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</si>
  <si>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</si>
  <si>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</si>
  <si>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</si>
  <si>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</si>
  <si>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</si>
  <si>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</si>
  <si>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ADJUSTMENTS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</si>
  <si>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</si>
  <si>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</si>
  <si>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r>
      <t xml:space="preserve">ELECTRICITY:
MAR 2020 - 271 kWh x 10.98 = 2,975.58 + 20% (AC) = 3,570.70 - 4,289.93 (billing Mar2020) = </t>
    </r>
    <r>
      <rPr>
        <b/>
        <u/>
        <sz val="14"/>
        <color rgb="FFFF0000"/>
        <rFont val="Calibri"/>
        <family val="2"/>
        <scheme val="minor"/>
      </rPr>
      <t>719.23</t>
    </r>
    <r>
      <rPr>
        <b/>
        <sz val="14"/>
        <color rgb="FFFF0000"/>
        <rFont val="Calibri"/>
        <family val="2"/>
        <scheme val="minor"/>
      </rPr>
      <t xml:space="preserve">
APR 2020 - 231 kWh x 9.79 = 2,261.49 + 20% (AC) = 2,713.79 - 3,043.66 (billing Apr2020) = </t>
    </r>
    <r>
      <rPr>
        <b/>
        <u/>
        <sz val="14"/>
        <color rgb="FFFF0000"/>
        <rFont val="Calibri"/>
        <family val="2"/>
        <scheme val="minor"/>
      </rPr>
      <t>329.87</t>
    </r>
  </si>
  <si>
    <t>* SECURITY
* JANITORIAL SERVICES
* PMS (BUILDING EQUIPMENTS)
* TECHNICAL SERVICES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</si>
  <si>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</si>
  <si>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</si>
  <si>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</si>
  <si>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</si>
  <si>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</si>
  <si>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r>
      <t xml:space="preserve">WATER:
MAR 2020 - 4 cubic x 96.92 = 387.68 + 20% (AC) = 465.22 - 469.24 (billing Mar2020) = </t>
    </r>
    <r>
      <rPr>
        <b/>
        <u/>
        <sz val="14"/>
        <color rgb="FFFF0000"/>
        <rFont val="Calibri"/>
        <family val="2"/>
        <scheme val="minor"/>
      </rPr>
      <t>4.02</t>
    </r>
    <r>
      <rPr>
        <b/>
        <sz val="14"/>
        <color rgb="FFFF0000"/>
        <rFont val="Calibri"/>
        <family val="2"/>
        <scheme val="minor"/>
      </rPr>
      <t xml:space="preserve">
APR 2020 - 4 cubic x 96.21 = 96.21 + 20% (AC) = 461.81 - 469.25 (billing Apr2020) = </t>
    </r>
    <r>
      <rPr>
        <b/>
        <u/>
        <sz val="14"/>
        <color rgb="FFFF0000"/>
        <rFont val="Calibri"/>
        <family val="2"/>
        <scheme val="minor"/>
      </rPr>
      <t xml:space="preserve">7.44
</t>
    </r>
    <r>
      <rPr>
        <b/>
        <sz val="14"/>
        <color rgb="FFFF0000"/>
        <rFont val="Calibri"/>
        <family val="2"/>
        <scheme val="minor"/>
      </rPr>
      <t xml:space="preserve">MAY 2020 - 4 cubic x 95.58 = 382.32 + 20% (AC) = 458.78 - 469.25 (billing May2020) = </t>
    </r>
    <r>
      <rPr>
        <b/>
        <u/>
        <sz val="14"/>
        <color rgb="FFFF0000"/>
        <rFont val="Calibri"/>
        <family val="2"/>
        <scheme val="minor"/>
      </rPr>
      <t>10.47</t>
    </r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</si>
  <si>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</si>
  <si>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</si>
  <si>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</si>
  <si>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</si>
  <si>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</si>
  <si>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</si>
  <si>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</si>
  <si>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</si>
  <si>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</si>
  <si>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</si>
  <si>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</si>
  <si>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</si>
  <si>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</si>
  <si>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</si>
  <si>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</si>
  <si>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</si>
  <si>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</si>
  <si>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</si>
  <si>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</si>
  <si>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</si>
  <si>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</si>
  <si>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</si>
  <si>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</si>
  <si>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</si>
  <si>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</si>
  <si>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</si>
  <si>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</si>
  <si>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</si>
  <si>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</si>
  <si>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</si>
  <si>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>ELECTRICITY - NOV 2020</t>
  </si>
  <si>
    <t>WATER -NOV 2020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</si>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</sst>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114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4" borderId="0" xfId="0" applyFont="1" applyFill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7" fillId="0" borderId="0" xfId="0" applyFont="1"/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/>
    <xf numFmtId="0" fontId="19" fillId="0" borderId="0" xfId="0" applyFont="1"/>
    <xf numFmtId="0" fontId="13" fillId="0" borderId="0" xfId="0" applyFont="1"/>
    <xf numFmtId="0" fontId="5" fillId="0" borderId="0" xfId="0" applyFont="1" applyFill="1" applyAlignment="1">
      <alignment horizontal="left" vertical="top" wrapText="1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164" fontId="21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right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right"/>
    </xf>
    <xf numFmtId="14" fontId="13" fillId="0" borderId="0" xfId="0" applyNumberFormat="1" applyFont="1" applyBorder="1" applyAlignment="1">
      <alignment vertical="center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0" fontId="5" fillId="0" borderId="0" xfId="0" applyFont="1" applyFill="1" applyAlignment="1">
      <alignment vertical="top" wrapText="1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4" fontId="6" fillId="2" borderId="0" xfId="1" applyFont="1" applyFill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0" fontId="10" fillId="0" borderId="0" xfId="0" applyFont="1" applyAlignment="1">
      <alignment horizontal="left" vertical="top" wrapText="1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9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49</xdr:row>
      <xdr:rowOff>0</xdr:rowOff>
    </xdr:from>
    <xdr:to>
      <xdr:col>7</xdr:col>
      <xdr:colOff>745671</xdr:colOff>
      <xdr:row>53</xdr:row>
      <xdr:rowOff>165701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7765" y="13178118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51</xdr:row>
      <xdr:rowOff>0</xdr:rowOff>
    </xdr:from>
    <xdr:to>
      <xdr:col>4</xdr:col>
      <xdr:colOff>434900</xdr:colOff>
      <xdr:row>52</xdr:row>
      <xdr:rowOff>103894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716000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49</xdr:row>
      <xdr:rowOff>0</xdr:rowOff>
    </xdr:from>
    <xdr:to>
      <xdr:col>7</xdr:col>
      <xdr:colOff>745671</xdr:colOff>
      <xdr:row>53</xdr:row>
      <xdr:rowOff>165701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48325" y="13087350"/>
          <a:ext cx="745671" cy="12325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ADMIN\Desktop\COLLECTION%20REPORT\VDMO%20LEDGER\VDMO%2011B11%20-%20DE%20LEO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9">
          <cell r="C9">
            <v>1042.92</v>
          </cell>
          <cell r="J9">
            <v>948.7</v>
          </cell>
        </row>
        <row r="10">
          <cell r="C10">
            <v>116.18</v>
          </cell>
          <cell r="J10">
            <v>97.92</v>
          </cell>
        </row>
        <row r="11">
          <cell r="J11">
            <v>459.76</v>
          </cell>
        </row>
      </sheetData>
      <sheetData sheetId="1">
        <row r="12">
          <cell r="E12">
            <v>7029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60"/>
  <sheetViews>
    <sheetView topLeftCell="A19" zoomScale="80" zoomScaleNormal="80" zoomScaleSheetLayoutView="80" workbookViewId="0">
      <selection activeCell="N19" sqref="N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3" s="1" customFormat="1" ht="31.5" x14ac:dyDescent="0.5">
      <c r="C2" s="11" t="s">
        <v>28</v>
      </c>
      <c r="I2" s="2"/>
      <c r="J2" s="2"/>
      <c r="K2" s="2"/>
    </row>
    <row r="3" spans="3:13" ht="21" x14ac:dyDescent="0.35">
      <c r="C3" s="8" t="s">
        <v>29</v>
      </c>
      <c r="D3" s="8"/>
      <c r="E3" s="8"/>
      <c r="F3" s="8"/>
      <c r="G3" s="8"/>
      <c r="H3" s="8"/>
      <c r="I3" s="101" t="s">
        <v>14</v>
      </c>
      <c r="J3" s="101"/>
      <c r="K3" s="101"/>
    </row>
    <row r="4" spans="3:13" ht="21" x14ac:dyDescent="0.35">
      <c r="C4" s="8"/>
      <c r="D4" s="8"/>
      <c r="E4" s="8"/>
      <c r="F4" s="8"/>
      <c r="G4" s="8"/>
      <c r="H4" s="8"/>
      <c r="I4" s="101"/>
      <c r="J4" s="101"/>
      <c r="K4" s="101"/>
    </row>
    <row r="5" spans="3:13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3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3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3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3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3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3" ht="26.25" x14ac:dyDescent="0.4">
      <c r="C11" s="30" t="s">
        <v>35</v>
      </c>
      <c r="D11" s="29"/>
      <c r="E11" s="29"/>
      <c r="F11" s="29"/>
      <c r="G11" s="8"/>
      <c r="H11" s="8"/>
      <c r="I11" s="9"/>
      <c r="J11" s="9"/>
      <c r="K11" s="9"/>
    </row>
    <row r="12" spans="3:13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3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3" s="5" customFormat="1" ht="24.75" customHeight="1" thickBot="1" x14ac:dyDescent="0.3">
      <c r="C14" s="98" t="s">
        <v>12</v>
      </c>
      <c r="D14" s="99"/>
      <c r="E14" s="99"/>
      <c r="F14" s="99"/>
      <c r="G14" s="99"/>
      <c r="H14" s="99"/>
      <c r="I14" s="99"/>
      <c r="J14" s="99"/>
      <c r="K14" s="100"/>
    </row>
    <row r="15" spans="3:13" s="6" customFormat="1" ht="24.75" customHeight="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3" s="5" customFormat="1" ht="27.75" customHeight="1" thickBot="1" x14ac:dyDescent="0.3">
      <c r="C16" s="17"/>
      <c r="D16" s="50" t="s">
        <v>36</v>
      </c>
      <c r="E16" s="50" t="s">
        <v>34</v>
      </c>
      <c r="F16" s="18"/>
      <c r="G16" s="18"/>
      <c r="H16" s="18"/>
      <c r="I16" s="18">
        <f>K35</f>
        <v>219.60000000000002</v>
      </c>
      <c r="J16" s="18">
        <f>I16+H16+G16</f>
        <v>219.60000000000002</v>
      </c>
      <c r="K16" s="19"/>
      <c r="M16" s="54" t="s">
        <v>54</v>
      </c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8.5" customHeight="1" thickBot="1" x14ac:dyDescent="0.3">
      <c r="C19" s="49" t="s">
        <v>7</v>
      </c>
      <c r="D19" s="102" t="s">
        <v>8</v>
      </c>
      <c r="E19" s="102"/>
      <c r="F19" s="102" t="s">
        <v>9</v>
      </c>
      <c r="G19" s="102"/>
      <c r="H19" s="10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43593</v>
      </c>
      <c r="D20" s="103" t="s">
        <v>32</v>
      </c>
      <c r="E20" s="103"/>
      <c r="F20" s="46" t="s">
        <v>40</v>
      </c>
      <c r="G20" s="46"/>
      <c r="H20" s="46"/>
      <c r="I20" s="9"/>
      <c r="J20" s="22">
        <v>0</v>
      </c>
      <c r="K20" s="9">
        <f>H21</f>
        <v>219.60000000000002</v>
      </c>
    </row>
    <row r="21" spans="3:11" ht="21" x14ac:dyDescent="0.35">
      <c r="C21" s="39"/>
      <c r="D21" s="8"/>
      <c r="E21" s="8"/>
      <c r="F21" s="46">
        <v>2692</v>
      </c>
      <c r="G21" s="46">
        <v>2680</v>
      </c>
      <c r="H21" s="47">
        <f>(F21-G21)*18.3</f>
        <v>219.60000000000002</v>
      </c>
      <c r="I21" s="9"/>
      <c r="J21" s="9"/>
      <c r="K21" s="9"/>
    </row>
    <row r="22" spans="3:11" ht="21" customHeight="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15" customHeight="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customHeight="1" x14ac:dyDescent="0.35">
      <c r="C24" s="38">
        <v>43593</v>
      </c>
      <c r="D24" s="8" t="s">
        <v>15</v>
      </c>
      <c r="E24" s="8"/>
      <c r="F24" s="46" t="s">
        <v>37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(F25-G25)*120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customHeight="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customHeight="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hidden="1" customHeight="1" x14ac:dyDescent="0.35">
      <c r="C29" s="38"/>
      <c r="D29" s="44"/>
      <c r="E29" s="44"/>
      <c r="F29" s="96"/>
      <c r="G29" s="97"/>
      <c r="H29" s="97"/>
      <c r="I29" s="9">
        <v>0</v>
      </c>
      <c r="J29" s="22">
        <v>0</v>
      </c>
      <c r="K29" s="9">
        <f>I29+J29</f>
        <v>0</v>
      </c>
    </row>
    <row r="30" spans="3:11" ht="27" hidden="1" customHeight="1" x14ac:dyDescent="0.35">
      <c r="C30" s="40"/>
      <c r="D30" s="44"/>
      <c r="E30" s="44"/>
      <c r="F30" s="97"/>
      <c r="G30" s="97"/>
      <c r="H30" s="97"/>
      <c r="I30" s="9"/>
      <c r="J30" s="9"/>
      <c r="K30" s="9"/>
    </row>
    <row r="31" spans="3:11" ht="27" hidden="1" customHeight="1" x14ac:dyDescent="0.35">
      <c r="C31" s="40"/>
      <c r="D31" s="44"/>
      <c r="E31" s="44"/>
      <c r="F31" s="48"/>
      <c r="G31" s="48"/>
      <c r="H31" s="48"/>
      <c r="I31" s="9"/>
      <c r="J31" s="9"/>
      <c r="K31" s="9"/>
    </row>
    <row r="32" spans="3:11" ht="27" customHeight="1" x14ac:dyDescent="0.35">
      <c r="C32" s="38"/>
      <c r="D32" s="44"/>
      <c r="E32" s="44"/>
      <c r="F32" s="96"/>
      <c r="G32" s="97"/>
      <c r="H32" s="9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48"/>
      <c r="G33" s="48"/>
      <c r="H33" s="48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219.60000000000002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219.60000000000002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4" t="s">
        <v>17</v>
      </c>
      <c r="D40" s="104"/>
      <c r="E40" s="104"/>
      <c r="F40" s="104"/>
      <c r="G40" s="104"/>
      <c r="H40" s="104"/>
      <c r="I40" s="104"/>
      <c r="J40" s="104"/>
      <c r="K40" s="10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6"/>
      <c r="D45" s="106"/>
      <c r="E45" s="106"/>
      <c r="F45" s="106"/>
      <c r="G45" s="106"/>
      <c r="H45" s="106"/>
      <c r="I45" s="106"/>
      <c r="J45" s="106"/>
      <c r="K45" s="10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05" t="s">
        <v>33</v>
      </c>
      <c r="D54" s="105"/>
      <c r="E54" s="105"/>
      <c r="F54" s="8"/>
      <c r="G54" s="105" t="s">
        <v>31</v>
      </c>
      <c r="H54" s="105"/>
      <c r="I54" s="9"/>
      <c r="J54" s="9"/>
      <c r="K54" s="9"/>
    </row>
    <row r="55" spans="3:11" ht="21" x14ac:dyDescent="0.35">
      <c r="C55" s="104" t="s">
        <v>23</v>
      </c>
      <c r="D55" s="104"/>
      <c r="E55" s="104"/>
      <c r="F55" s="8"/>
      <c r="G55" s="104" t="s">
        <v>24</v>
      </c>
      <c r="H55" s="10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sheetProtection selectLockedCells="1"/>
  <mergeCells count="13">
    <mergeCell ref="F32:H32"/>
    <mergeCell ref="C55:E55"/>
    <mergeCell ref="G55:H55"/>
    <mergeCell ref="G54:H54"/>
    <mergeCell ref="C40:K40"/>
    <mergeCell ref="C54:E54"/>
    <mergeCell ref="C45:K45"/>
    <mergeCell ref="F29:H30"/>
    <mergeCell ref="C14:K14"/>
    <mergeCell ref="I3:K4"/>
    <mergeCell ref="F19:H19"/>
    <mergeCell ref="D19:E19"/>
    <mergeCell ref="D20:E20"/>
  </mergeCells>
  <pageMargins left="0.7" right="0.7" top="0.75" bottom="0.75" header="0.3" footer="0.3"/>
  <pageSetup scale="50" orientation="portrait" verticalDpi="7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7" zoomScale="70" zoomScaleNormal="70" workbookViewId="0">
      <selection activeCell="H11" sqref="H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01" t="s">
        <v>14</v>
      </c>
      <c r="J3" s="101"/>
      <c r="K3" s="101"/>
    </row>
    <row r="4" spans="3:11" ht="21" x14ac:dyDescent="0.35">
      <c r="C4" s="8"/>
      <c r="D4" s="8"/>
      <c r="E4" s="8"/>
      <c r="F4" s="8"/>
      <c r="G4" s="8"/>
      <c r="H4" s="8"/>
      <c r="I4" s="101"/>
      <c r="J4" s="101"/>
      <c r="K4" s="10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8" t="s">
        <v>12</v>
      </c>
      <c r="D14" s="99"/>
      <c r="E14" s="99"/>
      <c r="F14" s="99"/>
      <c r="G14" s="99"/>
      <c r="H14" s="99"/>
      <c r="I14" s="99"/>
      <c r="J14" s="99"/>
      <c r="K14" s="10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87</v>
      </c>
      <c r="E16" s="50" t="s">
        <v>88</v>
      </c>
      <c r="F16" s="18"/>
      <c r="G16" s="18"/>
      <c r="H16" s="18">
        <v>7469.77</v>
      </c>
      <c r="I16" s="18">
        <f>K36</f>
        <v>3512.904</v>
      </c>
      <c r="J16" s="18">
        <f>I16+H16+G16</f>
        <v>10982.674000000001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02" t="s">
        <v>8</v>
      </c>
      <c r="E19" s="102"/>
      <c r="F19" s="102" t="s">
        <v>9</v>
      </c>
      <c r="G19" s="102"/>
      <c r="H19" s="10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103" t="s">
        <v>32</v>
      </c>
      <c r="E20" s="103"/>
      <c r="F20" s="46" t="s">
        <v>89</v>
      </c>
      <c r="G20" s="46"/>
      <c r="H20" s="46"/>
      <c r="I20" s="9"/>
      <c r="J20" s="22">
        <v>0</v>
      </c>
      <c r="K20" s="9">
        <f>H21</f>
        <v>2536.38</v>
      </c>
    </row>
    <row r="21" spans="3:11" ht="21" x14ac:dyDescent="0.35">
      <c r="C21" s="39"/>
      <c r="D21" s="8"/>
      <c r="E21" s="8"/>
      <c r="F21" s="46">
        <v>3914</v>
      </c>
      <c r="G21" s="46">
        <v>3683</v>
      </c>
      <c r="H21" s="47">
        <f>(F21-G21)*10.98</f>
        <v>2536.38</v>
      </c>
      <c r="I21" s="9"/>
      <c r="J21" s="9"/>
      <c r="K21" s="9"/>
    </row>
    <row r="22" spans="3:11" ht="21" x14ac:dyDescent="0.35">
      <c r="C22" s="39"/>
      <c r="D22" s="107" t="s">
        <v>92</v>
      </c>
      <c r="E22" s="107"/>
      <c r="F22" s="108">
        <f>F21-G21</f>
        <v>231</v>
      </c>
      <c r="G22" s="10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90</v>
      </c>
      <c r="G24" s="46"/>
      <c r="H24" s="46"/>
      <c r="I24" s="9"/>
      <c r="J24" s="22">
        <v>0</v>
      </c>
      <c r="K24" s="9">
        <f>H25</f>
        <v>391.04</v>
      </c>
    </row>
    <row r="25" spans="3:11" ht="21" x14ac:dyDescent="0.35">
      <c r="C25" s="39"/>
      <c r="D25" s="8"/>
      <c r="E25" s="8"/>
      <c r="F25" s="46">
        <v>28</v>
      </c>
      <c r="G25" s="46">
        <v>24</v>
      </c>
      <c r="H25" s="47">
        <f>(F25-G25)*97.76</f>
        <v>391.04</v>
      </c>
      <c r="I25" s="9"/>
      <c r="J25" s="9"/>
      <c r="K25" s="9"/>
    </row>
    <row r="26" spans="3:11" ht="21" x14ac:dyDescent="0.35">
      <c r="C26" s="39"/>
      <c r="D26" s="107" t="s">
        <v>93</v>
      </c>
      <c r="E26" s="107"/>
      <c r="F26" s="108">
        <f>F25-G25</f>
        <v>4</v>
      </c>
      <c r="G26" s="108"/>
      <c r="H26" s="45"/>
      <c r="I26" s="9"/>
      <c r="J26" s="9"/>
      <c r="K26" s="9"/>
    </row>
    <row r="27" spans="3:11" ht="21" x14ac:dyDescent="0.35">
      <c r="C27" s="39"/>
      <c r="D27" s="66"/>
      <c r="E27" s="66"/>
      <c r="F27" s="67"/>
      <c r="G27" s="67"/>
      <c r="H27" s="45"/>
      <c r="I27" s="9"/>
      <c r="J27" s="9"/>
      <c r="K27" s="9"/>
    </row>
    <row r="28" spans="3:11" ht="21" x14ac:dyDescent="0.35">
      <c r="C28" s="38"/>
      <c r="D28" s="7" t="s">
        <v>91</v>
      </c>
      <c r="E28" s="8"/>
      <c r="F28" s="8"/>
      <c r="G28" s="8"/>
      <c r="H28" s="8"/>
      <c r="I28" s="9">
        <f>(H21+H25)*20%</f>
        <v>585.48400000000004</v>
      </c>
      <c r="J28" s="22">
        <v>0</v>
      </c>
      <c r="K28" s="9">
        <f>I28</f>
        <v>585.48400000000004</v>
      </c>
    </row>
    <row r="29" spans="3:11" ht="21" x14ac:dyDescent="0.35">
      <c r="C29" s="109" t="s">
        <v>94</v>
      </c>
      <c r="D29" s="109"/>
      <c r="E29" s="109"/>
      <c r="F29" s="8"/>
      <c r="G29" s="8"/>
      <c r="H29" s="8"/>
      <c r="I29" s="9"/>
      <c r="J29" s="22"/>
      <c r="K29" s="9"/>
    </row>
    <row r="30" spans="3:11" ht="21" x14ac:dyDescent="0.35">
      <c r="C30" s="109"/>
      <c r="D30" s="109"/>
      <c r="E30" s="109"/>
      <c r="F30" s="96"/>
      <c r="G30" s="97"/>
      <c r="H30" s="97"/>
      <c r="I30" s="9">
        <v>0</v>
      </c>
      <c r="J30" s="22">
        <v>0</v>
      </c>
      <c r="K30" s="9">
        <f>I30+J30</f>
        <v>0</v>
      </c>
    </row>
    <row r="31" spans="3:11" ht="21" x14ac:dyDescent="0.35">
      <c r="C31" s="109"/>
      <c r="D31" s="109"/>
      <c r="E31" s="109"/>
      <c r="F31" s="97"/>
      <c r="G31" s="97"/>
      <c r="H31" s="97"/>
      <c r="I31" s="9"/>
      <c r="J31" s="9"/>
      <c r="K31" s="9"/>
    </row>
    <row r="32" spans="3:11" ht="21" x14ac:dyDescent="0.35">
      <c r="C32" s="40"/>
      <c r="D32" s="44"/>
      <c r="E32" s="44"/>
      <c r="F32" s="61"/>
      <c r="G32" s="61"/>
      <c r="H32" s="61"/>
      <c r="I32" s="9"/>
      <c r="J32" s="9"/>
      <c r="K32" s="9"/>
    </row>
    <row r="33" spans="2:12" ht="21" x14ac:dyDescent="0.35">
      <c r="C33" s="38"/>
      <c r="D33" s="44"/>
      <c r="E33" s="44"/>
      <c r="F33" s="96"/>
      <c r="G33" s="97"/>
      <c r="H33" s="97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1"/>
      <c r="G34" s="61"/>
      <c r="H34" s="6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3512.904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10982.674000000001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04" t="s">
        <v>17</v>
      </c>
      <c r="D41" s="104"/>
      <c r="E41" s="104"/>
      <c r="F41" s="104"/>
      <c r="G41" s="104"/>
      <c r="H41" s="104"/>
      <c r="I41" s="104"/>
      <c r="J41" s="104"/>
      <c r="K41" s="104"/>
      <c r="L41" s="3"/>
    </row>
    <row r="42" spans="2:12" s="8" customFormat="1" ht="23.25" x14ac:dyDescent="0.35">
      <c r="B42" s="3"/>
      <c r="C42" s="58" t="s">
        <v>83</v>
      </c>
      <c r="D42" s="63" t="s">
        <v>84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3.25" x14ac:dyDescent="0.35">
      <c r="B43" s="3"/>
      <c r="C43" s="1"/>
      <c r="D43" s="63" t="s">
        <v>85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64"/>
      <c r="D44" s="63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106"/>
      <c r="D47" s="106"/>
      <c r="E47" s="106"/>
      <c r="F47" s="106"/>
      <c r="G47" s="106"/>
      <c r="H47" s="106"/>
      <c r="I47" s="106"/>
      <c r="J47" s="106"/>
      <c r="K47" s="106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105" t="s">
        <v>33</v>
      </c>
      <c r="D56" s="105"/>
      <c r="E56" s="105"/>
      <c r="F56" s="8"/>
      <c r="G56" s="105" t="s">
        <v>31</v>
      </c>
      <c r="H56" s="105"/>
      <c r="I56" s="9"/>
      <c r="J56" s="9"/>
      <c r="K56" s="9"/>
    </row>
    <row r="57" spans="3:11" ht="21" x14ac:dyDescent="0.35">
      <c r="C57" s="104" t="s">
        <v>23</v>
      </c>
      <c r="D57" s="104"/>
      <c r="E57" s="104"/>
      <c r="F57" s="8"/>
      <c r="G57" s="104" t="s">
        <v>24</v>
      </c>
      <c r="H57" s="104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F22:G22"/>
    <mergeCell ref="D26:E26"/>
    <mergeCell ref="F26:G26"/>
    <mergeCell ref="C29:E31"/>
    <mergeCell ref="C57:E57"/>
    <mergeCell ref="G57:H57"/>
    <mergeCell ref="F30:H31"/>
    <mergeCell ref="F33:H33"/>
    <mergeCell ref="C41:K41"/>
    <mergeCell ref="C47:K47"/>
    <mergeCell ref="C56:E56"/>
    <mergeCell ref="G56:H56"/>
    <mergeCell ref="D22:E22"/>
    <mergeCell ref="I3:K4"/>
    <mergeCell ref="C14:K14"/>
    <mergeCell ref="D19:E19"/>
    <mergeCell ref="F19:H19"/>
    <mergeCell ref="D20:E20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6" workbookViewId="0">
      <selection activeCell="F30" sqref="F30:H3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01" t="s">
        <v>14</v>
      </c>
      <c r="J3" s="101"/>
      <c r="K3" s="101"/>
    </row>
    <row r="4" spans="3:11" ht="21" x14ac:dyDescent="0.35">
      <c r="C4" s="8"/>
      <c r="D4" s="8"/>
      <c r="E4" s="8"/>
      <c r="F4" s="8"/>
      <c r="G4" s="8"/>
      <c r="H4" s="8"/>
      <c r="I4" s="101"/>
      <c r="J4" s="101"/>
      <c r="K4" s="10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8" t="s">
        <v>12</v>
      </c>
      <c r="D14" s="99"/>
      <c r="E14" s="99"/>
      <c r="F14" s="99"/>
      <c r="G14" s="99"/>
      <c r="H14" s="99"/>
      <c r="I14" s="99"/>
      <c r="J14" s="99"/>
      <c r="K14" s="10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96</v>
      </c>
      <c r="E16" s="50" t="s">
        <v>97</v>
      </c>
      <c r="F16" s="18"/>
      <c r="G16" s="18"/>
      <c r="H16" s="18">
        <v>10982.67</v>
      </c>
      <c r="I16" s="18">
        <f>K36</f>
        <v>3872.64</v>
      </c>
      <c r="J16" s="18">
        <f>I16+H16+G16</f>
        <v>14855.31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02" t="s">
        <v>8</v>
      </c>
      <c r="E19" s="102"/>
      <c r="F19" s="102" t="s">
        <v>9</v>
      </c>
      <c r="G19" s="102"/>
      <c r="H19" s="10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103" t="s">
        <v>32</v>
      </c>
      <c r="E20" s="103"/>
      <c r="F20" s="46" t="s">
        <v>98</v>
      </c>
      <c r="G20" s="46"/>
      <c r="H20" s="46"/>
      <c r="I20" s="9"/>
      <c r="J20" s="22">
        <v>0</v>
      </c>
      <c r="K20" s="9">
        <f>H21</f>
        <v>3710.41</v>
      </c>
    </row>
    <row r="21" spans="3:11" ht="21" x14ac:dyDescent="0.35">
      <c r="C21" s="39"/>
      <c r="D21" s="8"/>
      <c r="E21" s="8"/>
      <c r="F21" s="46">
        <v>4293</v>
      </c>
      <c r="G21" s="46">
        <v>3914</v>
      </c>
      <c r="H21" s="47">
        <f>(F21-G21)*9.79</f>
        <v>3710.41</v>
      </c>
      <c r="I21" s="9"/>
      <c r="J21" s="9"/>
      <c r="K21" s="9"/>
    </row>
    <row r="22" spans="3:11" ht="21" x14ac:dyDescent="0.35">
      <c r="C22" s="39"/>
      <c r="D22" s="107" t="s">
        <v>92</v>
      </c>
      <c r="E22" s="107"/>
      <c r="F22" s="108">
        <f>F21-G21</f>
        <v>379</v>
      </c>
      <c r="G22" s="10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99</v>
      </c>
      <c r="G24" s="46"/>
      <c r="H24" s="46"/>
      <c r="I24" s="9"/>
      <c r="J24" s="22">
        <v>0</v>
      </c>
      <c r="K24" s="9">
        <f>H25</f>
        <v>391.04</v>
      </c>
    </row>
    <row r="25" spans="3:11" ht="21" x14ac:dyDescent="0.35">
      <c r="C25" s="39"/>
      <c r="D25" s="8"/>
      <c r="E25" s="8"/>
      <c r="F25" s="46">
        <v>32</v>
      </c>
      <c r="G25" s="46">
        <v>28</v>
      </c>
      <c r="H25" s="47">
        <f>(F25-G25)*97.76</f>
        <v>391.04</v>
      </c>
      <c r="I25" s="9"/>
      <c r="J25" s="9"/>
      <c r="K25" s="9"/>
    </row>
    <row r="26" spans="3:11" ht="21" x14ac:dyDescent="0.35">
      <c r="C26" s="39"/>
      <c r="D26" s="107" t="s">
        <v>93</v>
      </c>
      <c r="E26" s="107"/>
      <c r="F26" s="108">
        <f>F25-G25</f>
        <v>4</v>
      </c>
      <c r="G26" s="108"/>
      <c r="H26" s="45"/>
      <c r="I26" s="9"/>
      <c r="J26" s="9"/>
      <c r="K26" s="9"/>
    </row>
    <row r="27" spans="3:11" ht="21" x14ac:dyDescent="0.35">
      <c r="C27" s="39"/>
      <c r="D27" s="66"/>
      <c r="E27" s="66"/>
      <c r="F27" s="67"/>
      <c r="G27" s="67"/>
      <c r="H27" s="45"/>
      <c r="I27" s="9"/>
      <c r="J27" s="9"/>
      <c r="K27" s="9"/>
    </row>
    <row r="28" spans="3:11" ht="21" x14ac:dyDescent="0.35">
      <c r="C28" s="38"/>
      <c r="D28" s="7" t="s">
        <v>91</v>
      </c>
      <c r="E28" s="8"/>
      <c r="F28" s="8"/>
      <c r="G28" s="8"/>
      <c r="H28" s="8"/>
      <c r="I28" s="9">
        <f>(H21+H25)*20%</f>
        <v>820.29</v>
      </c>
      <c r="J28" s="22">
        <v>0</v>
      </c>
      <c r="K28" s="9">
        <f>I28</f>
        <v>820.29</v>
      </c>
    </row>
    <row r="29" spans="3:11" ht="21" customHeight="1" x14ac:dyDescent="0.35">
      <c r="C29" s="109" t="s">
        <v>104</v>
      </c>
      <c r="D29" s="109"/>
      <c r="E29" s="109"/>
      <c r="F29" s="8"/>
      <c r="G29" s="8"/>
      <c r="H29" s="8"/>
      <c r="I29" s="9"/>
      <c r="J29" s="22"/>
      <c r="K29" s="9"/>
    </row>
    <row r="30" spans="3:11" ht="21" x14ac:dyDescent="0.35">
      <c r="C30" s="109"/>
      <c r="D30" s="109"/>
      <c r="E30" s="109"/>
      <c r="F30" s="96"/>
      <c r="G30" s="97"/>
      <c r="H30" s="9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109"/>
      <c r="D31" s="109"/>
      <c r="E31" s="109"/>
      <c r="F31" s="97"/>
      <c r="G31" s="97"/>
      <c r="H31" s="97"/>
      <c r="I31" s="9"/>
      <c r="J31" s="9"/>
      <c r="K31" s="9"/>
    </row>
    <row r="32" spans="3:11" ht="21" x14ac:dyDescent="0.35">
      <c r="C32" s="40"/>
      <c r="D32" s="44"/>
      <c r="E32" s="44"/>
      <c r="F32" s="65"/>
      <c r="G32" s="65"/>
      <c r="H32" s="65"/>
      <c r="I32" s="9"/>
      <c r="J32" s="9"/>
      <c r="K32" s="9"/>
    </row>
    <row r="33" spans="2:12" ht="95.1" customHeight="1" x14ac:dyDescent="0.35">
      <c r="C33" s="38"/>
      <c r="D33" s="111" t="s">
        <v>100</v>
      </c>
      <c r="E33" s="111"/>
      <c r="F33" s="112" t="s">
        <v>103</v>
      </c>
      <c r="G33" s="112"/>
      <c r="H33" s="112"/>
      <c r="I33" s="112"/>
      <c r="J33" s="68">
        <v>0</v>
      </c>
      <c r="K33" s="68">
        <f>(719.23+329.87)</f>
        <v>1049.0999999999999</v>
      </c>
    </row>
    <row r="34" spans="2:12" ht="27" customHeight="1" x14ac:dyDescent="0.35">
      <c r="C34" s="40"/>
      <c r="D34" s="44"/>
      <c r="E34" s="44"/>
      <c r="F34" s="65"/>
      <c r="G34" s="65"/>
      <c r="H34" s="65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(K20+K24+K28)-K33</f>
        <v>3872.64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14855.31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10" t="s">
        <v>17</v>
      </c>
      <c r="D41" s="110"/>
      <c r="E41" s="110"/>
      <c r="F41" s="110"/>
      <c r="G41" s="110"/>
      <c r="H41" s="110"/>
      <c r="I41" s="110"/>
      <c r="J41" s="110"/>
      <c r="K41" s="110"/>
      <c r="L41" s="3"/>
    </row>
    <row r="42" spans="2:12" s="8" customFormat="1" ht="21" x14ac:dyDescent="0.35">
      <c r="B42" s="3"/>
      <c r="C42" s="69"/>
      <c r="D42" s="69"/>
      <c r="E42" s="69"/>
      <c r="F42" s="69"/>
      <c r="G42" s="69"/>
      <c r="H42" s="69"/>
      <c r="I42" s="69"/>
      <c r="J42" s="69"/>
      <c r="K42" s="69"/>
      <c r="L42" s="3"/>
    </row>
    <row r="43" spans="2:12" s="8" customFormat="1" ht="23.25" x14ac:dyDescent="0.35">
      <c r="B43" s="3"/>
      <c r="C43" s="58" t="s">
        <v>83</v>
      </c>
      <c r="D43" s="63" t="s">
        <v>101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63" t="s">
        <v>102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63" t="s">
        <v>85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106"/>
      <c r="D48" s="106"/>
      <c r="E48" s="106"/>
      <c r="F48" s="106"/>
      <c r="G48" s="106"/>
      <c r="H48" s="106"/>
      <c r="I48" s="106"/>
      <c r="J48" s="106"/>
      <c r="K48" s="106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105" t="s">
        <v>33</v>
      </c>
      <c r="D57" s="105"/>
      <c r="E57" s="105"/>
      <c r="F57" s="8"/>
      <c r="G57" s="105" t="s">
        <v>31</v>
      </c>
      <c r="H57" s="105"/>
      <c r="I57" s="9"/>
      <c r="J57" s="9"/>
      <c r="K57" s="9"/>
    </row>
    <row r="58" spans="3:11" ht="21" x14ac:dyDescent="0.35">
      <c r="C58" s="104" t="s">
        <v>23</v>
      </c>
      <c r="D58" s="104"/>
      <c r="E58" s="104"/>
      <c r="F58" s="8"/>
      <c r="G58" s="104" t="s">
        <v>24</v>
      </c>
      <c r="H58" s="104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9">
    <mergeCell ref="C48:K48"/>
    <mergeCell ref="C57:E57"/>
    <mergeCell ref="G57:H57"/>
    <mergeCell ref="C58:E58"/>
    <mergeCell ref="G58:H58"/>
    <mergeCell ref="C41:K41"/>
    <mergeCell ref="I3:K4"/>
    <mergeCell ref="C14:K14"/>
    <mergeCell ref="D19:E19"/>
    <mergeCell ref="F19:H19"/>
    <mergeCell ref="D20:E20"/>
    <mergeCell ref="D22:E22"/>
    <mergeCell ref="F22:G22"/>
    <mergeCell ref="D33:E33"/>
    <mergeCell ref="F33:I33"/>
    <mergeCell ref="D26:E26"/>
    <mergeCell ref="F26:G26"/>
    <mergeCell ref="C29:E31"/>
    <mergeCell ref="F30:H31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85" zoomScaleNormal="85" workbookViewId="0">
      <selection activeCell="R33" sqref="R33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01" t="s">
        <v>14</v>
      </c>
      <c r="J3" s="101"/>
      <c r="K3" s="101"/>
    </row>
    <row r="4" spans="3:11" ht="21" x14ac:dyDescent="0.35">
      <c r="C4" s="8"/>
      <c r="D4" s="8"/>
      <c r="E4" s="8"/>
      <c r="F4" s="8"/>
      <c r="G4" s="8"/>
      <c r="H4" s="8"/>
      <c r="I4" s="101"/>
      <c r="J4" s="101"/>
      <c r="K4" s="10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8" t="s">
        <v>12</v>
      </c>
      <c r="D14" s="99"/>
      <c r="E14" s="99"/>
      <c r="F14" s="99"/>
      <c r="G14" s="99"/>
      <c r="H14" s="99"/>
      <c r="I14" s="99"/>
      <c r="J14" s="99"/>
      <c r="K14" s="10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106</v>
      </c>
      <c r="E16" s="50" t="s">
        <v>107</v>
      </c>
      <c r="F16" s="18"/>
      <c r="G16" s="18"/>
      <c r="H16" s="18"/>
      <c r="I16" s="18">
        <f>K36</f>
        <v>4586.1499999999996</v>
      </c>
      <c r="J16" s="18">
        <f>I16+H16+G16</f>
        <v>4586.1499999999996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02" t="s">
        <v>8</v>
      </c>
      <c r="E19" s="102"/>
      <c r="F19" s="102" t="s">
        <v>9</v>
      </c>
      <c r="G19" s="102"/>
      <c r="H19" s="10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103" t="s">
        <v>32</v>
      </c>
      <c r="E20" s="103"/>
      <c r="F20" s="46" t="s">
        <v>108</v>
      </c>
      <c r="G20" s="46"/>
      <c r="H20" s="46"/>
      <c r="I20" s="9"/>
      <c r="J20" s="22">
        <v>0</v>
      </c>
      <c r="K20" s="9">
        <f>H21</f>
        <v>4126.9799999999996</v>
      </c>
    </row>
    <row r="21" spans="3:11" ht="21" x14ac:dyDescent="0.35">
      <c r="C21" s="39"/>
      <c r="D21" s="8"/>
      <c r="E21" s="8"/>
      <c r="F21" s="46">
        <v>4722</v>
      </c>
      <c r="G21" s="46">
        <v>4293</v>
      </c>
      <c r="H21" s="47">
        <f>(F21-G21)*9.62</f>
        <v>4126.9799999999996</v>
      </c>
      <c r="I21" s="9"/>
      <c r="J21" s="9"/>
      <c r="K21" s="9"/>
    </row>
    <row r="22" spans="3:11" ht="21" x14ac:dyDescent="0.35">
      <c r="C22" s="39"/>
      <c r="D22" s="107" t="s">
        <v>92</v>
      </c>
      <c r="E22" s="107"/>
      <c r="F22" s="108">
        <f>F21-G21</f>
        <v>429</v>
      </c>
      <c r="G22" s="10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109</v>
      </c>
      <c r="G24" s="46"/>
      <c r="H24" s="46"/>
      <c r="I24" s="9"/>
      <c r="J24" s="22">
        <v>0</v>
      </c>
      <c r="K24" s="9">
        <f>H25</f>
        <v>481.1</v>
      </c>
    </row>
    <row r="25" spans="3:11" ht="21" x14ac:dyDescent="0.35">
      <c r="C25" s="39"/>
      <c r="D25" s="8"/>
      <c r="E25" s="8"/>
      <c r="F25" s="46">
        <v>37</v>
      </c>
      <c r="G25" s="46">
        <v>32</v>
      </c>
      <c r="H25" s="47">
        <f>(F25-G25)*96.22</f>
        <v>481.1</v>
      </c>
      <c r="I25" s="9"/>
      <c r="J25" s="9"/>
      <c r="K25" s="9"/>
    </row>
    <row r="26" spans="3:11" ht="21" x14ac:dyDescent="0.35">
      <c r="C26" s="39"/>
      <c r="D26" s="107" t="s">
        <v>93</v>
      </c>
      <c r="E26" s="107"/>
      <c r="F26" s="108">
        <f>F25-G25</f>
        <v>5</v>
      </c>
      <c r="G26" s="108"/>
      <c r="H26" s="45"/>
      <c r="I26" s="9"/>
      <c r="J26" s="9"/>
      <c r="K26" s="9"/>
    </row>
    <row r="27" spans="3:11" ht="21" hidden="1" x14ac:dyDescent="0.35">
      <c r="C27" s="39"/>
      <c r="D27" s="73"/>
      <c r="E27" s="73"/>
      <c r="F27" s="72"/>
      <c r="G27" s="72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8"/>
      <c r="D29" s="78"/>
      <c r="E29" s="78"/>
      <c r="F29" s="8"/>
      <c r="G29" s="8"/>
      <c r="H29" s="8"/>
      <c r="I29" s="9"/>
      <c r="J29" s="22"/>
      <c r="K29" s="9"/>
    </row>
    <row r="30" spans="3:11" ht="21" x14ac:dyDescent="0.35">
      <c r="C30" s="78"/>
      <c r="D30" s="78"/>
      <c r="E30" s="78"/>
      <c r="F30" s="96"/>
      <c r="G30" s="97"/>
      <c r="H30" s="9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8"/>
      <c r="D31" s="78"/>
      <c r="E31" s="78"/>
      <c r="F31" s="97"/>
      <c r="G31" s="97"/>
      <c r="H31" s="97"/>
      <c r="I31" s="9"/>
      <c r="J31" s="9"/>
      <c r="K31" s="9"/>
    </row>
    <row r="32" spans="3:11" ht="21" hidden="1" x14ac:dyDescent="0.35">
      <c r="C32" s="40"/>
      <c r="D32" s="44"/>
      <c r="E32" s="44"/>
      <c r="F32" s="70"/>
      <c r="G32" s="70"/>
      <c r="H32" s="70"/>
      <c r="I32" s="9"/>
      <c r="J32" s="9"/>
      <c r="K32" s="9"/>
    </row>
    <row r="33" spans="2:12" ht="135" customHeight="1" x14ac:dyDescent="0.35">
      <c r="C33" s="38"/>
      <c r="D33" s="111" t="s">
        <v>100</v>
      </c>
      <c r="E33" s="111"/>
      <c r="F33" s="112" t="s">
        <v>110</v>
      </c>
      <c r="G33" s="112"/>
      <c r="H33" s="112"/>
      <c r="I33" s="112"/>
      <c r="J33" s="68">
        <v>0</v>
      </c>
      <c r="K33" s="68">
        <f>4.02+7.44+10.47</f>
        <v>21.93</v>
      </c>
    </row>
    <row r="34" spans="2:12" ht="27" customHeight="1" x14ac:dyDescent="0.35">
      <c r="C34" s="40"/>
      <c r="D34" s="44"/>
      <c r="E34" s="44"/>
      <c r="F34" s="70"/>
      <c r="G34" s="70"/>
      <c r="H34" s="70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(K20+K24)-K33</f>
        <v>4586.1499999999996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G16+H16+I16</f>
        <v>4586.1499999999996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10" t="s">
        <v>17</v>
      </c>
      <c r="D41" s="110"/>
      <c r="E41" s="110"/>
      <c r="F41" s="110"/>
      <c r="G41" s="110"/>
      <c r="H41" s="110"/>
      <c r="I41" s="110"/>
      <c r="J41" s="110"/>
      <c r="K41" s="110"/>
      <c r="L41" s="3"/>
    </row>
    <row r="42" spans="2:12" s="8" customFormat="1" ht="21" x14ac:dyDescent="0.35">
      <c r="B42" s="3"/>
      <c r="C42" s="71"/>
      <c r="D42" s="71"/>
      <c r="E42" s="71"/>
      <c r="F42" s="71"/>
      <c r="G42" s="71"/>
      <c r="H42" s="71"/>
      <c r="I42" s="71"/>
      <c r="J42" s="71"/>
      <c r="K42" s="71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6"/>
      <c r="D45" s="106"/>
      <c r="E45" s="106"/>
      <c r="F45" s="106"/>
      <c r="G45" s="106"/>
      <c r="H45" s="106"/>
      <c r="I45" s="106"/>
      <c r="J45" s="106"/>
      <c r="K45" s="10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105" t="s">
        <v>33</v>
      </c>
      <c r="D53" s="105"/>
      <c r="E53" s="105"/>
      <c r="F53" s="8"/>
      <c r="G53" s="105" t="s">
        <v>31</v>
      </c>
      <c r="H53" s="105"/>
      <c r="I53" s="9"/>
      <c r="J53" s="9"/>
      <c r="K53" s="9"/>
    </row>
    <row r="54" spans="3:11" ht="21" x14ac:dyDescent="0.35">
      <c r="C54" s="104" t="s">
        <v>23</v>
      </c>
      <c r="D54" s="104"/>
      <c r="E54" s="104"/>
      <c r="F54" s="8"/>
      <c r="G54" s="104" t="s">
        <v>24</v>
      </c>
      <c r="H54" s="104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D22:E22"/>
    <mergeCell ref="F22:G22"/>
    <mergeCell ref="I3:K4"/>
    <mergeCell ref="C14:K14"/>
    <mergeCell ref="D19:E19"/>
    <mergeCell ref="F19:H19"/>
    <mergeCell ref="D20:E20"/>
    <mergeCell ref="D26:E26"/>
    <mergeCell ref="F26:G26"/>
    <mergeCell ref="F30:H31"/>
    <mergeCell ref="D33:E33"/>
    <mergeCell ref="F33:I33"/>
    <mergeCell ref="C41:K41"/>
    <mergeCell ref="C45:K45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85" zoomScaleNormal="85" workbookViewId="0">
      <selection activeCell="N19" sqref="N1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01" t="s">
        <v>14</v>
      </c>
      <c r="J3" s="101"/>
      <c r="K3" s="101"/>
    </row>
    <row r="4" spans="3:11" ht="21" x14ac:dyDescent="0.35">
      <c r="C4" s="8"/>
      <c r="D4" s="8"/>
      <c r="E4" s="8"/>
      <c r="F4" s="8"/>
      <c r="G4" s="8"/>
      <c r="H4" s="8"/>
      <c r="I4" s="101"/>
      <c r="J4" s="101"/>
      <c r="K4" s="10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8" t="s">
        <v>12</v>
      </c>
      <c r="D14" s="99"/>
      <c r="E14" s="99"/>
      <c r="F14" s="99"/>
      <c r="G14" s="99"/>
      <c r="H14" s="99"/>
      <c r="I14" s="99"/>
      <c r="J14" s="99"/>
      <c r="K14" s="10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112</v>
      </c>
      <c r="E16" s="50" t="s">
        <v>113</v>
      </c>
      <c r="F16" s="18"/>
      <c r="G16" s="18"/>
      <c r="H16" s="18"/>
      <c r="I16" s="18">
        <f>K36</f>
        <v>708.04000000000008</v>
      </c>
      <c r="J16" s="18">
        <f>I16+H16+G16</f>
        <v>708.04000000000008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02" t="s">
        <v>8</v>
      </c>
      <c r="E19" s="102"/>
      <c r="F19" s="102" t="s">
        <v>9</v>
      </c>
      <c r="G19" s="102"/>
      <c r="H19" s="10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103" t="s">
        <v>32</v>
      </c>
      <c r="E20" s="103"/>
      <c r="F20" s="46" t="s">
        <v>114</v>
      </c>
      <c r="G20" s="46"/>
      <c r="H20" s="46"/>
      <c r="I20" s="9"/>
      <c r="J20" s="22">
        <v>0</v>
      </c>
      <c r="K20" s="9">
        <f>H21</f>
        <v>611.32000000000005</v>
      </c>
    </row>
    <row r="21" spans="3:11" ht="21" x14ac:dyDescent="0.35">
      <c r="C21" s="39"/>
      <c r="D21" s="8"/>
      <c r="E21" s="8"/>
      <c r="F21" s="46">
        <v>4790</v>
      </c>
      <c r="G21" s="46">
        <v>4722</v>
      </c>
      <c r="H21" s="47">
        <f>(F21-G21)*8.99</f>
        <v>611.32000000000005</v>
      </c>
      <c r="I21" s="9"/>
      <c r="J21" s="9"/>
      <c r="K21" s="9"/>
    </row>
    <row r="22" spans="3:11" ht="21" x14ac:dyDescent="0.35">
      <c r="C22" s="39"/>
      <c r="D22" s="107" t="s">
        <v>92</v>
      </c>
      <c r="E22" s="107"/>
      <c r="F22" s="108">
        <f>F21-G21</f>
        <v>68</v>
      </c>
      <c r="G22" s="10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115</v>
      </c>
      <c r="G24" s="46"/>
      <c r="H24" s="46"/>
      <c r="I24" s="9"/>
      <c r="J24" s="22">
        <v>0</v>
      </c>
      <c r="K24" s="9">
        <f>H25</f>
        <v>96.72</v>
      </c>
    </row>
    <row r="25" spans="3:11" ht="21" x14ac:dyDescent="0.35">
      <c r="C25" s="39"/>
      <c r="D25" s="8"/>
      <c r="E25" s="8"/>
      <c r="F25" s="46">
        <v>38</v>
      </c>
      <c r="G25" s="46">
        <v>37</v>
      </c>
      <c r="H25" s="47">
        <f>(F25-G25)*96.72</f>
        <v>96.72</v>
      </c>
      <c r="I25" s="9"/>
      <c r="J25" s="9"/>
      <c r="K25" s="9"/>
    </row>
    <row r="26" spans="3:11" ht="21" x14ac:dyDescent="0.35">
      <c r="C26" s="39"/>
      <c r="D26" s="107" t="s">
        <v>93</v>
      </c>
      <c r="E26" s="107"/>
      <c r="F26" s="108">
        <f>F25-G25</f>
        <v>1</v>
      </c>
      <c r="G26" s="108"/>
      <c r="H26" s="45"/>
      <c r="I26" s="9"/>
      <c r="J26" s="9"/>
      <c r="K26" s="9"/>
    </row>
    <row r="27" spans="3:11" ht="21" hidden="1" x14ac:dyDescent="0.35">
      <c r="C27" s="39"/>
      <c r="D27" s="77"/>
      <c r="E27" s="77"/>
      <c r="F27" s="76"/>
      <c r="G27" s="7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8"/>
      <c r="D29" s="78"/>
      <c r="E29" s="78"/>
      <c r="F29" s="8"/>
      <c r="G29" s="8"/>
      <c r="H29" s="8"/>
      <c r="I29" s="9"/>
      <c r="J29" s="22"/>
      <c r="K29" s="9"/>
    </row>
    <row r="30" spans="3:11" ht="21" x14ac:dyDescent="0.35">
      <c r="C30" s="78"/>
      <c r="D30" s="78"/>
      <c r="E30" s="78"/>
      <c r="F30" s="96"/>
      <c r="G30" s="97"/>
      <c r="H30" s="9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8"/>
      <c r="D31" s="78"/>
      <c r="E31" s="78"/>
      <c r="F31" s="97"/>
      <c r="G31" s="97"/>
      <c r="H31" s="97"/>
      <c r="I31" s="9"/>
      <c r="J31" s="9"/>
      <c r="K31" s="9"/>
    </row>
    <row r="32" spans="3:11" ht="21" hidden="1" x14ac:dyDescent="0.35">
      <c r="C32" s="40"/>
      <c r="D32" s="44"/>
      <c r="E32" s="44"/>
      <c r="F32" s="74"/>
      <c r="G32" s="74"/>
      <c r="H32" s="74"/>
      <c r="I32" s="9"/>
      <c r="J32" s="9"/>
      <c r="K32" s="9"/>
    </row>
    <row r="33" spans="2:12" ht="21" customHeight="1" x14ac:dyDescent="0.35">
      <c r="C33" s="38"/>
      <c r="D33" s="111"/>
      <c r="E33" s="111"/>
      <c r="F33" s="112"/>
      <c r="G33" s="112"/>
      <c r="H33" s="112"/>
      <c r="I33" s="112"/>
      <c r="J33" s="68"/>
      <c r="K33" s="68"/>
    </row>
    <row r="34" spans="2:12" ht="27" customHeight="1" x14ac:dyDescent="0.35">
      <c r="C34" s="40"/>
      <c r="D34" s="44"/>
      <c r="E34" s="44"/>
      <c r="F34" s="74"/>
      <c r="G34" s="74"/>
      <c r="H34" s="74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(K20+K24)-K33</f>
        <v>708.04000000000008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G16+H16+I16</f>
        <v>708.04000000000008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10" t="s">
        <v>17</v>
      </c>
      <c r="D41" s="110"/>
      <c r="E41" s="110"/>
      <c r="F41" s="110"/>
      <c r="G41" s="110"/>
      <c r="H41" s="110"/>
      <c r="I41" s="110"/>
      <c r="J41" s="110"/>
      <c r="K41" s="110"/>
      <c r="L41" s="3"/>
    </row>
    <row r="42" spans="2:12" s="8" customFormat="1" ht="21" x14ac:dyDescent="0.35">
      <c r="B42" s="3"/>
      <c r="C42" s="75"/>
      <c r="D42" s="75"/>
      <c r="E42" s="75"/>
      <c r="F42" s="75"/>
      <c r="G42" s="75"/>
      <c r="H42" s="75"/>
      <c r="I42" s="75"/>
      <c r="J42" s="75"/>
      <c r="K42" s="75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6"/>
      <c r="D45" s="106"/>
      <c r="E45" s="106"/>
      <c r="F45" s="106"/>
      <c r="G45" s="106"/>
      <c r="H45" s="106"/>
      <c r="I45" s="106"/>
      <c r="J45" s="106"/>
      <c r="K45" s="10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105" t="s">
        <v>33</v>
      </c>
      <c r="D53" s="105"/>
      <c r="E53" s="105"/>
      <c r="F53" s="8"/>
      <c r="G53" s="105" t="s">
        <v>31</v>
      </c>
      <c r="H53" s="105"/>
      <c r="I53" s="9"/>
      <c r="J53" s="9"/>
      <c r="K53" s="9"/>
    </row>
    <row r="54" spans="3:11" ht="21" x14ac:dyDescent="0.35">
      <c r="C54" s="104" t="s">
        <v>23</v>
      </c>
      <c r="D54" s="104"/>
      <c r="E54" s="104"/>
      <c r="F54" s="8"/>
      <c r="G54" s="104" t="s">
        <v>24</v>
      </c>
      <c r="H54" s="104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5:K45"/>
    <mergeCell ref="C53:E53"/>
    <mergeCell ref="G53:H53"/>
    <mergeCell ref="C54:E54"/>
    <mergeCell ref="G54:H54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13" zoomScale="85" zoomScaleNormal="85" workbookViewId="0">
      <selection activeCell="O21" sqref="O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01" t="s">
        <v>14</v>
      </c>
      <c r="J3" s="101"/>
      <c r="K3" s="101"/>
    </row>
    <row r="4" spans="3:11" ht="21" x14ac:dyDescent="0.35">
      <c r="C4" s="8"/>
      <c r="D4" s="8"/>
      <c r="E4" s="8"/>
      <c r="F4" s="8"/>
      <c r="G4" s="8"/>
      <c r="H4" s="8"/>
      <c r="I4" s="101"/>
      <c r="J4" s="101"/>
      <c r="K4" s="10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8" t="s">
        <v>12</v>
      </c>
      <c r="D14" s="99"/>
      <c r="E14" s="99"/>
      <c r="F14" s="99"/>
      <c r="G14" s="99"/>
      <c r="H14" s="99"/>
      <c r="I14" s="99"/>
      <c r="J14" s="99"/>
      <c r="K14" s="10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117</v>
      </c>
      <c r="E16" s="50" t="s">
        <v>118</v>
      </c>
      <c r="F16" s="18"/>
      <c r="G16" s="18"/>
      <c r="H16" s="18"/>
      <c r="I16" s="18">
        <f>K36</f>
        <v>2829.4500000000003</v>
      </c>
      <c r="J16" s="18">
        <f>I16+H16+G16</f>
        <v>2829.4500000000003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02" t="s">
        <v>8</v>
      </c>
      <c r="E19" s="102"/>
      <c r="F19" s="102" t="s">
        <v>9</v>
      </c>
      <c r="G19" s="102"/>
      <c r="H19" s="10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103" t="s">
        <v>32</v>
      </c>
      <c r="E20" s="103"/>
      <c r="F20" s="46" t="s">
        <v>119</v>
      </c>
      <c r="G20" s="46"/>
      <c r="H20" s="46"/>
      <c r="I20" s="9"/>
      <c r="J20" s="22">
        <v>0</v>
      </c>
      <c r="K20" s="9">
        <f>H21</f>
        <v>2536.8000000000002</v>
      </c>
    </row>
    <row r="21" spans="3:11" ht="21" x14ac:dyDescent="0.35">
      <c r="C21" s="39"/>
      <c r="D21" s="8"/>
      <c r="E21" s="8"/>
      <c r="F21" s="46">
        <v>5070</v>
      </c>
      <c r="G21" s="46">
        <v>4790</v>
      </c>
      <c r="H21" s="47">
        <f>(F21-G21)*9.06</f>
        <v>2536.8000000000002</v>
      </c>
      <c r="I21" s="9"/>
      <c r="J21" s="9"/>
      <c r="K21" s="9"/>
    </row>
    <row r="22" spans="3:11" ht="21" x14ac:dyDescent="0.35">
      <c r="C22" s="39"/>
      <c r="D22" s="107" t="s">
        <v>92</v>
      </c>
      <c r="E22" s="107"/>
      <c r="F22" s="108">
        <f>F21-G21</f>
        <v>280</v>
      </c>
      <c r="G22" s="10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120</v>
      </c>
      <c r="G24" s="46"/>
      <c r="H24" s="46"/>
      <c r="I24" s="9"/>
      <c r="J24" s="22">
        <v>0</v>
      </c>
      <c r="K24" s="9">
        <f>H25</f>
        <v>292.64999999999998</v>
      </c>
    </row>
    <row r="25" spans="3:11" ht="21" x14ac:dyDescent="0.35">
      <c r="C25" s="39"/>
      <c r="D25" s="8"/>
      <c r="E25" s="8"/>
      <c r="F25" s="46">
        <v>41</v>
      </c>
      <c r="G25" s="46">
        <v>38</v>
      </c>
      <c r="H25" s="47">
        <f>(F25-G25)*97.55</f>
        <v>292.64999999999998</v>
      </c>
      <c r="I25" s="9"/>
      <c r="J25" s="9"/>
      <c r="K25" s="9"/>
    </row>
    <row r="26" spans="3:11" ht="21" x14ac:dyDescent="0.35">
      <c r="C26" s="39"/>
      <c r="D26" s="107" t="s">
        <v>93</v>
      </c>
      <c r="E26" s="107"/>
      <c r="F26" s="108">
        <f>F25-G25</f>
        <v>3</v>
      </c>
      <c r="G26" s="108"/>
      <c r="H26" s="45"/>
      <c r="I26" s="9"/>
      <c r="J26" s="9"/>
      <c r="K26" s="9"/>
    </row>
    <row r="27" spans="3:11" ht="21" hidden="1" x14ac:dyDescent="0.35">
      <c r="C27" s="39"/>
      <c r="D27" s="81"/>
      <c r="E27" s="81"/>
      <c r="F27" s="82"/>
      <c r="G27" s="82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8"/>
      <c r="D29" s="78"/>
      <c r="E29" s="78"/>
      <c r="F29" s="8"/>
      <c r="G29" s="8"/>
      <c r="H29" s="8"/>
      <c r="I29" s="9"/>
      <c r="J29" s="22"/>
      <c r="K29" s="9"/>
    </row>
    <row r="30" spans="3:11" ht="21" x14ac:dyDescent="0.35">
      <c r="C30" s="78"/>
      <c r="D30" s="78"/>
      <c r="E30" s="78"/>
      <c r="F30" s="96"/>
      <c r="G30" s="97"/>
      <c r="H30" s="9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8"/>
      <c r="D31" s="78"/>
      <c r="E31" s="78"/>
      <c r="F31" s="97"/>
      <c r="G31" s="97"/>
      <c r="H31" s="97"/>
      <c r="I31" s="9"/>
      <c r="J31" s="9"/>
      <c r="K31" s="9"/>
    </row>
    <row r="32" spans="3:11" ht="21" hidden="1" x14ac:dyDescent="0.35">
      <c r="C32" s="40"/>
      <c r="D32" s="44"/>
      <c r="E32" s="44"/>
      <c r="F32" s="79"/>
      <c r="G32" s="79"/>
      <c r="H32" s="79"/>
      <c r="I32" s="9"/>
      <c r="J32" s="9"/>
      <c r="K32" s="9"/>
    </row>
    <row r="33" spans="2:12" ht="21" customHeight="1" x14ac:dyDescent="0.35">
      <c r="C33" s="38"/>
      <c r="D33" s="111"/>
      <c r="E33" s="111"/>
      <c r="F33" s="112"/>
      <c r="G33" s="112"/>
      <c r="H33" s="112"/>
      <c r="I33" s="112"/>
      <c r="J33" s="68"/>
      <c r="K33" s="68"/>
    </row>
    <row r="34" spans="2:12" ht="27" customHeight="1" x14ac:dyDescent="0.35">
      <c r="C34" s="40"/>
      <c r="D34" s="44"/>
      <c r="E34" s="44"/>
      <c r="F34" s="79"/>
      <c r="G34" s="79"/>
      <c r="H34" s="79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(K20+K24)-K33</f>
        <v>2829.4500000000003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G16+H16+I16</f>
        <v>2829.4500000000003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10" t="s">
        <v>17</v>
      </c>
      <c r="D41" s="110"/>
      <c r="E41" s="110"/>
      <c r="F41" s="110"/>
      <c r="G41" s="110"/>
      <c r="H41" s="110"/>
      <c r="I41" s="110"/>
      <c r="J41" s="110"/>
      <c r="K41" s="110"/>
      <c r="L41" s="3"/>
    </row>
    <row r="42" spans="2:12" s="8" customFormat="1" ht="21" x14ac:dyDescent="0.35">
      <c r="B42" s="3"/>
      <c r="C42" s="80"/>
      <c r="D42" s="80"/>
      <c r="E42" s="80"/>
      <c r="F42" s="80"/>
      <c r="G42" s="80"/>
      <c r="H42" s="80"/>
      <c r="I42" s="80"/>
      <c r="J42" s="80"/>
      <c r="K42" s="80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6"/>
      <c r="D45" s="106"/>
      <c r="E45" s="106"/>
      <c r="F45" s="106"/>
      <c r="G45" s="106"/>
      <c r="H45" s="106"/>
      <c r="I45" s="106"/>
      <c r="J45" s="106"/>
      <c r="K45" s="10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105" t="s">
        <v>33</v>
      </c>
      <c r="D53" s="105"/>
      <c r="E53" s="105"/>
      <c r="F53" s="8"/>
      <c r="G53" s="105" t="s">
        <v>31</v>
      </c>
      <c r="H53" s="105"/>
      <c r="I53" s="9"/>
      <c r="J53" s="9"/>
      <c r="K53" s="9"/>
    </row>
    <row r="54" spans="3:11" ht="21" x14ac:dyDescent="0.35">
      <c r="C54" s="104" t="s">
        <v>23</v>
      </c>
      <c r="D54" s="104"/>
      <c r="E54" s="104"/>
      <c r="F54" s="8"/>
      <c r="G54" s="104" t="s">
        <v>24</v>
      </c>
      <c r="H54" s="104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  <mergeCell ref="C45:K45"/>
    <mergeCell ref="C53:E53"/>
    <mergeCell ref="G53:H53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zoomScale="85" zoomScaleNormal="85" workbookViewId="0">
      <selection activeCell="H25" sqref="H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01" t="s">
        <v>14</v>
      </c>
      <c r="J3" s="101"/>
      <c r="K3" s="101"/>
    </row>
    <row r="4" spans="3:11" ht="21" x14ac:dyDescent="0.35">
      <c r="C4" s="8"/>
      <c r="D4" s="8"/>
      <c r="E4" s="8"/>
      <c r="F4" s="8"/>
      <c r="G4" s="8"/>
      <c r="H4" s="8"/>
      <c r="I4" s="101"/>
      <c r="J4" s="101"/>
      <c r="K4" s="10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8" t="s">
        <v>12</v>
      </c>
      <c r="D14" s="99"/>
      <c r="E14" s="99"/>
      <c r="F14" s="99"/>
      <c r="G14" s="99"/>
      <c r="H14" s="99"/>
      <c r="I14" s="99"/>
      <c r="J14" s="99"/>
      <c r="K14" s="10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122</v>
      </c>
      <c r="E16" s="50" t="s">
        <v>123</v>
      </c>
      <c r="F16" s="18"/>
      <c r="G16" s="18"/>
      <c r="H16" s="18"/>
      <c r="I16" s="18">
        <f>K36</f>
        <v>3752.4900000000002</v>
      </c>
      <c r="J16" s="18">
        <f>I16+H16+G16</f>
        <v>3752.4900000000002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02" t="s">
        <v>8</v>
      </c>
      <c r="E19" s="102"/>
      <c r="F19" s="102" t="s">
        <v>9</v>
      </c>
      <c r="G19" s="102"/>
      <c r="H19" s="10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103" t="s">
        <v>32</v>
      </c>
      <c r="E20" s="103"/>
      <c r="F20" s="46" t="s">
        <v>124</v>
      </c>
      <c r="G20" s="46"/>
      <c r="H20" s="46"/>
      <c r="I20" s="9"/>
      <c r="J20" s="22">
        <v>0</v>
      </c>
      <c r="K20" s="9">
        <f>H21</f>
        <v>3262.1400000000003</v>
      </c>
    </row>
    <row r="21" spans="3:11" ht="21" x14ac:dyDescent="0.35">
      <c r="C21" s="39"/>
      <c r="D21" s="8"/>
      <c r="E21" s="8"/>
      <c r="F21" s="46">
        <v>5448</v>
      </c>
      <c r="G21" s="46">
        <v>5070</v>
      </c>
      <c r="H21" s="47">
        <f>(F21-G21)*8.63</f>
        <v>3262.1400000000003</v>
      </c>
      <c r="I21" s="9"/>
      <c r="J21" s="9"/>
      <c r="K21" s="9"/>
    </row>
    <row r="22" spans="3:11" ht="21" x14ac:dyDescent="0.35">
      <c r="C22" s="39"/>
      <c r="D22" s="107" t="s">
        <v>92</v>
      </c>
      <c r="E22" s="107"/>
      <c r="F22" s="108">
        <f>F21-G21</f>
        <v>378</v>
      </c>
      <c r="G22" s="10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125</v>
      </c>
      <c r="G24" s="46"/>
      <c r="H24" s="46"/>
      <c r="I24" s="9"/>
      <c r="J24" s="22">
        <v>0</v>
      </c>
      <c r="K24" s="9">
        <f>H25</f>
        <v>490.34999999999997</v>
      </c>
    </row>
    <row r="25" spans="3:11" ht="21" x14ac:dyDescent="0.35">
      <c r="C25" s="39"/>
      <c r="D25" s="8"/>
      <c r="E25" s="8"/>
      <c r="F25" s="46">
        <v>46</v>
      </c>
      <c r="G25" s="46">
        <v>41</v>
      </c>
      <c r="H25" s="47">
        <f>(F25-G25)*98.07</f>
        <v>490.34999999999997</v>
      </c>
      <c r="I25" s="9"/>
      <c r="J25" s="9"/>
      <c r="K25" s="9"/>
    </row>
    <row r="26" spans="3:11" ht="21" x14ac:dyDescent="0.35">
      <c r="C26" s="39"/>
      <c r="D26" s="107" t="s">
        <v>93</v>
      </c>
      <c r="E26" s="107"/>
      <c r="F26" s="108">
        <f>F25-G25</f>
        <v>5</v>
      </c>
      <c r="G26" s="108"/>
      <c r="H26" s="45"/>
      <c r="I26" s="9"/>
      <c r="J26" s="9"/>
      <c r="K26" s="9"/>
    </row>
    <row r="27" spans="3:11" ht="21" hidden="1" x14ac:dyDescent="0.35">
      <c r="C27" s="39"/>
      <c r="D27" s="85"/>
      <c r="E27" s="85"/>
      <c r="F27" s="86"/>
      <c r="G27" s="86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>
        <v>0</v>
      </c>
      <c r="K28" s="9">
        <f>I28</f>
        <v>0</v>
      </c>
    </row>
    <row r="29" spans="3:11" ht="21" customHeight="1" x14ac:dyDescent="0.35">
      <c r="C29" s="78"/>
      <c r="D29" s="78"/>
      <c r="E29" s="78"/>
      <c r="F29" s="8"/>
      <c r="G29" s="8"/>
      <c r="H29" s="8"/>
      <c r="I29" s="9"/>
      <c r="J29" s="22"/>
      <c r="K29" s="9"/>
    </row>
    <row r="30" spans="3:11" ht="21" x14ac:dyDescent="0.35">
      <c r="C30" s="78"/>
      <c r="D30" s="78"/>
      <c r="E30" s="78"/>
      <c r="F30" s="96"/>
      <c r="G30" s="97"/>
      <c r="H30" s="9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78"/>
      <c r="D31" s="78"/>
      <c r="E31" s="78"/>
      <c r="F31" s="97"/>
      <c r="G31" s="97"/>
      <c r="H31" s="97"/>
      <c r="I31" s="9"/>
      <c r="J31" s="9"/>
      <c r="K31" s="9"/>
    </row>
    <row r="32" spans="3:11" ht="21" hidden="1" x14ac:dyDescent="0.35">
      <c r="C32" s="40"/>
      <c r="D32" s="44"/>
      <c r="E32" s="44"/>
      <c r="F32" s="83"/>
      <c r="G32" s="83"/>
      <c r="H32" s="83"/>
      <c r="I32" s="9"/>
      <c r="J32" s="9"/>
      <c r="K32" s="9"/>
    </row>
    <row r="33" spans="2:12" ht="21" customHeight="1" x14ac:dyDescent="0.35">
      <c r="C33" s="38"/>
      <c r="D33" s="111"/>
      <c r="E33" s="111"/>
      <c r="F33" s="112"/>
      <c r="G33" s="112"/>
      <c r="H33" s="112"/>
      <c r="I33" s="112"/>
      <c r="J33" s="68"/>
      <c r="K33" s="68"/>
    </row>
    <row r="34" spans="2:12" ht="27" customHeight="1" x14ac:dyDescent="0.35">
      <c r="C34" s="40"/>
      <c r="D34" s="44"/>
      <c r="E34" s="44"/>
      <c r="F34" s="83"/>
      <c r="G34" s="83"/>
      <c r="H34" s="83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(K20+K24)-K33</f>
        <v>3752.4900000000002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G16+H16+I16</f>
        <v>3752.4900000000002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10" t="s">
        <v>17</v>
      </c>
      <c r="D41" s="110"/>
      <c r="E41" s="110"/>
      <c r="F41" s="110"/>
      <c r="G41" s="110"/>
      <c r="H41" s="110"/>
      <c r="I41" s="110"/>
      <c r="J41" s="110"/>
      <c r="K41" s="110"/>
      <c r="L41" s="3"/>
    </row>
    <row r="42" spans="2:12" s="8" customFormat="1" ht="21" x14ac:dyDescent="0.35">
      <c r="B42" s="3"/>
      <c r="C42" s="84"/>
      <c r="D42" s="84"/>
      <c r="E42" s="84"/>
      <c r="F42" s="84"/>
      <c r="G42" s="84"/>
      <c r="H42" s="84"/>
      <c r="I42" s="84"/>
      <c r="J42" s="84"/>
      <c r="K42" s="8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6"/>
      <c r="D45" s="106"/>
      <c r="E45" s="106"/>
      <c r="F45" s="106"/>
      <c r="G45" s="106"/>
      <c r="H45" s="106"/>
      <c r="I45" s="106"/>
      <c r="J45" s="106"/>
      <c r="K45" s="10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105" t="s">
        <v>33</v>
      </c>
      <c r="D53" s="105"/>
      <c r="E53" s="105"/>
      <c r="F53" s="8"/>
      <c r="G53" s="105" t="s">
        <v>31</v>
      </c>
      <c r="H53" s="105"/>
      <c r="I53" s="9"/>
      <c r="J53" s="9"/>
      <c r="K53" s="9"/>
    </row>
    <row r="54" spans="3:11" ht="21" x14ac:dyDescent="0.35">
      <c r="C54" s="104" t="s">
        <v>23</v>
      </c>
      <c r="D54" s="104"/>
      <c r="E54" s="104"/>
      <c r="F54" s="8"/>
      <c r="G54" s="104" t="s">
        <v>24</v>
      </c>
      <c r="H54" s="104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5:K45"/>
    <mergeCell ref="C53:E53"/>
    <mergeCell ref="G53:H53"/>
    <mergeCell ref="C54:E54"/>
    <mergeCell ref="G54:H54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30:H31"/>
    <mergeCell ref="D33:E33"/>
    <mergeCell ref="F33:I33"/>
  </mergeCells>
  <pageMargins left="0.7" right="0.7" top="0.75" bottom="0.75" header="0.3" footer="0.3"/>
  <pageSetup scale="55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opLeftCell="A7" zoomScale="85" zoomScaleNormal="85" workbookViewId="0">
      <selection activeCell="N6" sqref="N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01" t="s">
        <v>14</v>
      </c>
      <c r="J3" s="101"/>
      <c r="K3" s="101"/>
    </row>
    <row r="4" spans="3:11" ht="21" x14ac:dyDescent="0.35">
      <c r="C4" s="8"/>
      <c r="D4" s="8"/>
      <c r="E4" s="8"/>
      <c r="F4" s="8"/>
      <c r="G4" s="8"/>
      <c r="H4" s="8"/>
      <c r="I4" s="101"/>
      <c r="J4" s="101"/>
      <c r="K4" s="10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130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8" t="s">
        <v>12</v>
      </c>
      <c r="D14" s="99"/>
      <c r="E14" s="99"/>
      <c r="F14" s="99"/>
      <c r="G14" s="99"/>
      <c r="H14" s="99"/>
      <c r="I14" s="99"/>
      <c r="J14" s="99"/>
      <c r="K14" s="10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131</v>
      </c>
      <c r="H15" s="13" t="s">
        <v>132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126</v>
      </c>
      <c r="E16" s="50" t="s">
        <v>127</v>
      </c>
      <c r="F16" s="18"/>
      <c r="G16" s="18">
        <v>5623.2</v>
      </c>
      <c r="H16" s="18"/>
      <c r="I16" s="18">
        <f>K36</f>
        <v>4207.8</v>
      </c>
      <c r="J16" s="18">
        <f>I16+H16+G16</f>
        <v>9831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02" t="s">
        <v>8</v>
      </c>
      <c r="E19" s="102"/>
      <c r="F19" s="102" t="s">
        <v>9</v>
      </c>
      <c r="G19" s="102"/>
      <c r="H19" s="10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113" t="s">
        <v>133</v>
      </c>
      <c r="E20" s="113"/>
      <c r="F20" s="46" t="s">
        <v>128</v>
      </c>
      <c r="G20" s="46"/>
      <c r="H20" s="46"/>
      <c r="I20" s="9"/>
      <c r="J20" s="22">
        <v>0</v>
      </c>
      <c r="K20" s="9">
        <f>H21</f>
        <v>2210.64</v>
      </c>
    </row>
    <row r="21" spans="3:11" ht="21" x14ac:dyDescent="0.35">
      <c r="C21" s="39"/>
      <c r="D21" s="8"/>
      <c r="E21" s="8"/>
      <c r="F21" s="46">
        <v>5750</v>
      </c>
      <c r="G21" s="46">
        <v>5448</v>
      </c>
      <c r="H21" s="47">
        <f>(F21-G21)*7.32</f>
        <v>2210.64</v>
      </c>
      <c r="I21" s="9"/>
      <c r="J21" s="9"/>
      <c r="K21" s="9"/>
    </row>
    <row r="22" spans="3:11" ht="21" x14ac:dyDescent="0.35">
      <c r="C22" s="39"/>
      <c r="D22" s="107" t="s">
        <v>92</v>
      </c>
      <c r="E22" s="107"/>
      <c r="F22" s="108">
        <f>F21-G21</f>
        <v>302</v>
      </c>
      <c r="G22" s="10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134</v>
      </c>
      <c r="E24" s="8"/>
      <c r="F24" s="46" t="s">
        <v>129</v>
      </c>
      <c r="G24" s="46"/>
      <c r="H24" s="46"/>
      <c r="I24" s="9"/>
      <c r="J24" s="22">
        <v>0</v>
      </c>
      <c r="K24" s="9">
        <f>H25</f>
        <v>591.36</v>
      </c>
    </row>
    <row r="25" spans="3:11" ht="21" x14ac:dyDescent="0.35">
      <c r="C25" s="39"/>
      <c r="D25" s="8"/>
      <c r="E25" s="8"/>
      <c r="F25" s="46">
        <v>52</v>
      </c>
      <c r="G25" s="46">
        <v>46</v>
      </c>
      <c r="H25" s="47">
        <f>(F25-G25)*98.56</f>
        <v>591.36</v>
      </c>
      <c r="I25" s="9"/>
      <c r="J25" s="9"/>
      <c r="K25" s="9"/>
    </row>
    <row r="26" spans="3:11" ht="21" x14ac:dyDescent="0.35">
      <c r="C26" s="39"/>
      <c r="D26" s="107" t="s">
        <v>93</v>
      </c>
      <c r="E26" s="107"/>
      <c r="F26" s="108">
        <f>F25-G25</f>
        <v>6</v>
      </c>
      <c r="G26" s="108"/>
      <c r="H26" s="45"/>
      <c r="I26" s="9"/>
      <c r="J26" s="9"/>
      <c r="K26" s="9"/>
    </row>
    <row r="27" spans="3:11" ht="21" hidden="1" x14ac:dyDescent="0.35">
      <c r="C27" s="39"/>
      <c r="D27" s="89"/>
      <c r="E27" s="89"/>
      <c r="F27" s="90"/>
      <c r="G27" s="90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/>
      <c r="K28" s="9"/>
    </row>
    <row r="29" spans="3:11" ht="21" customHeight="1" x14ac:dyDescent="0.35">
      <c r="C29" s="38">
        <v>43962</v>
      </c>
      <c r="D29" s="113" t="s">
        <v>135</v>
      </c>
      <c r="E29" s="113"/>
      <c r="F29" s="46" t="s">
        <v>136</v>
      </c>
      <c r="G29" s="46"/>
      <c r="H29" s="46"/>
      <c r="I29" s="9"/>
      <c r="J29" s="22"/>
      <c r="K29" s="9"/>
    </row>
    <row r="30" spans="3:11" ht="21" x14ac:dyDescent="0.35">
      <c r="C30" s="39"/>
      <c r="D30" s="8"/>
      <c r="E30" s="8"/>
      <c r="F30" s="46">
        <v>23.43</v>
      </c>
      <c r="G30" s="46">
        <v>60</v>
      </c>
      <c r="H30" s="47">
        <f>F30*G30</f>
        <v>1405.8</v>
      </c>
      <c r="I30" s="9"/>
      <c r="J30" s="22">
        <v>0</v>
      </c>
      <c r="K30" s="9">
        <f>H30</f>
        <v>1405.8</v>
      </c>
    </row>
    <row r="31" spans="3:11" ht="35.1" customHeight="1" x14ac:dyDescent="0.35">
      <c r="C31" s="78"/>
      <c r="D31" s="78"/>
      <c r="E31" s="78"/>
      <c r="F31" s="95"/>
      <c r="G31" s="95"/>
      <c r="H31" s="95"/>
      <c r="I31" s="9"/>
      <c r="J31" s="9"/>
      <c r="K31" s="9"/>
    </row>
    <row r="32" spans="3:11" ht="21" hidden="1" x14ac:dyDescent="0.35">
      <c r="C32" s="40"/>
      <c r="D32" s="44"/>
      <c r="E32" s="44"/>
      <c r="F32" s="87"/>
      <c r="G32" s="87"/>
      <c r="H32" s="87"/>
      <c r="I32" s="9"/>
      <c r="J32" s="9"/>
      <c r="K32" s="9"/>
    </row>
    <row r="33" spans="2:12" ht="21" customHeight="1" x14ac:dyDescent="0.35">
      <c r="C33" s="38"/>
      <c r="D33" s="111"/>
      <c r="E33" s="111"/>
      <c r="F33" s="112"/>
      <c r="G33" s="112"/>
      <c r="H33" s="112"/>
      <c r="I33" s="112"/>
      <c r="J33" s="68"/>
      <c r="K33" s="68"/>
    </row>
    <row r="34" spans="2:12" ht="27" customHeight="1" x14ac:dyDescent="0.35">
      <c r="C34" s="40"/>
      <c r="D34" s="44"/>
      <c r="E34" s="44"/>
      <c r="F34" s="87"/>
      <c r="G34" s="87"/>
      <c r="H34" s="8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(K20+K24+K30)</f>
        <v>4207.8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G16+H16+I16</f>
        <v>9831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10" t="s">
        <v>17</v>
      </c>
      <c r="D41" s="110"/>
      <c r="E41" s="110"/>
      <c r="F41" s="110"/>
      <c r="G41" s="110"/>
      <c r="H41" s="110"/>
      <c r="I41" s="110"/>
      <c r="J41" s="110"/>
      <c r="K41" s="110"/>
      <c r="L41" s="3"/>
    </row>
    <row r="42" spans="2:12" s="8" customFormat="1" ht="21" x14ac:dyDescent="0.35">
      <c r="B42" s="3"/>
      <c r="C42" s="88"/>
      <c r="D42" s="88"/>
      <c r="E42" s="88"/>
      <c r="F42" s="88"/>
      <c r="G42" s="88"/>
      <c r="H42" s="88"/>
      <c r="I42" s="88"/>
      <c r="J42" s="88"/>
      <c r="K42" s="88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6"/>
      <c r="D45" s="106"/>
      <c r="E45" s="106"/>
      <c r="F45" s="106"/>
      <c r="G45" s="106"/>
      <c r="H45" s="106"/>
      <c r="I45" s="106"/>
      <c r="J45" s="106"/>
      <c r="K45" s="10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105" t="s">
        <v>33</v>
      </c>
      <c r="D53" s="105"/>
      <c r="E53" s="105"/>
      <c r="F53" s="8"/>
      <c r="G53" s="105" t="s">
        <v>31</v>
      </c>
      <c r="H53" s="105"/>
      <c r="I53" s="9"/>
      <c r="J53" s="9"/>
      <c r="K53" s="9"/>
    </row>
    <row r="54" spans="3:11" ht="21" x14ac:dyDescent="0.35">
      <c r="C54" s="104" t="s">
        <v>23</v>
      </c>
      <c r="D54" s="104"/>
      <c r="E54" s="104"/>
      <c r="F54" s="8"/>
      <c r="G54" s="104" t="s">
        <v>24</v>
      </c>
      <c r="H54" s="104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5:K45"/>
    <mergeCell ref="C53:E53"/>
    <mergeCell ref="G53:H53"/>
    <mergeCell ref="C54:E54"/>
    <mergeCell ref="G54:H54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3:E33"/>
    <mergeCell ref="F33:I33"/>
    <mergeCell ref="D29:E29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9"/>
  <sheetViews>
    <sheetView tabSelected="1" zoomScale="70" zoomScaleNormal="70" workbookViewId="0">
      <selection activeCell="P14" sqref="P1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01" t="s">
        <v>14</v>
      </c>
      <c r="J3" s="101"/>
      <c r="K3" s="101"/>
    </row>
    <row r="4" spans="3:11" ht="21" x14ac:dyDescent="0.35">
      <c r="C4" s="8"/>
      <c r="D4" s="8"/>
      <c r="E4" s="8"/>
      <c r="F4" s="8"/>
      <c r="G4" s="8"/>
      <c r="H4" s="8"/>
      <c r="I4" s="101"/>
      <c r="J4" s="101"/>
      <c r="K4" s="10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137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8" t="s">
        <v>12</v>
      </c>
      <c r="D14" s="99"/>
      <c r="E14" s="99"/>
      <c r="F14" s="99"/>
      <c r="G14" s="99"/>
      <c r="H14" s="99"/>
      <c r="I14" s="99"/>
      <c r="J14" s="99"/>
      <c r="K14" s="10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131</v>
      </c>
      <c r="H15" s="13" t="s">
        <v>132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138</v>
      </c>
      <c r="E16" s="50" t="s">
        <v>139</v>
      </c>
      <c r="F16" s="18"/>
      <c r="G16" s="18">
        <f>[1]ASU!$E$12</f>
        <v>7029</v>
      </c>
      <c r="H16" s="18"/>
      <c r="I16" s="18">
        <f>K36</f>
        <v>3333.3199999999997</v>
      </c>
      <c r="J16" s="18">
        <f>I16+H16+G16</f>
        <v>10362.32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02" t="s">
        <v>8</v>
      </c>
      <c r="E19" s="102"/>
      <c r="F19" s="102" t="s">
        <v>9</v>
      </c>
      <c r="G19" s="102"/>
      <c r="H19" s="10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113" t="s">
        <v>141</v>
      </c>
      <c r="E20" s="113"/>
      <c r="F20" s="46" t="s">
        <v>144</v>
      </c>
      <c r="G20" s="46"/>
      <c r="H20" s="46"/>
      <c r="I20" s="9"/>
      <c r="J20" s="22">
        <v>0</v>
      </c>
      <c r="K20" s="9">
        <f>H21</f>
        <v>1339.34</v>
      </c>
    </row>
    <row r="21" spans="3:11" ht="21" x14ac:dyDescent="0.35">
      <c r="C21" s="39"/>
      <c r="D21" s="8"/>
      <c r="E21" s="8"/>
      <c r="F21" s="46">
        <v>5917</v>
      </c>
      <c r="G21" s="46">
        <v>5750</v>
      </c>
      <c r="H21" s="47">
        <f>(F21-G21)*8.02</f>
        <v>1339.34</v>
      </c>
      <c r="I21" s="9"/>
      <c r="J21" s="9"/>
      <c r="K21" s="9"/>
    </row>
    <row r="22" spans="3:11" ht="21" x14ac:dyDescent="0.35">
      <c r="C22" s="39"/>
      <c r="D22" s="107" t="s">
        <v>92</v>
      </c>
      <c r="E22" s="107"/>
      <c r="F22" s="108">
        <f>F21-G21</f>
        <v>167</v>
      </c>
      <c r="G22" s="108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142</v>
      </c>
      <c r="E24" s="8"/>
      <c r="F24" s="46" t="s">
        <v>145</v>
      </c>
      <c r="G24" s="46"/>
      <c r="H24" s="46"/>
      <c r="I24" s="9"/>
      <c r="J24" s="22">
        <v>0</v>
      </c>
      <c r="K24" s="9">
        <f>H25</f>
        <v>588.18000000000006</v>
      </c>
    </row>
    <row r="25" spans="3:11" ht="21" x14ac:dyDescent="0.35">
      <c r="C25" s="39"/>
      <c r="D25" s="8"/>
      <c r="E25" s="8"/>
      <c r="F25" s="46">
        <v>58</v>
      </c>
      <c r="G25" s="46">
        <v>52</v>
      </c>
      <c r="H25" s="47">
        <f>(F25-G25)*98.03</f>
        <v>588.18000000000006</v>
      </c>
      <c r="I25" s="9"/>
      <c r="J25" s="9"/>
      <c r="K25" s="9"/>
    </row>
    <row r="26" spans="3:11" ht="21" x14ac:dyDescent="0.35">
      <c r="C26" s="39"/>
      <c r="D26" s="107" t="s">
        <v>93</v>
      </c>
      <c r="E26" s="107"/>
      <c r="F26" s="108">
        <f>F25-G25</f>
        <v>6</v>
      </c>
      <c r="G26" s="108"/>
      <c r="H26" s="45"/>
      <c r="I26" s="9"/>
      <c r="J26" s="9"/>
      <c r="K26" s="9"/>
    </row>
    <row r="27" spans="3:11" ht="21" hidden="1" x14ac:dyDescent="0.35">
      <c r="C27" s="39"/>
      <c r="D27" s="93"/>
      <c r="E27" s="93"/>
      <c r="F27" s="94"/>
      <c r="G27" s="94"/>
      <c r="H27" s="45"/>
      <c r="I27" s="9"/>
      <c r="J27" s="9"/>
      <c r="K27" s="9"/>
    </row>
    <row r="28" spans="3:11" ht="21" x14ac:dyDescent="0.35">
      <c r="C28" s="38"/>
      <c r="D28" s="7"/>
      <c r="E28" s="8"/>
      <c r="F28" s="8"/>
      <c r="G28" s="8"/>
      <c r="H28" s="8"/>
      <c r="I28" s="9"/>
      <c r="J28" s="22"/>
      <c r="K28" s="9"/>
    </row>
    <row r="29" spans="3:11" ht="21" customHeight="1" x14ac:dyDescent="0.35">
      <c r="C29" s="38">
        <v>44170</v>
      </c>
      <c r="D29" s="113" t="s">
        <v>135</v>
      </c>
      <c r="E29" s="113"/>
      <c r="F29" s="46" t="s">
        <v>140</v>
      </c>
      <c r="G29" s="46"/>
      <c r="H29" s="46"/>
      <c r="I29" s="9"/>
      <c r="J29" s="22"/>
      <c r="K29" s="9"/>
    </row>
    <row r="30" spans="3:11" ht="21" x14ac:dyDescent="0.35">
      <c r="C30" s="39"/>
      <c r="D30" s="8"/>
      <c r="E30" s="8"/>
      <c r="F30" s="46">
        <v>23.43</v>
      </c>
      <c r="G30" s="46">
        <v>60</v>
      </c>
      <c r="H30" s="47">
        <f>F30*G30</f>
        <v>1405.8</v>
      </c>
      <c r="I30" s="9"/>
      <c r="J30" s="22">
        <v>0</v>
      </c>
      <c r="K30" s="9">
        <f>H30</f>
        <v>1405.8</v>
      </c>
    </row>
    <row r="31" spans="3:11" ht="35.1" customHeight="1" x14ac:dyDescent="0.35">
      <c r="C31" s="78"/>
      <c r="D31" s="78"/>
      <c r="E31" s="78"/>
      <c r="F31" s="95"/>
      <c r="G31" s="95"/>
      <c r="H31" s="95"/>
      <c r="I31" s="9"/>
      <c r="J31" s="9"/>
      <c r="K31" s="9"/>
    </row>
    <row r="32" spans="3:11" ht="21" hidden="1" x14ac:dyDescent="0.35">
      <c r="C32" s="40"/>
      <c r="D32" s="44"/>
      <c r="E32" s="44"/>
      <c r="F32" s="91"/>
      <c r="G32" s="91"/>
      <c r="H32" s="91"/>
      <c r="I32" s="9"/>
      <c r="J32" s="9"/>
      <c r="K32" s="9"/>
    </row>
    <row r="33" spans="2:12" ht="21" customHeight="1" x14ac:dyDescent="0.35">
      <c r="C33" s="38"/>
      <c r="D33" s="111"/>
      <c r="E33" s="111"/>
      <c r="F33" s="112"/>
      <c r="G33" s="112"/>
      <c r="H33" s="112"/>
      <c r="I33" s="112"/>
      <c r="J33" s="68"/>
      <c r="K33" s="68"/>
    </row>
    <row r="34" spans="2:12" ht="27" customHeight="1" x14ac:dyDescent="0.35">
      <c r="C34" s="40"/>
      <c r="D34" s="44"/>
      <c r="E34" s="44"/>
      <c r="F34" s="91"/>
      <c r="G34" s="91"/>
      <c r="H34" s="91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(K20+K24+K30)</f>
        <v>3333.3199999999997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G16+H16+I16</f>
        <v>10362.32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110" t="s">
        <v>17</v>
      </c>
      <c r="D41" s="110"/>
      <c r="E41" s="110"/>
      <c r="F41" s="110"/>
      <c r="G41" s="110"/>
      <c r="H41" s="110"/>
      <c r="I41" s="110"/>
      <c r="J41" s="110"/>
      <c r="K41" s="110"/>
      <c r="L41" s="3"/>
    </row>
    <row r="42" spans="2:12" s="8" customFormat="1" ht="21" x14ac:dyDescent="0.35">
      <c r="B42" s="3"/>
      <c r="C42" s="92"/>
      <c r="D42" s="92"/>
      <c r="E42" s="92"/>
      <c r="F42" s="92"/>
      <c r="G42" s="92"/>
      <c r="H42" s="92"/>
      <c r="I42" s="92"/>
      <c r="J42" s="92"/>
      <c r="K42" s="92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6"/>
      <c r="D45" s="106"/>
      <c r="E45" s="106"/>
      <c r="F45" s="106"/>
      <c r="G45" s="106"/>
      <c r="H45" s="106"/>
      <c r="I45" s="106"/>
      <c r="J45" s="106"/>
      <c r="K45" s="10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50" spans="3:11" ht="21" x14ac:dyDescent="0.35">
      <c r="C50" s="8" t="s">
        <v>19</v>
      </c>
      <c r="D50" s="8"/>
      <c r="E50" s="8"/>
      <c r="F50" s="8"/>
      <c r="G50" s="8" t="s">
        <v>20</v>
      </c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105" t="s">
        <v>143</v>
      </c>
      <c r="D53" s="105"/>
      <c r="E53" s="105"/>
      <c r="F53" s="8"/>
      <c r="G53" s="105" t="s">
        <v>31</v>
      </c>
      <c r="H53" s="105"/>
      <c r="I53" s="9"/>
      <c r="J53" s="9"/>
      <c r="K53" s="9"/>
    </row>
    <row r="54" spans="3:11" ht="21" x14ac:dyDescent="0.35">
      <c r="C54" s="104" t="s">
        <v>23</v>
      </c>
      <c r="D54" s="104"/>
      <c r="E54" s="104"/>
      <c r="F54" s="8"/>
      <c r="G54" s="104" t="s">
        <v>24</v>
      </c>
      <c r="H54" s="104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.75" thickBot="1" x14ac:dyDescent="0.4">
      <c r="C56" s="23"/>
      <c r="D56" s="23"/>
      <c r="E56" s="23"/>
      <c r="F56" s="23"/>
      <c r="G56" s="23"/>
      <c r="H56" s="23"/>
      <c r="J56" s="43" t="s">
        <v>26</v>
      </c>
      <c r="K56" s="24"/>
    </row>
    <row r="57" spans="3:11" ht="21" x14ac:dyDescent="0.35">
      <c r="C57" s="8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7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</sheetData>
  <mergeCells count="18">
    <mergeCell ref="C45:K45"/>
    <mergeCell ref="C53:E53"/>
    <mergeCell ref="G53:H53"/>
    <mergeCell ref="C54:E54"/>
    <mergeCell ref="G54:H54"/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9:E29"/>
    <mergeCell ref="D33:E33"/>
    <mergeCell ref="F33:I33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H21" sqref="H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01" t="s">
        <v>14</v>
      </c>
      <c r="J3" s="101"/>
      <c r="K3" s="101"/>
    </row>
    <row r="4" spans="3:11" ht="21" x14ac:dyDescent="0.35">
      <c r="C4" s="8"/>
      <c r="D4" s="8"/>
      <c r="E4" s="8"/>
      <c r="F4" s="8"/>
      <c r="G4" s="8"/>
      <c r="H4" s="8"/>
      <c r="I4" s="101"/>
      <c r="J4" s="101"/>
      <c r="K4" s="10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8" t="s">
        <v>12</v>
      </c>
      <c r="D14" s="99"/>
      <c r="E14" s="99"/>
      <c r="F14" s="99"/>
      <c r="G14" s="99"/>
      <c r="H14" s="99"/>
      <c r="I14" s="99"/>
      <c r="J14" s="99"/>
      <c r="K14" s="10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42</v>
      </c>
      <c r="E16" s="50" t="s">
        <v>43</v>
      </c>
      <c r="F16" s="18"/>
      <c r="G16" s="18"/>
      <c r="H16" s="18"/>
      <c r="I16" s="18">
        <f>K35</f>
        <v>1991.62</v>
      </c>
      <c r="J16" s="18">
        <f>I16+H16+G16</f>
        <v>1991.62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02" t="s">
        <v>8</v>
      </c>
      <c r="E19" s="102"/>
      <c r="F19" s="102" t="s">
        <v>9</v>
      </c>
      <c r="G19" s="102"/>
      <c r="H19" s="10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43594</v>
      </c>
      <c r="D20" s="103" t="s">
        <v>32</v>
      </c>
      <c r="E20" s="103"/>
      <c r="F20" s="46" t="s">
        <v>44</v>
      </c>
      <c r="G20" s="46"/>
      <c r="H20" s="46"/>
      <c r="I20" s="9"/>
      <c r="J20" s="22">
        <v>0</v>
      </c>
      <c r="K20" s="9">
        <f>H21</f>
        <v>948.69999999999993</v>
      </c>
    </row>
    <row r="21" spans="3:11" ht="21" x14ac:dyDescent="0.35">
      <c r="C21" s="39"/>
      <c r="D21" s="8"/>
      <c r="E21" s="8"/>
      <c r="F21" s="46">
        <v>2745</v>
      </c>
      <c r="G21" s="46">
        <v>2692</v>
      </c>
      <c r="H21" s="47">
        <f>(F21-G21)*17.9</f>
        <v>948.69999999999993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43594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1042.92</v>
      </c>
    </row>
    <row r="25" spans="3:11" ht="21" x14ac:dyDescent="0.35">
      <c r="C25" s="39"/>
      <c r="D25" s="8"/>
      <c r="E25" s="8"/>
      <c r="F25" s="46">
        <v>9</v>
      </c>
      <c r="G25" s="46">
        <v>0</v>
      </c>
      <c r="H25" s="47">
        <f>(F25-G25)*115.88</f>
        <v>1042.92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6"/>
      <c r="G29" s="97"/>
      <c r="H29" s="9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7"/>
      <c r="G30" s="97"/>
      <c r="H30" s="97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96"/>
      <c r="G32" s="97"/>
      <c r="H32" s="9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1991.62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1991.62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4" t="s">
        <v>17</v>
      </c>
      <c r="D40" s="104"/>
      <c r="E40" s="104"/>
      <c r="F40" s="104"/>
      <c r="G40" s="104"/>
      <c r="H40" s="104"/>
      <c r="I40" s="104"/>
      <c r="J40" s="104"/>
      <c r="K40" s="10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6"/>
      <c r="D45" s="106"/>
      <c r="E45" s="106"/>
      <c r="F45" s="106"/>
      <c r="G45" s="106"/>
      <c r="H45" s="106"/>
      <c r="I45" s="106"/>
      <c r="J45" s="106"/>
      <c r="K45" s="10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05" t="s">
        <v>33</v>
      </c>
      <c r="D54" s="105"/>
      <c r="E54" s="105"/>
      <c r="F54" s="8"/>
      <c r="G54" s="105" t="s">
        <v>31</v>
      </c>
      <c r="H54" s="105"/>
      <c r="I54" s="9"/>
      <c r="J54" s="9"/>
      <c r="K54" s="9"/>
    </row>
    <row r="55" spans="3:11" ht="21" x14ac:dyDescent="0.35">
      <c r="C55" s="104" t="s">
        <v>23</v>
      </c>
      <c r="D55" s="104"/>
      <c r="E55" s="104"/>
      <c r="F55" s="8"/>
      <c r="G55" s="104" t="s">
        <v>24</v>
      </c>
      <c r="H55" s="10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H28" sqref="H2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01" t="s">
        <v>14</v>
      </c>
      <c r="J3" s="101"/>
      <c r="K3" s="101"/>
    </row>
    <row r="4" spans="3:11" ht="21" x14ac:dyDescent="0.35">
      <c r="C4" s="8"/>
      <c r="D4" s="8"/>
      <c r="E4" s="8"/>
      <c r="F4" s="8"/>
      <c r="G4" s="8"/>
      <c r="H4" s="8"/>
      <c r="I4" s="101"/>
      <c r="J4" s="101"/>
      <c r="K4" s="10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8" t="s">
        <v>12</v>
      </c>
      <c r="D14" s="99"/>
      <c r="E14" s="99"/>
      <c r="F14" s="99"/>
      <c r="G14" s="99"/>
      <c r="H14" s="99"/>
      <c r="I14" s="99"/>
      <c r="J14" s="99"/>
      <c r="K14" s="10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47</v>
      </c>
      <c r="E16" s="50" t="s">
        <v>48</v>
      </c>
      <c r="F16" s="18"/>
      <c r="G16" s="18"/>
      <c r="H16" s="18">
        <v>1991.62</v>
      </c>
      <c r="I16" s="18">
        <f>K35</f>
        <v>214.10000000000002</v>
      </c>
      <c r="J16" s="18">
        <f>I16+H16+G16</f>
        <v>2205.7199999999998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02" t="s">
        <v>8</v>
      </c>
      <c r="E19" s="102"/>
      <c r="F19" s="102" t="s">
        <v>9</v>
      </c>
      <c r="G19" s="102"/>
      <c r="H19" s="10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103" t="s">
        <v>32</v>
      </c>
      <c r="E20" s="103"/>
      <c r="F20" s="46" t="s">
        <v>49</v>
      </c>
      <c r="G20" s="46"/>
      <c r="H20" s="46"/>
      <c r="I20" s="9"/>
      <c r="J20" s="22">
        <v>0</v>
      </c>
      <c r="K20" s="9">
        <f>H21</f>
        <v>97.92</v>
      </c>
    </row>
    <row r="21" spans="3:11" ht="21" x14ac:dyDescent="0.35">
      <c r="C21" s="39"/>
      <c r="D21" s="8"/>
      <c r="E21" s="8"/>
      <c r="F21" s="46">
        <v>2751</v>
      </c>
      <c r="G21" s="46">
        <v>2745</v>
      </c>
      <c r="H21" s="47">
        <f>(F21-G21)*16.32</f>
        <v>97.92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116.18</v>
      </c>
    </row>
    <row r="25" spans="3:11" ht="21" x14ac:dyDescent="0.35">
      <c r="C25" s="39"/>
      <c r="D25" s="8"/>
      <c r="E25" s="8"/>
      <c r="F25" s="46">
        <v>10</v>
      </c>
      <c r="G25" s="46">
        <v>9</v>
      </c>
      <c r="H25" s="47">
        <f>(F25-G25)*116.18</f>
        <v>116.18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6"/>
      <c r="G29" s="97"/>
      <c r="H29" s="9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7"/>
      <c r="G30" s="97"/>
      <c r="H30" s="97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96"/>
      <c r="G32" s="97"/>
      <c r="H32" s="9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214.10000000000002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2205.7199999999998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4" t="s">
        <v>17</v>
      </c>
      <c r="D40" s="104"/>
      <c r="E40" s="104"/>
      <c r="F40" s="104"/>
      <c r="G40" s="104"/>
      <c r="H40" s="104"/>
      <c r="I40" s="104"/>
      <c r="J40" s="104"/>
      <c r="K40" s="10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6"/>
      <c r="D45" s="106"/>
      <c r="E45" s="106"/>
      <c r="F45" s="106"/>
      <c r="G45" s="106"/>
      <c r="H45" s="106"/>
      <c r="I45" s="106"/>
      <c r="J45" s="106"/>
      <c r="K45" s="10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05" t="s">
        <v>33</v>
      </c>
      <c r="D54" s="105"/>
      <c r="E54" s="105"/>
      <c r="F54" s="8"/>
      <c r="G54" s="105" t="s">
        <v>31</v>
      </c>
      <c r="H54" s="105"/>
      <c r="I54" s="9"/>
      <c r="J54" s="9"/>
      <c r="K54" s="9"/>
    </row>
    <row r="55" spans="3:11" ht="21" x14ac:dyDescent="0.35">
      <c r="C55" s="104" t="s">
        <v>23</v>
      </c>
      <c r="D55" s="104"/>
      <c r="E55" s="104"/>
      <c r="F55" s="8"/>
      <c r="G55" s="104" t="s">
        <v>24</v>
      </c>
      <c r="H55" s="10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workbookViewId="0">
      <selection activeCell="H8" sqref="H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01" t="s">
        <v>14</v>
      </c>
      <c r="J3" s="101"/>
      <c r="K3" s="101"/>
    </row>
    <row r="4" spans="3:11" ht="21" x14ac:dyDescent="0.35">
      <c r="C4" s="8"/>
      <c r="D4" s="8"/>
      <c r="E4" s="8"/>
      <c r="F4" s="8"/>
      <c r="G4" s="8"/>
      <c r="H4" s="8"/>
      <c r="I4" s="101"/>
      <c r="J4" s="101"/>
      <c r="K4" s="10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8" t="s">
        <v>12</v>
      </c>
      <c r="D14" s="99"/>
      <c r="E14" s="99"/>
      <c r="F14" s="99"/>
      <c r="G14" s="99"/>
      <c r="H14" s="99"/>
      <c r="I14" s="99"/>
      <c r="J14" s="99"/>
      <c r="K14" s="10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52</v>
      </c>
      <c r="E16" s="50" t="s">
        <v>53</v>
      </c>
      <c r="F16" s="18"/>
      <c r="G16" s="18"/>
      <c r="H16" s="18">
        <v>2205.7199999999998</v>
      </c>
      <c r="I16" s="18">
        <f>K35</f>
        <v>459.76000000000005</v>
      </c>
      <c r="J16" s="18">
        <f>I16+H16+G16</f>
        <v>2665.48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02" t="s">
        <v>8</v>
      </c>
      <c r="E19" s="102"/>
      <c r="F19" s="102" t="s">
        <v>9</v>
      </c>
      <c r="G19" s="102"/>
      <c r="H19" s="10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103" t="s">
        <v>32</v>
      </c>
      <c r="E20" s="103"/>
      <c r="F20" s="46" t="s">
        <v>55</v>
      </c>
      <c r="G20" s="46"/>
      <c r="H20" s="46"/>
      <c r="I20" s="9"/>
      <c r="J20" s="22">
        <v>0</v>
      </c>
      <c r="K20" s="9">
        <f>H21</f>
        <v>459.76000000000005</v>
      </c>
    </row>
    <row r="21" spans="3:11" ht="21" x14ac:dyDescent="0.35">
      <c r="C21" s="39"/>
      <c r="D21" s="8"/>
      <c r="E21" s="8"/>
      <c r="F21" s="46">
        <v>2779</v>
      </c>
      <c r="G21" s="46">
        <v>2751</v>
      </c>
      <c r="H21" s="47">
        <f>(F21-G21)*16.42</f>
        <v>459.76000000000005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56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10</v>
      </c>
      <c r="G25" s="46">
        <v>10</v>
      </c>
      <c r="H25" s="47">
        <f>(F25-G25)*116.05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6"/>
      <c r="G29" s="97"/>
      <c r="H29" s="9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7"/>
      <c r="G30" s="97"/>
      <c r="H30" s="97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96"/>
      <c r="G32" s="97"/>
      <c r="H32" s="9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459.76000000000005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2665.48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4" t="s">
        <v>17</v>
      </c>
      <c r="D40" s="104"/>
      <c r="E40" s="104"/>
      <c r="F40" s="104"/>
      <c r="G40" s="104"/>
      <c r="H40" s="104"/>
      <c r="I40" s="104"/>
      <c r="J40" s="104"/>
      <c r="K40" s="10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6"/>
      <c r="D45" s="106"/>
      <c r="E45" s="106"/>
      <c r="F45" s="106"/>
      <c r="G45" s="106"/>
      <c r="H45" s="106"/>
      <c r="I45" s="106"/>
      <c r="J45" s="106"/>
      <c r="K45" s="10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05" t="s">
        <v>33</v>
      </c>
      <c r="D54" s="105"/>
      <c r="E54" s="105"/>
      <c r="F54" s="8"/>
      <c r="G54" s="105" t="s">
        <v>31</v>
      </c>
      <c r="H54" s="105"/>
      <c r="I54" s="9"/>
      <c r="J54" s="9"/>
      <c r="K54" s="9"/>
    </row>
    <row r="55" spans="3:11" ht="21" x14ac:dyDescent="0.35">
      <c r="C55" s="104" t="s">
        <v>23</v>
      </c>
      <c r="D55" s="104"/>
      <c r="E55" s="104"/>
      <c r="F55" s="8"/>
      <c r="G55" s="104" t="s">
        <v>24</v>
      </c>
      <c r="H55" s="10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12" sqref="H12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01" t="s">
        <v>14</v>
      </c>
      <c r="J3" s="101"/>
      <c r="K3" s="101"/>
    </row>
    <row r="4" spans="3:11" ht="21" x14ac:dyDescent="0.35">
      <c r="C4" s="8"/>
      <c r="D4" s="8"/>
      <c r="E4" s="8"/>
      <c r="F4" s="8"/>
      <c r="G4" s="8"/>
      <c r="H4" s="8"/>
      <c r="I4" s="101"/>
      <c r="J4" s="101"/>
      <c r="K4" s="10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8" t="s">
        <v>12</v>
      </c>
      <c r="D14" s="99"/>
      <c r="E14" s="99"/>
      <c r="F14" s="99"/>
      <c r="G14" s="99"/>
      <c r="H14" s="99"/>
      <c r="I14" s="99"/>
      <c r="J14" s="99"/>
      <c r="K14" s="10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58</v>
      </c>
      <c r="E16" s="50" t="s">
        <v>59</v>
      </c>
      <c r="F16" s="18"/>
      <c r="G16" s="18"/>
      <c r="H16" s="18">
        <v>2665.48</v>
      </c>
      <c r="I16" s="18">
        <f>K35</f>
        <v>2502.46</v>
      </c>
      <c r="J16" s="18">
        <f>I16+H16+G16</f>
        <v>5167.9400000000005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02" t="s">
        <v>8</v>
      </c>
      <c r="E19" s="102"/>
      <c r="F19" s="102" t="s">
        <v>9</v>
      </c>
      <c r="G19" s="102"/>
      <c r="H19" s="10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103" t="s">
        <v>32</v>
      </c>
      <c r="E20" s="103"/>
      <c r="F20" s="46" t="s">
        <v>60</v>
      </c>
      <c r="G20" s="46"/>
      <c r="H20" s="46"/>
      <c r="I20" s="9"/>
      <c r="J20" s="22">
        <v>0</v>
      </c>
      <c r="K20" s="9">
        <f>H21</f>
        <v>2155.12</v>
      </c>
    </row>
    <row r="21" spans="3:11" ht="21" x14ac:dyDescent="0.35">
      <c r="C21" s="39"/>
      <c r="D21" s="8"/>
      <c r="E21" s="8"/>
      <c r="F21" s="46">
        <v>2903</v>
      </c>
      <c r="G21" s="46">
        <v>2779</v>
      </c>
      <c r="H21" s="47">
        <f>(F21-G21)*17.38</f>
        <v>2155.12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61</v>
      </c>
      <c r="G24" s="46"/>
      <c r="H24" s="46"/>
      <c r="I24" s="9"/>
      <c r="J24" s="22">
        <v>0</v>
      </c>
      <c r="K24" s="9">
        <f>H25</f>
        <v>347.34000000000003</v>
      </c>
    </row>
    <row r="25" spans="3:11" ht="21" x14ac:dyDescent="0.35">
      <c r="C25" s="39"/>
      <c r="D25" s="8"/>
      <c r="E25" s="8"/>
      <c r="F25" s="46">
        <v>13</v>
      </c>
      <c r="G25" s="46">
        <v>10</v>
      </c>
      <c r="H25" s="47">
        <f>(F25-G25)*115.78</f>
        <v>347.34000000000003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6"/>
      <c r="G29" s="97"/>
      <c r="H29" s="9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7"/>
      <c r="G30" s="97"/>
      <c r="H30" s="97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96"/>
      <c r="G32" s="97"/>
      <c r="H32" s="9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2502.46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5167.9400000000005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4" t="s">
        <v>17</v>
      </c>
      <c r="D40" s="104"/>
      <c r="E40" s="104"/>
      <c r="F40" s="104"/>
      <c r="G40" s="104"/>
      <c r="H40" s="104"/>
      <c r="I40" s="104"/>
      <c r="J40" s="104"/>
      <c r="K40" s="10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6"/>
      <c r="D45" s="106"/>
      <c r="E45" s="106"/>
      <c r="F45" s="106"/>
      <c r="G45" s="106"/>
      <c r="H45" s="106"/>
      <c r="I45" s="106"/>
      <c r="J45" s="106"/>
      <c r="K45" s="10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05" t="s">
        <v>33</v>
      </c>
      <c r="D54" s="105"/>
      <c r="E54" s="105"/>
      <c r="F54" s="8"/>
      <c r="G54" s="105" t="s">
        <v>31</v>
      </c>
      <c r="H54" s="105"/>
      <c r="I54" s="9"/>
      <c r="J54" s="9"/>
      <c r="K54" s="9"/>
    </row>
    <row r="55" spans="3:11" ht="21" x14ac:dyDescent="0.35">
      <c r="C55" s="104" t="s">
        <v>23</v>
      </c>
      <c r="D55" s="104"/>
      <c r="E55" s="104"/>
      <c r="F55" s="8"/>
      <c r="G55" s="104" t="s">
        <v>24</v>
      </c>
      <c r="H55" s="10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zoomScale="70" zoomScaleNormal="70" workbookViewId="0">
      <selection activeCell="I24" sqref="I24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01" t="s">
        <v>14</v>
      </c>
      <c r="J3" s="101"/>
      <c r="K3" s="101"/>
    </row>
    <row r="4" spans="3:11" ht="21" x14ac:dyDescent="0.35">
      <c r="C4" s="8"/>
      <c r="D4" s="8"/>
      <c r="E4" s="8"/>
      <c r="F4" s="8"/>
      <c r="G4" s="8"/>
      <c r="H4" s="8"/>
      <c r="I4" s="101"/>
      <c r="J4" s="101"/>
      <c r="K4" s="10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8" t="s">
        <v>12</v>
      </c>
      <c r="D14" s="99"/>
      <c r="E14" s="99"/>
      <c r="F14" s="99"/>
      <c r="G14" s="99"/>
      <c r="H14" s="99"/>
      <c r="I14" s="99"/>
      <c r="J14" s="99"/>
      <c r="K14" s="10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63</v>
      </c>
      <c r="E16" s="50" t="s">
        <v>64</v>
      </c>
      <c r="F16" s="18"/>
      <c r="G16" s="18"/>
      <c r="H16" s="18">
        <v>5167.9399999999996</v>
      </c>
      <c r="I16" s="18">
        <f>K35</f>
        <v>3482.66</v>
      </c>
      <c r="J16" s="18">
        <f>I16+H16+G16</f>
        <v>8650.5999999999985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02" t="s">
        <v>8</v>
      </c>
      <c r="E19" s="102"/>
      <c r="F19" s="102" t="s">
        <v>9</v>
      </c>
      <c r="G19" s="102"/>
      <c r="H19" s="10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103" t="s">
        <v>32</v>
      </c>
      <c r="E20" s="103"/>
      <c r="F20" s="46" t="s">
        <v>65</v>
      </c>
      <c r="G20" s="46"/>
      <c r="H20" s="46"/>
      <c r="I20" s="9"/>
      <c r="J20" s="22">
        <v>0</v>
      </c>
      <c r="K20" s="9">
        <f>H21</f>
        <v>3250.7999999999997</v>
      </c>
    </row>
    <row r="21" spans="3:11" ht="21" x14ac:dyDescent="0.35">
      <c r="C21" s="39"/>
      <c r="D21" s="8"/>
      <c r="E21" s="8"/>
      <c r="F21" s="46">
        <v>3083</v>
      </c>
      <c r="G21" s="46">
        <v>2903</v>
      </c>
      <c r="H21" s="47">
        <f>(F21-G21)*18.06</f>
        <v>3250.7999999999997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66</v>
      </c>
      <c r="G24" s="46"/>
      <c r="H24" s="46"/>
      <c r="I24" s="9"/>
      <c r="J24" s="22">
        <v>0</v>
      </c>
      <c r="K24" s="9">
        <f>H25</f>
        <v>231.86</v>
      </c>
    </row>
    <row r="25" spans="3:11" ht="21" x14ac:dyDescent="0.35">
      <c r="C25" s="39"/>
      <c r="D25" s="8"/>
      <c r="E25" s="8"/>
      <c r="F25" s="46">
        <v>15</v>
      </c>
      <c r="G25" s="46">
        <v>13</v>
      </c>
      <c r="H25" s="47">
        <f>(F25-G25)*115.93</f>
        <v>231.86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6"/>
      <c r="G29" s="97"/>
      <c r="H29" s="9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7"/>
      <c r="G30" s="97"/>
      <c r="H30" s="97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96"/>
      <c r="G32" s="97"/>
      <c r="H32" s="9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3482.66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8650.5999999999985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4" t="s">
        <v>17</v>
      </c>
      <c r="D40" s="104"/>
      <c r="E40" s="104"/>
      <c r="F40" s="104"/>
      <c r="G40" s="104"/>
      <c r="H40" s="104"/>
      <c r="I40" s="104"/>
      <c r="J40" s="104"/>
      <c r="K40" s="104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6"/>
      <c r="D45" s="106"/>
      <c r="E45" s="106"/>
      <c r="F45" s="106"/>
      <c r="G45" s="106"/>
      <c r="H45" s="106"/>
      <c r="I45" s="106"/>
      <c r="J45" s="106"/>
      <c r="K45" s="10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05" t="s">
        <v>33</v>
      </c>
      <c r="D54" s="105"/>
      <c r="E54" s="105"/>
      <c r="F54" s="8"/>
      <c r="G54" s="105" t="s">
        <v>31</v>
      </c>
      <c r="H54" s="105"/>
      <c r="I54" s="9"/>
      <c r="J54" s="9"/>
      <c r="K54" s="9"/>
    </row>
    <row r="55" spans="3:11" ht="21" x14ac:dyDescent="0.35">
      <c r="C55" s="104" t="s">
        <v>23</v>
      </c>
      <c r="D55" s="104"/>
      <c r="E55" s="104"/>
      <c r="F55" s="8"/>
      <c r="G55" s="104" t="s">
        <v>24</v>
      </c>
      <c r="H55" s="10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zoomScale="70" zoomScaleNormal="70" workbookViewId="0">
      <selection activeCell="H6" sqref="H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01" t="s">
        <v>14</v>
      </c>
      <c r="J3" s="101"/>
      <c r="K3" s="101"/>
    </row>
    <row r="4" spans="3:11" ht="21" x14ac:dyDescent="0.35">
      <c r="C4" s="8"/>
      <c r="D4" s="8"/>
      <c r="E4" s="8"/>
      <c r="F4" s="8"/>
      <c r="G4" s="8"/>
      <c r="H4" s="8"/>
      <c r="I4" s="101"/>
      <c r="J4" s="101"/>
      <c r="K4" s="10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67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8" t="s">
        <v>12</v>
      </c>
      <c r="D14" s="99"/>
      <c r="E14" s="99"/>
      <c r="F14" s="99"/>
      <c r="G14" s="99"/>
      <c r="H14" s="99"/>
      <c r="I14" s="99"/>
      <c r="J14" s="99"/>
      <c r="K14" s="10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68</v>
      </c>
      <c r="E16" s="50" t="s">
        <v>69</v>
      </c>
      <c r="F16" s="18"/>
      <c r="G16" s="18"/>
      <c r="H16" s="18">
        <f>8650.6-[1]Sheet1!$C$9-[1]Sheet1!$C$10-[1]Sheet1!$J$9-[1]Sheet1!$J$10-[1]Sheet1!$J$11</f>
        <v>5985.12</v>
      </c>
      <c r="I16" s="18">
        <f>K35</f>
        <v>3364.3399999999997</v>
      </c>
      <c r="J16" s="18">
        <f>I16+H16+G16</f>
        <v>9349.4599999999991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02" t="s">
        <v>8</v>
      </c>
      <c r="E19" s="102"/>
      <c r="F19" s="102" t="s">
        <v>9</v>
      </c>
      <c r="G19" s="102"/>
      <c r="H19" s="10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103" t="s">
        <v>32</v>
      </c>
      <c r="E20" s="103"/>
      <c r="F20" s="46" t="s">
        <v>71</v>
      </c>
      <c r="G20" s="46"/>
      <c r="H20" s="46"/>
      <c r="I20" s="9"/>
      <c r="J20" s="22">
        <v>0</v>
      </c>
      <c r="K20" s="9">
        <f>H21</f>
        <v>3131.9999999999995</v>
      </c>
    </row>
    <row r="21" spans="3:11" ht="21" x14ac:dyDescent="0.35">
      <c r="C21" s="39"/>
      <c r="D21" s="8"/>
      <c r="E21" s="8"/>
      <c r="F21" s="46">
        <v>3263</v>
      </c>
      <c r="G21" s="46">
        <v>3083</v>
      </c>
      <c r="H21" s="47">
        <f>(F21-G21)*17.4</f>
        <v>3131.9999999999995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232.34</v>
      </c>
    </row>
    <row r="25" spans="3:11" ht="21" x14ac:dyDescent="0.35">
      <c r="C25" s="39"/>
      <c r="D25" s="8"/>
      <c r="E25" s="8"/>
      <c r="F25" s="46">
        <v>17</v>
      </c>
      <c r="G25" s="46">
        <v>15</v>
      </c>
      <c r="H25" s="47">
        <f>(F25-G25)*116.17</f>
        <v>232.34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6"/>
      <c r="G29" s="97"/>
      <c r="H29" s="9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7"/>
      <c r="G30" s="97"/>
      <c r="H30" s="97"/>
      <c r="I30" s="9"/>
      <c r="J30" s="9"/>
      <c r="K30" s="9"/>
    </row>
    <row r="31" spans="3:11" ht="21" x14ac:dyDescent="0.35">
      <c r="C31" s="40"/>
      <c r="D31" s="44"/>
      <c r="E31" s="44"/>
      <c r="F31" s="57"/>
      <c r="G31" s="57"/>
      <c r="H31" s="57"/>
      <c r="I31" s="9"/>
      <c r="J31" s="9"/>
      <c r="K31" s="9"/>
    </row>
    <row r="32" spans="3:11" ht="21" x14ac:dyDescent="0.35">
      <c r="C32" s="38"/>
      <c r="D32" s="44"/>
      <c r="E32" s="44"/>
      <c r="F32" s="96"/>
      <c r="G32" s="97"/>
      <c r="H32" s="9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7"/>
      <c r="G33" s="57"/>
      <c r="H33" s="57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3364.3399999999997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9349.4599999999991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4" t="s">
        <v>17</v>
      </c>
      <c r="D40" s="104"/>
      <c r="E40" s="104"/>
      <c r="F40" s="104"/>
      <c r="G40" s="104"/>
      <c r="H40" s="104"/>
      <c r="I40" s="104"/>
      <c r="J40" s="104"/>
      <c r="K40" s="104"/>
      <c r="L40" s="3"/>
    </row>
    <row r="41" spans="2:12" s="8" customFormat="1" ht="23.25" x14ac:dyDescent="0.35">
      <c r="B41" s="3"/>
      <c r="C41" s="58" t="s">
        <v>72</v>
      </c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6"/>
      <c r="D45" s="106"/>
      <c r="E45" s="106"/>
      <c r="F45" s="106"/>
      <c r="G45" s="106"/>
      <c r="H45" s="106"/>
      <c r="I45" s="106"/>
      <c r="J45" s="106"/>
      <c r="K45" s="10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05" t="s">
        <v>33</v>
      </c>
      <c r="D54" s="105"/>
      <c r="E54" s="105"/>
      <c r="F54" s="8"/>
      <c r="G54" s="105" t="s">
        <v>31</v>
      </c>
      <c r="H54" s="105"/>
      <c r="I54" s="9"/>
      <c r="J54" s="9"/>
      <c r="K54" s="9"/>
    </row>
    <row r="55" spans="3:11" ht="21" x14ac:dyDescent="0.35">
      <c r="C55" s="104" t="s">
        <v>23</v>
      </c>
      <c r="D55" s="104"/>
      <c r="E55" s="104"/>
      <c r="F55" s="8"/>
      <c r="G55" s="104" t="s">
        <v>24</v>
      </c>
      <c r="H55" s="10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7" zoomScale="70" zoomScaleNormal="70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01" t="s">
        <v>14</v>
      </c>
      <c r="J3" s="101"/>
      <c r="K3" s="101"/>
    </row>
    <row r="4" spans="3:11" ht="21" x14ac:dyDescent="0.35">
      <c r="C4" s="8"/>
      <c r="D4" s="8"/>
      <c r="E4" s="8"/>
      <c r="F4" s="8"/>
      <c r="G4" s="8"/>
      <c r="H4" s="8"/>
      <c r="I4" s="101"/>
      <c r="J4" s="101"/>
      <c r="K4" s="10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8" t="s">
        <v>12</v>
      </c>
      <c r="D14" s="99"/>
      <c r="E14" s="99"/>
      <c r="F14" s="99"/>
      <c r="G14" s="99"/>
      <c r="H14" s="99"/>
      <c r="I14" s="99"/>
      <c r="J14" s="99"/>
      <c r="K14" s="10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74</v>
      </c>
      <c r="E16" s="50" t="s">
        <v>75</v>
      </c>
      <c r="F16" s="18"/>
      <c r="G16" s="18"/>
      <c r="H16" s="18"/>
      <c r="I16" s="18">
        <f>K35</f>
        <v>2710.6</v>
      </c>
      <c r="J16" s="18">
        <f>I16+H16+G16</f>
        <v>2710.6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02" t="s">
        <v>8</v>
      </c>
      <c r="E19" s="102"/>
      <c r="F19" s="102" t="s">
        <v>9</v>
      </c>
      <c r="G19" s="102"/>
      <c r="H19" s="10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103" t="s">
        <v>32</v>
      </c>
      <c r="E20" s="103"/>
      <c r="F20" s="46" t="s">
        <v>76</v>
      </c>
      <c r="G20" s="46"/>
      <c r="H20" s="46"/>
      <c r="I20" s="9"/>
      <c r="J20" s="22">
        <v>0</v>
      </c>
      <c r="K20" s="9">
        <f>H21</f>
        <v>2358.67</v>
      </c>
    </row>
    <row r="21" spans="3:11" ht="21" x14ac:dyDescent="0.35">
      <c r="C21" s="39"/>
      <c r="D21" s="8"/>
      <c r="E21" s="8"/>
      <c r="F21" s="46">
        <v>3412</v>
      </c>
      <c r="G21" s="46">
        <v>3263</v>
      </c>
      <c r="H21" s="47">
        <f>(F21-G21)*15.83</f>
        <v>2358.67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77</v>
      </c>
      <c r="G24" s="46"/>
      <c r="H24" s="46"/>
      <c r="I24" s="9"/>
      <c r="J24" s="22">
        <v>0</v>
      </c>
      <c r="K24" s="9">
        <f>H25</f>
        <v>351.93</v>
      </c>
    </row>
    <row r="25" spans="3:11" ht="21" x14ac:dyDescent="0.35">
      <c r="C25" s="39"/>
      <c r="D25" s="8"/>
      <c r="E25" s="8"/>
      <c r="F25" s="46">
        <v>20</v>
      </c>
      <c r="G25" s="46">
        <v>17</v>
      </c>
      <c r="H25" s="47">
        <f>(F25-G25)*117.31</f>
        <v>351.93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6"/>
      <c r="G29" s="97"/>
      <c r="H29" s="9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7"/>
      <c r="G30" s="97"/>
      <c r="H30" s="97"/>
      <c r="I30" s="9"/>
      <c r="J30" s="9"/>
      <c r="K30" s="9"/>
    </row>
    <row r="31" spans="3:11" ht="21" x14ac:dyDescent="0.35">
      <c r="C31" s="40"/>
      <c r="D31" s="44"/>
      <c r="E31" s="44"/>
      <c r="F31" s="59"/>
      <c r="G31" s="59"/>
      <c r="H31" s="59"/>
      <c r="I31" s="9"/>
      <c r="J31" s="9"/>
      <c r="K31" s="9"/>
    </row>
    <row r="32" spans="3:11" ht="21" x14ac:dyDescent="0.35">
      <c r="C32" s="38"/>
      <c r="D32" s="44"/>
      <c r="E32" s="44"/>
      <c r="F32" s="96"/>
      <c r="G32" s="97"/>
      <c r="H32" s="9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9"/>
      <c r="G33" s="59"/>
      <c r="H33" s="59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2710.6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2710.6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4" t="s">
        <v>17</v>
      </c>
      <c r="D40" s="104"/>
      <c r="E40" s="104"/>
      <c r="F40" s="104"/>
      <c r="G40" s="104"/>
      <c r="H40" s="104"/>
      <c r="I40" s="104"/>
      <c r="J40" s="104"/>
      <c r="K40" s="104"/>
      <c r="L40" s="3"/>
    </row>
    <row r="41" spans="2:12" s="8" customFormat="1" ht="23.25" x14ac:dyDescent="0.35">
      <c r="B41" s="3"/>
      <c r="C41" s="58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6"/>
      <c r="D45" s="106"/>
      <c r="E45" s="106"/>
      <c r="F45" s="106"/>
      <c r="G45" s="106"/>
      <c r="H45" s="106"/>
      <c r="I45" s="106"/>
      <c r="J45" s="106"/>
      <c r="K45" s="10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05" t="s">
        <v>33</v>
      </c>
      <c r="D54" s="105"/>
      <c r="E54" s="105"/>
      <c r="F54" s="8"/>
      <c r="G54" s="105" t="s">
        <v>31</v>
      </c>
      <c r="H54" s="105"/>
      <c r="I54" s="9"/>
      <c r="J54" s="9"/>
      <c r="K54" s="9"/>
    </row>
    <row r="55" spans="3:11" ht="21" x14ac:dyDescent="0.35">
      <c r="C55" s="104" t="s">
        <v>23</v>
      </c>
      <c r="D55" s="104"/>
      <c r="E55" s="104"/>
      <c r="F55" s="8"/>
      <c r="G55" s="104" t="s">
        <v>24</v>
      </c>
      <c r="H55" s="10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zoomScale="70" zoomScaleNormal="70" workbookViewId="0">
      <selection activeCell="D26" sqref="D26:G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101" t="s">
        <v>14</v>
      </c>
      <c r="J3" s="101"/>
      <c r="K3" s="101"/>
    </row>
    <row r="4" spans="3:11" ht="21" x14ac:dyDescent="0.35">
      <c r="C4" s="8"/>
      <c r="D4" s="8"/>
      <c r="E4" s="8"/>
      <c r="F4" s="8"/>
      <c r="G4" s="8"/>
      <c r="H4" s="8"/>
      <c r="I4" s="101"/>
      <c r="J4" s="101"/>
      <c r="K4" s="101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38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39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78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98" t="s">
        <v>12</v>
      </c>
      <c r="D14" s="99"/>
      <c r="E14" s="99"/>
      <c r="F14" s="99"/>
      <c r="G14" s="99"/>
      <c r="H14" s="99"/>
      <c r="I14" s="99"/>
      <c r="J14" s="99"/>
      <c r="K14" s="100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50" t="s">
        <v>79</v>
      </c>
      <c r="E16" s="50" t="s">
        <v>80</v>
      </c>
      <c r="F16" s="18"/>
      <c r="G16" s="18"/>
      <c r="H16" s="18">
        <v>2710.6</v>
      </c>
      <c r="I16" s="18">
        <f>K35</f>
        <v>4759.17</v>
      </c>
      <c r="J16" s="18">
        <f>I16+H16+G16</f>
        <v>7469.77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9" t="s">
        <v>7</v>
      </c>
      <c r="D19" s="102" t="s">
        <v>8</v>
      </c>
      <c r="E19" s="102"/>
      <c r="F19" s="102" t="s">
        <v>9</v>
      </c>
      <c r="G19" s="102"/>
      <c r="H19" s="102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103" t="s">
        <v>32</v>
      </c>
      <c r="E20" s="103"/>
      <c r="F20" s="46" t="s">
        <v>81</v>
      </c>
      <c r="G20" s="46"/>
      <c r="H20" s="46"/>
      <c r="I20" s="9"/>
      <c r="J20" s="22">
        <v>0</v>
      </c>
      <c r="K20" s="9">
        <f>H21</f>
        <v>4289.93</v>
      </c>
    </row>
    <row r="21" spans="3:11" ht="21" x14ac:dyDescent="0.35">
      <c r="C21" s="39"/>
      <c r="D21" s="8"/>
      <c r="E21" s="8"/>
      <c r="F21" s="46">
        <v>3683</v>
      </c>
      <c r="G21" s="46">
        <v>3412</v>
      </c>
      <c r="H21" s="47">
        <f>(F21-G21)*15.83</f>
        <v>4289.93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82</v>
      </c>
      <c r="G24" s="46"/>
      <c r="H24" s="46"/>
      <c r="I24" s="9"/>
      <c r="J24" s="22">
        <v>0</v>
      </c>
      <c r="K24" s="9">
        <f>H25</f>
        <v>469.24</v>
      </c>
    </row>
    <row r="25" spans="3:11" ht="21" x14ac:dyDescent="0.35">
      <c r="C25" s="39"/>
      <c r="D25" s="8"/>
      <c r="E25" s="8"/>
      <c r="F25" s="46">
        <v>24</v>
      </c>
      <c r="G25" s="46">
        <v>20</v>
      </c>
      <c r="H25" s="47">
        <f>(F25-G25)*117.31</f>
        <v>469.24</v>
      </c>
      <c r="I25" s="9"/>
      <c r="J25" s="9"/>
      <c r="K25" s="9"/>
    </row>
    <row r="26" spans="3:11" ht="21" x14ac:dyDescent="0.35">
      <c r="C26" s="39"/>
      <c r="D26" s="107" t="s">
        <v>93</v>
      </c>
      <c r="E26" s="107"/>
      <c r="F26" s="108">
        <f>F25-G25</f>
        <v>4</v>
      </c>
      <c r="G26" s="108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96"/>
      <c r="G29" s="97"/>
      <c r="H29" s="9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97"/>
      <c r="G30" s="97"/>
      <c r="H30" s="97"/>
      <c r="I30" s="9"/>
      <c r="J30" s="9"/>
      <c r="K30" s="9"/>
    </row>
    <row r="31" spans="3:11" ht="21" x14ac:dyDescent="0.35">
      <c r="C31" s="40"/>
      <c r="D31" s="44"/>
      <c r="E31" s="44"/>
      <c r="F31" s="60"/>
      <c r="G31" s="60"/>
      <c r="H31" s="60"/>
      <c r="I31" s="9"/>
      <c r="J31" s="9"/>
      <c r="K31" s="9"/>
    </row>
    <row r="32" spans="3:11" ht="21" x14ac:dyDescent="0.35">
      <c r="C32" s="38"/>
      <c r="D32" s="44"/>
      <c r="E32" s="44"/>
      <c r="F32" s="96"/>
      <c r="G32" s="97"/>
      <c r="H32" s="9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60"/>
      <c r="G33" s="60"/>
      <c r="H33" s="6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4759.17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7469.77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104" t="s">
        <v>17</v>
      </c>
      <c r="D40" s="104"/>
      <c r="E40" s="104"/>
      <c r="F40" s="104"/>
      <c r="G40" s="104"/>
      <c r="H40" s="104"/>
      <c r="I40" s="104"/>
      <c r="J40" s="104"/>
      <c r="K40" s="104"/>
      <c r="L40" s="3"/>
    </row>
    <row r="41" spans="2:12" s="8" customFormat="1" ht="21" x14ac:dyDescent="0.35">
      <c r="B41" s="3"/>
      <c r="C41" s="62" t="s">
        <v>83</v>
      </c>
      <c r="D41" s="62" t="s">
        <v>84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62" t="s">
        <v>85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106"/>
      <c r="D45" s="106"/>
      <c r="E45" s="106"/>
      <c r="F45" s="106"/>
      <c r="G45" s="106"/>
      <c r="H45" s="106"/>
      <c r="I45" s="106"/>
      <c r="J45" s="106"/>
      <c r="K45" s="106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105" t="s">
        <v>33</v>
      </c>
      <c r="D54" s="105"/>
      <c r="E54" s="105"/>
      <c r="F54" s="8"/>
      <c r="G54" s="105" t="s">
        <v>31</v>
      </c>
      <c r="H54" s="105"/>
      <c r="I54" s="9"/>
      <c r="J54" s="9"/>
      <c r="K54" s="9"/>
    </row>
    <row r="55" spans="3:11" ht="21" x14ac:dyDescent="0.35">
      <c r="C55" s="104" t="s">
        <v>23</v>
      </c>
      <c r="D55" s="104"/>
      <c r="E55" s="104"/>
      <c r="F55" s="8"/>
      <c r="G55" s="104" t="s">
        <v>24</v>
      </c>
      <c r="H55" s="104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5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  <mergeCell ref="D26:E26"/>
    <mergeCell ref="F26:G26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11</vt:i4>
      </vt:variant>
    </vt:vector>
  </HeadingPairs>
  <TitlesOfParts>
    <vt:vector size="28" baseType="lpstr">
      <vt:lpstr>JULY 2019</vt:lpstr>
      <vt:lpstr>AUGUST 2019</vt:lpstr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'FEB 2020'!Print_Area</vt:lpstr>
      <vt:lpstr>'JUL 2020'!Print_Area</vt:lpstr>
      <vt:lpstr>'JULY 2019'!Print_Area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2020-11-05T04:48:55Z</cp:lastPrinted>
  <dcterms:created xsi:type="dcterms:W3CDTF">2018-02-28T02:33:50Z</dcterms:created>
  <dcterms:modified xsi:type="dcterms:W3CDTF">2020-12-15T07:47:39Z</dcterms:modified>
</cp:coreProperties>
</file>