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2020'!$A$1:$K$53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2020'!$A$1:$K$52</definedName>
    <definedName name="_xlnm.Print_Area" localSheetId="15">'OCT 2020'!$A$1:$K$54</definedName>
    <definedName name="_xlnm.Print_Area" localSheetId="14">'SEPT 2020'!$A$1:$K$54</definedName>
  </definedNames>
  <calcPr calcId="152511"/>
</workbook>
</file>

<file path=xl/calcChain.xml><?xml version="1.0" encoding="utf-8"?>
<calcChain xmlns="http://schemas.openxmlformats.org/spreadsheetml/2006/main">
  <c r="K32" i="17" l="1"/>
  <c r="G16" i="17"/>
  <c r="H25" i="17"/>
  <c r="H21" i="17"/>
  <c r="K31" i="17" l="1"/>
  <c r="H29" i="17"/>
  <c r="K29" i="17" s="1"/>
  <c r="F26" i="17"/>
  <c r="K24" i="17"/>
  <c r="F22" i="17"/>
  <c r="K20" i="17"/>
  <c r="I16" i="17" l="1"/>
  <c r="K34" i="17" s="1"/>
  <c r="H29" i="16"/>
  <c r="K29" i="16" s="1"/>
  <c r="J16" i="17" l="1"/>
  <c r="H25" i="16"/>
  <c r="H21" i="16" l="1"/>
  <c r="K33" i="16" l="1"/>
  <c r="F26" i="16"/>
  <c r="K24" i="16"/>
  <c r="F22" i="16"/>
  <c r="K20" i="16"/>
  <c r="K34" i="16" l="1"/>
  <c r="I16" i="16"/>
  <c r="J16" i="16" s="1"/>
  <c r="H25" i="15"/>
  <c r="K36" i="16" l="1"/>
  <c r="H21" i="15"/>
  <c r="K20" i="15" s="1"/>
  <c r="K33" i="15"/>
  <c r="K29" i="15"/>
  <c r="K27" i="15"/>
  <c r="F26" i="15"/>
  <c r="K24" i="15"/>
  <c r="F22" i="15"/>
  <c r="K34" i="15" l="1"/>
  <c r="I16" i="15" s="1"/>
  <c r="K36" i="15" s="1"/>
  <c r="H25" i="14"/>
  <c r="H21" i="14"/>
  <c r="J16" i="15" l="1"/>
  <c r="K33" i="14"/>
  <c r="K29" i="14"/>
  <c r="K27" i="14"/>
  <c r="F26" i="14"/>
  <c r="K24" i="14"/>
  <c r="F22" i="14"/>
  <c r="K20" i="14"/>
  <c r="K34" i="14" l="1"/>
  <c r="I16" i="14" s="1"/>
  <c r="J16" i="14" s="1"/>
  <c r="H25" i="13"/>
  <c r="K36" i="14" l="1"/>
  <c r="H21" i="13"/>
  <c r="K33" i="13" l="1"/>
  <c r="K29" i="13"/>
  <c r="K27" i="13"/>
  <c r="F26" i="13"/>
  <c r="K24" i="13"/>
  <c r="F22" i="13"/>
  <c r="K20" i="13"/>
  <c r="K34" i="13" l="1"/>
  <c r="I16" i="13" s="1"/>
  <c r="K36" i="13" s="1"/>
  <c r="J16" i="13"/>
  <c r="K31" i="12"/>
  <c r="K33" i="12"/>
  <c r="H25" i="12"/>
  <c r="K24" i="12" s="1"/>
  <c r="H21" i="12"/>
  <c r="K20" i="12" s="1"/>
  <c r="K29" i="12"/>
  <c r="F26" i="12"/>
  <c r="F22" i="12"/>
  <c r="K27" i="12" l="1"/>
  <c r="H21" i="11"/>
  <c r="K34" i="12" l="1"/>
  <c r="I16" i="12" s="1"/>
  <c r="K35" i="11"/>
  <c r="K30" i="11"/>
  <c r="F26" i="11"/>
  <c r="H25" i="11"/>
  <c r="K24" i="11" s="1"/>
  <c r="F22" i="11"/>
  <c r="K20" i="11"/>
  <c r="K36" i="12" l="1"/>
  <c r="J16" i="12"/>
  <c r="I28" i="11"/>
  <c r="K28" i="11" s="1"/>
  <c r="K36" i="11"/>
  <c r="I16" i="11" s="1"/>
  <c r="J16" i="11" s="1"/>
  <c r="F26" i="10"/>
  <c r="F22" i="10"/>
  <c r="K38" i="11" l="1"/>
  <c r="H25" i="10"/>
  <c r="H21" i="10"/>
  <c r="I28" i="10" s="1"/>
  <c r="K35" i="10" l="1"/>
  <c r="K33" i="10"/>
  <c r="K30" i="10"/>
  <c r="K28" i="10"/>
  <c r="K24" i="10"/>
  <c r="K20" i="10"/>
  <c r="K36" i="10" l="1"/>
  <c r="I16" i="10" s="1"/>
  <c r="K38" i="10" s="1"/>
  <c r="K34" i="9"/>
  <c r="K32" i="9"/>
  <c r="K29" i="9"/>
  <c r="K27" i="9"/>
  <c r="H25" i="9"/>
  <c r="K24" i="9"/>
  <c r="H21" i="9"/>
  <c r="K20" i="9" s="1"/>
  <c r="J16" i="10" l="1"/>
  <c r="K35" i="9"/>
  <c r="I16" i="9" s="1"/>
  <c r="K37" i="9" s="1"/>
  <c r="H25" i="8"/>
  <c r="J16" i="9" l="1"/>
  <c r="H21" i="8"/>
  <c r="K34" i="8"/>
  <c r="K32" i="8"/>
  <c r="K29" i="8"/>
  <c r="K27" i="8"/>
  <c r="K24" i="8"/>
  <c r="K20" i="8"/>
  <c r="K35" i="8" l="1"/>
  <c r="I16" i="8" s="1"/>
  <c r="K37" i="8" s="1"/>
  <c r="H21" i="7"/>
  <c r="J16" i="8" l="1"/>
  <c r="H25" i="7"/>
  <c r="K34" i="7" l="1"/>
  <c r="K32" i="7"/>
  <c r="K29" i="7"/>
  <c r="K27" i="7"/>
  <c r="K24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s="1"/>
  <c r="I16" i="6" s="1"/>
  <c r="K37" i="6" l="1"/>
  <c r="J16" i="6"/>
  <c r="H25" i="5"/>
  <c r="H21" i="5"/>
  <c r="K34" i="5" l="1"/>
  <c r="K32" i="5"/>
  <c r="K29" i="5"/>
  <c r="K27" i="5"/>
  <c r="K24" i="5"/>
  <c r="K20" i="5"/>
  <c r="K35" i="5" l="1"/>
  <c r="I16" i="5" s="1"/>
  <c r="H25" i="4"/>
  <c r="K37" i="5" l="1"/>
  <c r="J16" i="5"/>
  <c r="H21" i="4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<sst xmlns="http://schemas.openxmlformats.org/spreadsheetml/2006/main" count="732" uniqueCount="145">
  <si>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</si>
  <si>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</si>
  <si>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</si>
  <si>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</si>
  <si>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</si>
  <si>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</si>
  <si>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</si>
  <si>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</si>
  <si>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</si>
  <si>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</si>
  <si>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</si>
  <si>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</si>
  <si>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</si>
  <si>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</si>
  <si>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</si>
  <si>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</si>
  <si>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</si>
  <si>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</si>
  <si>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</si>
  <si>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</si>
  <si>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</si>
  <si>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</si>
  <si>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</si>
  <si>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</si>
  <si>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</si>
  <si>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</si>
  <si>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</si>
  <si>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</si>
  <si>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</si>
  <si>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</si>
  <si>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</si>
  <si>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</si>
  <si>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</si>
  <si>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</si>
  <si>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</si>
  <si>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</si>
  <si>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</si>
  <si>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HERMENEGILDA EDITHA DIEGO</t>
    </r>
  </si>
  <si>
    <t>UNIT: 11B21</t>
  </si>
  <si>
    <t>PRES: JULY 25 2019 - PREV: JUNE 4 2019 * 18.30</t>
  </si>
  <si>
    <t>PRES: JULY 25 2019 - PREV: JUNE 4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</si>
  <si>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</si>
  <si>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</si>
  <si>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</si>
  <si>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</si>
  <si>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</si>
  <si>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</si>
  <si>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</si>
  <si>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</si>
  <si>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</si>
  <si>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REGISTERED OWNER: HERMENEGILDA EDITHA DIEGO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</si>
  <si>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</si>
  <si>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</si>
  <si>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</si>
  <si>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</si>
  <si>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</si>
  <si>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</si>
  <si>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</si>
  <si>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</si>
  <si>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</si>
  <si>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</si>
  <si>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</si>
  <si>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</si>
  <si>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</si>
  <si>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</si>
  <si>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</si>
  <si>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</si>
  <si>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</si>
  <si>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</si>
  <si>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</si>
  <si>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</si>
  <si>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</si>
  <si>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</si>
  <si>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</si>
  <si>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</si>
  <si>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</si>
  <si>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</si>
  <si>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</si>
  <si>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</si>
  <si>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</si>
  <si>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</si>
  <si>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</si>
  <si>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</si>
  <si>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</si>
  <si>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</si>
  <si>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</si>
  <si>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</si>
  <si>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</si>
  <si>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</si>
  <si>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</si>
  <si>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</si>
  <si>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</si>
  <si>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</si>
  <si>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</si>
  <si>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</si>
  <si>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</si>
  <si>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</si>
  <si>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</si>
  <si>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</si>
  <si>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</si>
  <si>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</si>
  <si>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</si>
  <si>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</si>
  <si>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</si>
  <si>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</si>
  <si>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</si>
  <si>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</si>
  <si>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</si>
  <si>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2020 - 3 cubic x 95.58 = 286.74 + 20% (AC) = 344.09 - 351.94 (billing May2020) = </t>
    </r>
    <r>
      <rPr>
        <b/>
        <u/>
        <sz val="14"/>
        <color rgb="FFFF0000"/>
        <rFont val="Calibri"/>
        <family val="2"/>
        <scheme val="minor"/>
      </rPr>
      <t>7.85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</si>
  <si>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</si>
  <si>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</si>
  <si>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</si>
  <si>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</si>
  <si>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</si>
  <si>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</si>
  <si>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</si>
  <si>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</si>
  <si>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</si>
  <si>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</si>
  <si>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</si>
  <si>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</si>
  <si>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</si>
  <si>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</si>
  <si>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</si>
  <si>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</si>
  <si>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</si>
  <si>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</si>
  <si>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</si>
  <si>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</si>
  <si>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</si>
  <si>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</si>
  <si>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</si>
  <si>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</si>
  <si>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</si>
  <si>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</si>
  <si>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</si>
  <si>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</si>
  <si>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</si>
  <si>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</si>
  <si>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</si>
  <si>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ELECTRICITY - NOV 2020</t>
  </si>
  <si>
    <t>WATER - NOV 2020</t>
  </si>
  <si>
    <t>STANDARD RATE - MOVED IN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</si>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</sst>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164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693588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5570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45</xdr:row>
      <xdr:rowOff>0</xdr:rowOff>
    </xdr:from>
    <xdr:to>
      <xdr:col>7</xdr:col>
      <xdr:colOff>745671</xdr:colOff>
      <xdr:row>49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11B21%20-%20DIE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3">
          <cell r="E13">
            <v>4551.55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="80" zoomScaleNormal="80" zoomScaleSheetLayoutView="80" workbookViewId="0">
      <selection activeCell="H24" sqref="H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29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120</v>
      </c>
      <c r="J16" s="18">
        <f>I16+H16+G16</f>
        <v>120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(F21-G21)*18.3</f>
        <v>0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7" zoomScale="85" zoomScaleNormal="85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87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88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19</v>
      </c>
      <c r="G25" s="46">
        <v>19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9" t="s">
        <v>93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1" t="s">
        <v>82</v>
      </c>
      <c r="D42" s="61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9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94" t="s">
        <v>23</v>
      </c>
      <c r="D57" s="94"/>
      <c r="E57" s="94"/>
      <c r="F57" s="8"/>
      <c r="G57" s="94" t="s">
        <v>24</v>
      </c>
      <c r="H57" s="9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G33" sqref="G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/>
      <c r="I16" s="18">
        <f>K36</f>
        <v>363.68400000000008</v>
      </c>
      <c r="J16" s="18">
        <f>I16+H16+G16</f>
        <v>363.68400000000008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8</v>
      </c>
      <c r="G21" s="46">
        <v>7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1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293.28000000000003</v>
      </c>
    </row>
    <row r="25" spans="3:11" ht="21" x14ac:dyDescent="0.35">
      <c r="C25" s="39"/>
      <c r="D25" s="8"/>
      <c r="E25" s="8"/>
      <c r="F25" s="46">
        <v>22</v>
      </c>
      <c r="G25" s="46">
        <v>19</v>
      </c>
      <c r="H25" s="47">
        <f>(F25-G25)*97.76</f>
        <v>293.28000000000003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3</v>
      </c>
      <c r="G26" s="98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60.614000000000011</v>
      </c>
      <c r="J28" s="22">
        <v>0</v>
      </c>
      <c r="K28" s="9">
        <f>I28</f>
        <v>60.614000000000011</v>
      </c>
    </row>
    <row r="29" spans="3:11" ht="21" customHeight="1" x14ac:dyDescent="0.35">
      <c r="C29" s="99" t="s">
        <v>101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87"/>
      <c r="G31" s="87"/>
      <c r="H31" s="87"/>
      <c r="I31" s="9"/>
      <c r="J31" s="9"/>
      <c r="K31" s="9"/>
    </row>
    <row r="32" spans="3:11" ht="21" customHeight="1" x14ac:dyDescent="0.35">
      <c r="C32" s="69"/>
      <c r="D32" s="69"/>
      <c r="E32" s="69"/>
      <c r="F32" s="68"/>
      <c r="G32" s="68"/>
      <c r="H32" s="68"/>
      <c r="I32" s="9"/>
      <c r="J32" s="9"/>
      <c r="K32" s="9"/>
    </row>
    <row r="33" spans="2:12" ht="21" x14ac:dyDescent="0.35">
      <c r="C33" s="40"/>
      <c r="D33" s="44"/>
      <c r="E33" s="44"/>
      <c r="F33" s="63"/>
      <c r="G33" s="63"/>
      <c r="H33" s="63"/>
      <c r="I33" s="9"/>
      <c r="J33" s="9"/>
      <c r="K33" s="9"/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363.68400000000008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363.68400000000008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7" t="s">
        <v>82</v>
      </c>
      <c r="D43" s="61" t="s">
        <v>99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94" t="s">
        <v>23</v>
      </c>
      <c r="D57" s="94"/>
      <c r="E57" s="94"/>
      <c r="F57" s="8"/>
      <c r="G57" s="94" t="s">
        <v>24</v>
      </c>
      <c r="H57" s="9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7">
    <mergeCell ref="C47:K47"/>
    <mergeCell ref="C56:E56"/>
    <mergeCell ref="G56:H56"/>
    <mergeCell ref="C57:E57"/>
    <mergeCell ref="G57:H57"/>
    <mergeCell ref="D26:E26"/>
    <mergeCell ref="F26:G26"/>
    <mergeCell ref="C29:E31"/>
    <mergeCell ref="F30:H31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zoomScale="85" zoomScaleNormal="85" workbookViewId="0">
      <selection activeCell="K32" sqref="K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103</v>
      </c>
      <c r="E16" s="50" t="s">
        <v>104</v>
      </c>
      <c r="F16" s="18"/>
      <c r="G16" s="18"/>
      <c r="H16" s="18">
        <v>363.68</v>
      </c>
      <c r="I16" s="18">
        <f>K34</f>
        <v>289.41999999999996</v>
      </c>
      <c r="J16" s="18">
        <f>I16+H16+G16</f>
        <v>653.09999999999991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105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8</v>
      </c>
      <c r="G21" s="46">
        <v>7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1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288.65999999999997</v>
      </c>
    </row>
    <row r="25" spans="3:11" ht="21" x14ac:dyDescent="0.35">
      <c r="C25" s="39"/>
      <c r="D25" s="8"/>
      <c r="E25" s="8"/>
      <c r="F25" s="46">
        <v>25</v>
      </c>
      <c r="G25" s="46">
        <v>22</v>
      </c>
      <c r="H25" s="47">
        <f>(F25-G25)*96.22</f>
        <v>288.65999999999997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3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7"/>
      <c r="G30" s="87"/>
      <c r="H30" s="87"/>
      <c r="I30" s="9"/>
      <c r="J30" s="9"/>
      <c r="K30" s="9"/>
    </row>
    <row r="31" spans="3:11" ht="135" customHeight="1" x14ac:dyDescent="0.35">
      <c r="C31" s="38"/>
      <c r="D31" s="101" t="s">
        <v>107</v>
      </c>
      <c r="E31" s="101"/>
      <c r="F31" s="102" t="s">
        <v>108</v>
      </c>
      <c r="G31" s="102"/>
      <c r="H31" s="102"/>
      <c r="I31" s="102"/>
      <c r="J31" s="75">
        <v>0</v>
      </c>
      <c r="K31" s="75">
        <f>1.01+7.85</f>
        <v>8.86</v>
      </c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289.41999999999996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653.09999999999991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6"/>
      <c r="D42" s="96"/>
      <c r="E42" s="96"/>
      <c r="F42" s="96"/>
      <c r="G42" s="96"/>
      <c r="H42" s="96"/>
      <c r="I42" s="96"/>
      <c r="J42" s="96"/>
      <c r="K42" s="96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5" t="s">
        <v>33</v>
      </c>
      <c r="D50" s="95"/>
      <c r="E50" s="95"/>
      <c r="F50" s="8"/>
      <c r="G50" s="95" t="s">
        <v>31</v>
      </c>
      <c r="H50" s="95"/>
      <c r="I50" s="9"/>
      <c r="J50" s="9"/>
      <c r="K50" s="9"/>
    </row>
    <row r="51" spans="3:11" ht="21" x14ac:dyDescent="0.35">
      <c r="C51" s="94" t="s">
        <v>23</v>
      </c>
      <c r="D51" s="94"/>
      <c r="E51" s="94"/>
      <c r="F51" s="8"/>
      <c r="G51" s="94" t="s">
        <v>24</v>
      </c>
      <c r="H51" s="94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C39:K39"/>
    <mergeCell ref="C42:K42"/>
    <mergeCell ref="C50:E50"/>
    <mergeCell ref="G50:H50"/>
    <mergeCell ref="C51:E51"/>
    <mergeCell ref="G51:H51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110</v>
      </c>
      <c r="E16" s="50" t="s">
        <v>111</v>
      </c>
      <c r="F16" s="18"/>
      <c r="G16" s="18"/>
      <c r="H16" s="18"/>
      <c r="I16" s="18">
        <f>K34</f>
        <v>290.15999999999997</v>
      </c>
      <c r="J16" s="18">
        <f>I16+H16+G16</f>
        <v>290.15999999999997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112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290.15999999999997</v>
      </c>
    </row>
    <row r="25" spans="3:11" ht="21" x14ac:dyDescent="0.35">
      <c r="C25" s="39"/>
      <c r="D25" s="8"/>
      <c r="E25" s="8"/>
      <c r="F25" s="46">
        <v>28</v>
      </c>
      <c r="G25" s="46">
        <v>25</v>
      </c>
      <c r="H25" s="47">
        <f>(F25-G25)*96.72</f>
        <v>290.15999999999997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3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5"/>
      <c r="K31" s="75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290.15999999999997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290.15999999999997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6"/>
      <c r="D43" s="96"/>
      <c r="E43" s="96"/>
      <c r="F43" s="96"/>
      <c r="G43" s="96"/>
      <c r="H43" s="96"/>
      <c r="I43" s="96"/>
      <c r="J43" s="96"/>
      <c r="K43" s="9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5" t="s">
        <v>33</v>
      </c>
      <c r="D51" s="95"/>
      <c r="E51" s="95"/>
      <c r="F51" s="8"/>
      <c r="G51" s="95" t="s">
        <v>31</v>
      </c>
      <c r="H51" s="95"/>
      <c r="I51" s="9"/>
      <c r="J51" s="9"/>
      <c r="K51" s="9"/>
    </row>
    <row r="52" spans="3:11" ht="21" x14ac:dyDescent="0.35">
      <c r="C52" s="94" t="s">
        <v>23</v>
      </c>
      <c r="D52" s="94"/>
      <c r="E52" s="94"/>
      <c r="F52" s="8"/>
      <c r="G52" s="94" t="s">
        <v>24</v>
      </c>
      <c r="H52" s="9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85" zoomScaleNormal="85" workbookViewId="0">
      <selection activeCell="K9" sqref="K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115</v>
      </c>
      <c r="E16" s="50" t="s">
        <v>116</v>
      </c>
      <c r="F16" s="18"/>
      <c r="G16" s="18"/>
      <c r="H16" s="18"/>
      <c r="I16" s="18">
        <f>K34</f>
        <v>97.55</v>
      </c>
      <c r="J16" s="18">
        <f>I16+H16+G16</f>
        <v>97.55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117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29</v>
      </c>
      <c r="G25" s="46">
        <v>28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1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5"/>
      <c r="K31" s="75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97.55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97.55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6"/>
      <c r="D43" s="96"/>
      <c r="E43" s="96"/>
      <c r="F43" s="96"/>
      <c r="G43" s="96"/>
      <c r="H43" s="96"/>
      <c r="I43" s="96"/>
      <c r="J43" s="96"/>
      <c r="K43" s="9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5" t="s">
        <v>33</v>
      </c>
      <c r="D51" s="95"/>
      <c r="E51" s="95"/>
      <c r="F51" s="8"/>
      <c r="G51" s="95" t="s">
        <v>31</v>
      </c>
      <c r="H51" s="95"/>
      <c r="I51" s="9"/>
      <c r="J51" s="9"/>
      <c r="K51" s="9"/>
    </row>
    <row r="52" spans="3:11" ht="21" x14ac:dyDescent="0.35">
      <c r="C52" s="94" t="s">
        <v>23</v>
      </c>
      <c r="D52" s="94"/>
      <c r="E52" s="94"/>
      <c r="F52" s="8"/>
      <c r="G52" s="94" t="s">
        <v>24</v>
      </c>
      <c r="H52" s="9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N17" sqref="N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120</v>
      </c>
      <c r="E16" s="50" t="s">
        <v>121</v>
      </c>
      <c r="F16" s="18"/>
      <c r="G16" s="18"/>
      <c r="H16" s="18"/>
      <c r="I16" s="18">
        <f>K34</f>
        <v>490.34999999999997</v>
      </c>
      <c r="J16" s="18">
        <f>I16+H16+G16</f>
        <v>490.34999999999997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122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490.34999999999997</v>
      </c>
    </row>
    <row r="25" spans="3:11" ht="21" x14ac:dyDescent="0.35">
      <c r="C25" s="39"/>
      <c r="D25" s="8"/>
      <c r="E25" s="8"/>
      <c r="F25" s="46">
        <v>34</v>
      </c>
      <c r="G25" s="46">
        <v>29</v>
      </c>
      <c r="H25" s="47">
        <f>(F25-G25)*98.07</f>
        <v>490.34999999999997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5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5"/>
      <c r="K31" s="75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490.34999999999997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490.34999999999997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6"/>
      <c r="D43" s="96"/>
      <c r="E43" s="96"/>
      <c r="F43" s="96"/>
      <c r="G43" s="96"/>
      <c r="H43" s="96"/>
      <c r="I43" s="96"/>
      <c r="J43" s="96"/>
      <c r="K43" s="9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5" t="s">
        <v>33</v>
      </c>
      <c r="D51" s="95"/>
      <c r="E51" s="95"/>
      <c r="F51" s="8"/>
      <c r="G51" s="95" t="s">
        <v>31</v>
      </c>
      <c r="H51" s="95"/>
      <c r="I51" s="9"/>
      <c r="J51" s="9"/>
      <c r="K51" s="9"/>
    </row>
    <row r="52" spans="3:11" ht="21" x14ac:dyDescent="0.35">
      <c r="C52" s="94" t="s">
        <v>23</v>
      </c>
      <c r="D52" s="94"/>
      <c r="E52" s="94"/>
      <c r="F52" s="8"/>
      <c r="G52" s="94" t="s">
        <v>24</v>
      </c>
      <c r="H52" s="9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O7" sqref="O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124</v>
      </c>
      <c r="E16" s="50" t="s">
        <v>125</v>
      </c>
      <c r="F16" s="18"/>
      <c r="G16" s="18">
        <v>3281.35</v>
      </c>
      <c r="H16" s="18"/>
      <c r="I16" s="18">
        <f>K34</f>
        <v>1467.3200000000002</v>
      </c>
      <c r="J16" s="18">
        <f>I16+H16+G16</f>
        <v>4748.67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3" t="s">
        <v>131</v>
      </c>
      <c r="E20" s="103"/>
      <c r="F20" s="46" t="s">
        <v>126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197.12</v>
      </c>
    </row>
    <row r="25" spans="3:11" ht="21" x14ac:dyDescent="0.35">
      <c r="C25" s="39"/>
      <c r="D25" s="8"/>
      <c r="E25" s="8"/>
      <c r="F25" s="46">
        <v>36</v>
      </c>
      <c r="G25" s="46">
        <v>34</v>
      </c>
      <c r="H25" s="47">
        <f>(F25-G25)*98.56</f>
        <v>197.12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2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3" t="s">
        <v>133</v>
      </c>
      <c r="E28" s="103"/>
      <c r="F28" s="46" t="s">
        <v>134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74"/>
      <c r="D30" s="74"/>
      <c r="E30" s="74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5"/>
      <c r="K31" s="75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1467.3200000000002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4748.67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6"/>
      <c r="D43" s="96"/>
      <c r="E43" s="96"/>
      <c r="F43" s="96"/>
      <c r="G43" s="96"/>
      <c r="H43" s="96"/>
      <c r="I43" s="96"/>
      <c r="J43" s="96"/>
      <c r="K43" s="9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5" t="s">
        <v>33</v>
      </c>
      <c r="D51" s="95"/>
      <c r="E51" s="95"/>
      <c r="F51" s="8"/>
      <c r="G51" s="95" t="s">
        <v>31</v>
      </c>
      <c r="H51" s="95"/>
      <c r="I51" s="9"/>
      <c r="J51" s="9"/>
      <c r="K51" s="9"/>
    </row>
    <row r="52" spans="3:11" ht="21" x14ac:dyDescent="0.35">
      <c r="C52" s="94" t="s">
        <v>23</v>
      </c>
      <c r="D52" s="94"/>
      <c r="E52" s="94"/>
      <c r="F52" s="8"/>
      <c r="G52" s="94" t="s">
        <v>24</v>
      </c>
      <c r="H52" s="9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15" zoomScale="70" zoomScaleNormal="70" workbookViewId="0">
      <selection activeCell="N31" sqref="N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136</v>
      </c>
      <c r="E16" s="50" t="s">
        <v>137</v>
      </c>
      <c r="F16" s="18"/>
      <c r="G16" s="18">
        <f>[1]ASU!$E$13</f>
        <v>4551.55</v>
      </c>
      <c r="H16" s="18"/>
      <c r="I16" s="18">
        <f>K32</f>
        <v>1965.29</v>
      </c>
      <c r="J16" s="18">
        <f>I16+H16+G16</f>
        <v>6516.84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3" t="s">
        <v>140</v>
      </c>
      <c r="E20" s="103"/>
      <c r="F20" s="46" t="s">
        <v>143</v>
      </c>
      <c r="G20" s="46"/>
      <c r="H20" s="46"/>
      <c r="I20" s="9"/>
      <c r="J20" s="22">
        <v>0</v>
      </c>
      <c r="K20" s="9">
        <f>H21</f>
        <v>401</v>
      </c>
    </row>
    <row r="21" spans="2:11" ht="21" x14ac:dyDescent="0.35">
      <c r="C21" s="39"/>
      <c r="D21" s="8"/>
      <c r="E21" s="8"/>
      <c r="F21" s="46">
        <v>50</v>
      </c>
      <c r="G21" s="46"/>
      <c r="H21" s="47">
        <f>(F21-G21)*8.02</f>
        <v>401</v>
      </c>
      <c r="I21" s="9"/>
      <c r="J21" s="9"/>
      <c r="K21" s="9"/>
    </row>
    <row r="22" spans="2:11" ht="21" x14ac:dyDescent="0.35">
      <c r="C22" s="39"/>
      <c r="D22" s="97" t="s">
        <v>91</v>
      </c>
      <c r="E22" s="97"/>
      <c r="F22" s="98">
        <f>F21-G21</f>
        <v>50</v>
      </c>
      <c r="G22" s="98"/>
      <c r="H22" s="85" t="s">
        <v>142</v>
      </c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141</v>
      </c>
      <c r="E24" s="8"/>
      <c r="F24" s="46" t="s">
        <v>144</v>
      </c>
      <c r="G24" s="46"/>
      <c r="H24" s="46"/>
      <c r="I24" s="9"/>
      <c r="J24" s="22">
        <v>0</v>
      </c>
      <c r="K24" s="9">
        <f>H25</f>
        <v>294.09000000000003</v>
      </c>
    </row>
    <row r="25" spans="2:11" ht="21" x14ac:dyDescent="0.35">
      <c r="C25" s="39"/>
      <c r="D25" s="8"/>
      <c r="E25" s="8"/>
      <c r="F25" s="46">
        <v>39</v>
      </c>
      <c r="G25" s="46">
        <v>36</v>
      </c>
      <c r="H25" s="47">
        <f>(F25-G25)*98.03</f>
        <v>294.09000000000003</v>
      </c>
      <c r="I25" s="9"/>
      <c r="J25" s="9"/>
      <c r="K25" s="9"/>
    </row>
    <row r="26" spans="2:11" ht="21" x14ac:dyDescent="0.35">
      <c r="C26" s="39"/>
      <c r="D26" s="97" t="s">
        <v>92</v>
      </c>
      <c r="E26" s="97"/>
      <c r="F26" s="98">
        <f>F25-G25</f>
        <v>3</v>
      </c>
      <c r="G26" s="98"/>
      <c r="H26" s="45"/>
      <c r="I26" s="9"/>
      <c r="J26" s="9"/>
      <c r="K26" s="9"/>
    </row>
    <row r="27" spans="2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2:11" ht="21" customHeight="1" x14ac:dyDescent="0.35">
      <c r="C28" s="38">
        <v>44170</v>
      </c>
      <c r="D28" s="103" t="s">
        <v>133</v>
      </c>
      <c r="E28" s="103"/>
      <c r="F28" s="46" t="s">
        <v>138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2:11" ht="27" customHeight="1" x14ac:dyDescent="0.35">
      <c r="C30" s="40"/>
      <c r="D30" s="44"/>
      <c r="E30" s="44"/>
      <c r="F30" s="82"/>
      <c r="G30" s="82"/>
      <c r="H30" s="82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(K20+K24+K29)</f>
        <v>1965.29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6516.84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00" t="s">
        <v>17</v>
      </c>
      <c r="D37" s="100"/>
      <c r="E37" s="100"/>
      <c r="F37" s="100"/>
      <c r="G37" s="100"/>
      <c r="H37" s="100"/>
      <c r="I37" s="100"/>
      <c r="J37" s="100"/>
      <c r="K37" s="100"/>
      <c r="L37" s="3"/>
    </row>
    <row r="38" spans="2:12" s="8" customFormat="1" ht="21" x14ac:dyDescent="0.35">
      <c r="B38" s="3"/>
      <c r="C38" s="83"/>
      <c r="D38" s="83"/>
      <c r="E38" s="83"/>
      <c r="F38" s="83"/>
      <c r="G38" s="83"/>
      <c r="H38" s="83"/>
      <c r="I38" s="83"/>
      <c r="J38" s="83"/>
      <c r="K38" s="83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6"/>
      <c r="D41" s="96"/>
      <c r="E41" s="96"/>
      <c r="F41" s="96"/>
      <c r="G41" s="96"/>
      <c r="H41" s="96"/>
      <c r="I41" s="96"/>
      <c r="J41" s="96"/>
      <c r="K41" s="96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95" t="s">
        <v>139</v>
      </c>
      <c r="D49" s="95"/>
      <c r="E49" s="95"/>
      <c r="F49" s="8"/>
      <c r="G49" s="95" t="s">
        <v>31</v>
      </c>
      <c r="H49" s="95"/>
      <c r="I49" s="9"/>
      <c r="J49" s="9"/>
      <c r="K49" s="9"/>
    </row>
    <row r="50" spans="3:11" ht="21" x14ac:dyDescent="0.35">
      <c r="C50" s="94" t="s">
        <v>23</v>
      </c>
      <c r="D50" s="94"/>
      <c r="E50" s="94"/>
      <c r="F50" s="8"/>
      <c r="G50" s="94" t="s">
        <v>24</v>
      </c>
      <c r="H50" s="94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6">
    <mergeCell ref="C41:K41"/>
    <mergeCell ref="C49:E49"/>
    <mergeCell ref="G49:H49"/>
    <mergeCell ref="C50:E50"/>
    <mergeCell ref="G50:H50"/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29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120</v>
      </c>
      <c r="I16" s="18">
        <f>K35</f>
        <v>347.64</v>
      </c>
      <c r="J16" s="18">
        <f>I16+H16+G16</f>
        <v>467.64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(F21-G21)*17.9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347.64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(F25-G25)*115.88</f>
        <v>347.64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347.64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467.64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G33" sqref="G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467.64</v>
      </c>
      <c r="I16" s="18">
        <f>K35</f>
        <v>929.44</v>
      </c>
      <c r="J16" s="18">
        <f>I16+H16+G16</f>
        <v>1397.08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929.44</v>
      </c>
    </row>
    <row r="25" spans="3:11" ht="21" x14ac:dyDescent="0.35">
      <c r="C25" s="39"/>
      <c r="D25" s="8"/>
      <c r="E25" s="8"/>
      <c r="F25" s="46">
        <v>12</v>
      </c>
      <c r="G25" s="46">
        <v>4</v>
      </c>
      <c r="H25" s="47">
        <f>(F25-G25)*116.18</f>
        <v>929.44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929.44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1397.08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8" sqref="H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1397.08</v>
      </c>
      <c r="I16" s="18">
        <f>K35</f>
        <v>232.1</v>
      </c>
      <c r="J16" s="18">
        <f>I16+H16+G16</f>
        <v>1629.1799999999998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232.1</v>
      </c>
    </row>
    <row r="25" spans="3:11" ht="21" x14ac:dyDescent="0.35">
      <c r="C25" s="39"/>
      <c r="D25" s="8"/>
      <c r="E25" s="8"/>
      <c r="F25" s="46">
        <v>14</v>
      </c>
      <c r="G25" s="46">
        <v>12</v>
      </c>
      <c r="H25" s="47">
        <f>(F25-G25)*116.05</f>
        <v>232.1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232.1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1629.1799999999998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/>
      <c r="I16" s="18">
        <f>K35</f>
        <v>139.04</v>
      </c>
      <c r="J16" s="18">
        <f>I16+H16+G16</f>
        <v>139.04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60</v>
      </c>
      <c r="G20" s="46"/>
      <c r="H20" s="46"/>
      <c r="I20" s="9"/>
      <c r="J20" s="22">
        <v>0</v>
      </c>
      <c r="K20" s="9">
        <f>H21</f>
        <v>139.04</v>
      </c>
    </row>
    <row r="21" spans="3:11" ht="21" x14ac:dyDescent="0.35">
      <c r="C21" s="39"/>
      <c r="D21" s="8"/>
      <c r="E21" s="8"/>
      <c r="F21" s="46">
        <v>8</v>
      </c>
      <c r="G21" s="46">
        <v>0</v>
      </c>
      <c r="H21" s="47">
        <f>(F21-G21)*17.38</f>
        <v>139.04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139.04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139.04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85" zoomScaleNormal="85" workbookViewId="0">
      <selection activeCell="F17" sqref="F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/>
      <c r="I16" s="18">
        <f>K35</f>
        <v>231.86</v>
      </c>
      <c r="J16" s="18">
        <f>I16+H16+G16</f>
        <v>231.86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65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231.86</v>
      </c>
    </row>
    <row r="25" spans="3:11" ht="21" x14ac:dyDescent="0.35">
      <c r="C25" s="39"/>
      <c r="D25" s="8"/>
      <c r="E25" s="8"/>
      <c r="F25" s="46">
        <v>16</v>
      </c>
      <c r="G25" s="46">
        <v>14</v>
      </c>
      <c r="H25" s="47">
        <f>(F25-G25)*115.93</f>
        <v>231.86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231.86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231.86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/>
      <c r="I16" s="18">
        <f>K35</f>
        <v>116.17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71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17</v>
      </c>
      <c r="G25" s="46">
        <v>16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116.17</v>
      </c>
      <c r="I16" s="18">
        <f>K35</f>
        <v>117.31</v>
      </c>
      <c r="J16" s="18">
        <f>I16+H16+G16</f>
        <v>233.48000000000002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75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18</v>
      </c>
      <c r="G25" s="46">
        <v>17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233.48000000000002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30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>
        <v>117.31</v>
      </c>
      <c r="I16" s="18">
        <f>K35</f>
        <v>117.31</v>
      </c>
      <c r="J16" s="18">
        <f>I16+H16+G16</f>
        <v>234.62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19</v>
      </c>
      <c r="G25" s="46">
        <v>18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234.62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59" t="s">
        <v>82</v>
      </c>
      <c r="D41" s="59" t="s">
        <v>83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9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94" t="s">
        <v>23</v>
      </c>
      <c r="D55" s="94"/>
      <c r="E55" s="94"/>
      <c r="F55" s="8"/>
      <c r="G55" s="94" t="s">
        <v>24</v>
      </c>
      <c r="H55" s="9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2020-11-05T04:58:21Z</cp:lastPrinted>
  <dcterms:created xsi:type="dcterms:W3CDTF">2018-02-28T02:33:50Z</dcterms:created>
  <dcterms:modified xsi:type="dcterms:W3CDTF">2020-12-16T02:52:20Z</dcterms:modified>
</cp:coreProperties>
</file>