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  <externalReference r:id="rId19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7">'FEB 2020'!$A$1:$K$57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 2020'!$A$1:$K$57</definedName>
    <definedName name="_xlnm.Print_Area" localSheetId="10">'MAY 2020'!$A$1:$K$59</definedName>
    <definedName name="_xlnm.Print_Area" localSheetId="16">'NOV 2020'!$A$1:$K$53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K32" i="17" l="1"/>
  <c r="H16" i="17"/>
  <c r="H21" i="17" l="1"/>
  <c r="H25" i="17"/>
  <c r="K24" i="17" l="1"/>
  <c r="G16" i="17" l="1"/>
  <c r="K31" i="17"/>
  <c r="H29" i="17"/>
  <c r="K29" i="17" s="1"/>
  <c r="F26" i="17"/>
  <c r="F22" i="17"/>
  <c r="K20" i="17"/>
  <c r="I16" i="17" l="1"/>
  <c r="J16" i="17" s="1"/>
  <c r="H29" i="16"/>
  <c r="K29" i="16" s="1"/>
  <c r="K34" i="17" l="1"/>
  <c r="H25" i="16"/>
  <c r="H21" i="16" l="1"/>
  <c r="K20" i="16" s="1"/>
  <c r="K33" i="16"/>
  <c r="F26" i="16"/>
  <c r="K24" i="16"/>
  <c r="F22" i="16"/>
  <c r="K34" i="16" l="1"/>
  <c r="I16" i="16"/>
  <c r="J16" i="16" s="1"/>
  <c r="H25" i="15"/>
  <c r="K36" i="16" l="1"/>
  <c r="H21" i="15"/>
  <c r="K20" i="15" s="1"/>
  <c r="K33" i="15"/>
  <c r="K29" i="15"/>
  <c r="K27" i="15"/>
  <c r="F26" i="15"/>
  <c r="K24" i="15"/>
  <c r="F22" i="15"/>
  <c r="K34" i="15" l="1"/>
  <c r="I16" i="15" s="1"/>
  <c r="K36" i="15" s="1"/>
  <c r="H25" i="14"/>
  <c r="H21" i="14"/>
  <c r="J16" i="15" l="1"/>
  <c r="K33" i="14"/>
  <c r="K29" i="14"/>
  <c r="K27" i="14"/>
  <c r="F26" i="14"/>
  <c r="K24" i="14"/>
  <c r="F22" i="14"/>
  <c r="K20" i="14"/>
  <c r="K34" i="14" l="1"/>
  <c r="I16" i="14" s="1"/>
  <c r="K36" i="14" s="1"/>
  <c r="H25" i="13"/>
  <c r="J16" i="14" l="1"/>
  <c r="H21" i="13"/>
  <c r="K20" i="13" s="1"/>
  <c r="K33" i="13"/>
  <c r="K29" i="13"/>
  <c r="K27" i="13"/>
  <c r="F26" i="13"/>
  <c r="K24" i="13"/>
  <c r="F22" i="13"/>
  <c r="H25" i="12"/>
  <c r="K24" i="12" s="1"/>
  <c r="H21" i="12"/>
  <c r="K33" i="12"/>
  <c r="K29" i="12"/>
  <c r="F26" i="12"/>
  <c r="F22" i="12"/>
  <c r="K20" i="12"/>
  <c r="K34" i="13" l="1"/>
  <c r="I16" i="13" s="1"/>
  <c r="K36" i="13"/>
  <c r="J16" i="13"/>
  <c r="K27" i="12"/>
  <c r="K34" i="12" s="1"/>
  <c r="I16" i="12" s="1"/>
  <c r="K33" i="11"/>
  <c r="F26" i="9"/>
  <c r="F22" i="9"/>
  <c r="K35" i="11"/>
  <c r="J16" i="12" l="1"/>
  <c r="K36" i="12"/>
  <c r="H21" i="11"/>
  <c r="K30" i="11" l="1"/>
  <c r="F26" i="11"/>
  <c r="H25" i="11"/>
  <c r="K24" i="11" s="1"/>
  <c r="F22" i="11"/>
  <c r="K20" i="11"/>
  <c r="I28" i="11" l="1"/>
  <c r="K28" i="11" s="1"/>
  <c r="F26" i="10"/>
  <c r="F22" i="10"/>
  <c r="K36" i="11" l="1"/>
  <c r="I16" i="11" s="1"/>
  <c r="H25" i="10"/>
  <c r="H21" i="10"/>
  <c r="K35" i="10"/>
  <c r="K33" i="10"/>
  <c r="K30" i="10"/>
  <c r="K24" i="10"/>
  <c r="K20" i="10" l="1"/>
  <c r="I28" i="10"/>
  <c r="K28" i="10" s="1"/>
  <c r="K36" i="10" s="1"/>
  <c r="I16" i="10" s="1"/>
  <c r="J16" i="10" s="1"/>
  <c r="K38" i="11"/>
  <c r="J16" i="11"/>
  <c r="K34" i="9"/>
  <c r="K32" i="9"/>
  <c r="K29" i="9"/>
  <c r="K27" i="9"/>
  <c r="H25" i="9"/>
  <c r="K24" i="9" s="1"/>
  <c r="H21" i="9"/>
  <c r="K20" i="9" s="1"/>
  <c r="K38" i="10" l="1"/>
  <c r="K35" i="9"/>
  <c r="I16" i="9" s="1"/>
  <c r="K37" i="9" s="1"/>
  <c r="J16" i="9"/>
  <c r="H25" i="8"/>
  <c r="H21" i="8" l="1"/>
  <c r="K20" i="8" s="1"/>
  <c r="K34" i="8"/>
  <c r="K32" i="8"/>
  <c r="K29" i="8"/>
  <c r="K27" i="8"/>
  <c r="K24" i="8"/>
  <c r="K35" i="8" l="1"/>
  <c r="I16" i="8" s="1"/>
  <c r="K37" i="8" s="1"/>
  <c r="H21" i="7"/>
  <c r="J16" i="8" l="1"/>
  <c r="H25" i="7"/>
  <c r="K34" i="7" l="1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J16" i="6" s="1"/>
  <c r="H25" i="5"/>
  <c r="K24" i="5" s="1"/>
  <c r="H21" i="5"/>
  <c r="K20" i="5" s="1"/>
  <c r="K34" i="5"/>
  <c r="K32" i="5"/>
  <c r="K29" i="5"/>
  <c r="K27" i="5"/>
  <c r="K37" i="6" l="1"/>
  <c r="K35" i="5"/>
  <c r="I16" i="5" s="1"/>
  <c r="K37" i="5" s="1"/>
  <c r="H25" i="4"/>
  <c r="J16" i="5" l="1"/>
  <c r="H21" i="4"/>
  <c r="K34" i="4" l="1"/>
  <c r="K32" i="4"/>
  <c r="K29" i="4"/>
  <c r="K27" i="4"/>
  <c r="K24" i="4"/>
  <c r="K20" i="4"/>
  <c r="K35" i="4" l="1"/>
  <c r="I16" i="4" s="1"/>
  <c r="K37" i="4" s="1"/>
  <c r="K34" i="3"/>
  <c r="K32" i="3"/>
  <c r="K29" i="3"/>
  <c r="K27" i="3"/>
  <c r="H25" i="3"/>
  <c r="K24" i="3" s="1"/>
  <c r="H21" i="3"/>
  <c r="K20" i="3" s="1"/>
  <c r="H21" i="2"/>
  <c r="K20" i="2" s="1"/>
  <c r="H25" i="2"/>
  <c r="K24" i="2" s="1"/>
  <c r="K27" i="2"/>
  <c r="K29" i="2"/>
  <c r="K32" i="2"/>
  <c r="K34" i="2"/>
  <c r="J16" i="4" l="1"/>
  <c r="K35" i="3"/>
  <c r="I16" i="3" s="1"/>
  <c r="K37" i="3" s="1"/>
  <c r="K35" i="2"/>
  <c r="I16" i="2" s="1"/>
  <c r="J16" i="3" l="1"/>
  <c r="J16" i="2"/>
  <c r="K37" i="2"/>
  <c r="H25" i="1" l="1"/>
  <c r="H21" i="1"/>
  <c r="K24" i="1" l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<sst xmlns="http://schemas.openxmlformats.org/spreadsheetml/2006/main" count="734" uniqueCount="143">
  <si>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</si>
  <si>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</si>
  <si>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</si>
  <si>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</si>
  <si>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</si>
  <si>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</si>
  <si>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</si>
  <si>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</si>
  <si>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</si>
  <si>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</si>
  <si>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</si>
  <si>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</si>
  <si>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</si>
  <si>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</si>
  <si>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</si>
  <si>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</si>
  <si>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</si>
  <si>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</si>
  <si>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</si>
  <si>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</si>
  <si>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</si>
  <si>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</si>
  <si>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</si>
  <si>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</si>
  <si>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</si>
  <si>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</si>
  <si>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</si>
  <si>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</si>
  <si>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</si>
  <si>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</si>
  <si>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</si>
  <si>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</si>
  <si>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</si>
  <si>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</si>
  <si>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</si>
  <si>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</si>
  <si>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</si>
  <si>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UNIT: 12A03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</si>
  <si>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ERWIN BANZON</t>
    </r>
  </si>
  <si>
    <t>PRES: JULY 25 2019 - PREV: JUNE 25 2019 * 18.30</t>
  </si>
  <si>
    <t>PRES: JULY 25 2019 - PREV: JUNE 25 2019 * 120</t>
  </si>
  <si>
    <t>BILLING MONTH: AUGUST 2019</t>
  </si>
  <si>
    <t>SEPT 5 2019</t>
  </si>
  <si>
    <t>SEPT 15 2019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</si>
  <si>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</si>
  <si>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</si>
  <si>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</si>
  <si>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</si>
  <si>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</si>
  <si>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</si>
  <si>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PRES: AUG 25 2019 - PREV: JULY 26 2019 * 17.90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</si>
  <si>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</si>
  <si>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</si>
  <si>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</si>
  <si>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</si>
  <si>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</si>
  <si>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</si>
  <si>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</si>
  <si>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</si>
  <si>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</si>
  <si>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</si>
  <si>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</si>
  <si>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</si>
  <si>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</si>
  <si>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</si>
  <si>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</si>
  <si>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</si>
  <si>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</si>
  <si>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</si>
  <si>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</si>
  <si>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</si>
  <si>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</si>
  <si>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</si>
  <si>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</si>
  <si>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</si>
  <si>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</si>
  <si>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</si>
  <si>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</si>
  <si>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</si>
  <si>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</si>
  <si>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</si>
  <si>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</si>
  <si>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</si>
  <si>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</si>
  <si>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</si>
  <si>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</si>
  <si>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</si>
  <si>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</si>
  <si>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</si>
  <si>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</si>
  <si>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</si>
  <si>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</si>
  <si>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</si>
  <si>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</si>
  <si>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</si>
  <si>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</si>
  <si>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</si>
  <si>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</si>
  <si>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</si>
  <si>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</si>
  <si>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</si>
  <si>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</si>
  <si>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ELECTRICITY:
MAR 2020 - 11 kWh x 10.98 = 120.78 + 20% (AC) = 144.94 - 174.13 (billing Mar2020) = </t>
    </r>
    <r>
      <rPr>
        <b/>
        <u/>
        <sz val="14"/>
        <color rgb="FFFF0000"/>
        <rFont val="Calibri"/>
        <family val="2"/>
        <scheme val="minor"/>
      </rPr>
      <t>29.19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</si>
  <si>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</si>
  <si>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</si>
  <si>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</si>
  <si>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</si>
  <si>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</si>
  <si>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</si>
  <si>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</si>
  <si>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</si>
  <si>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</si>
  <si>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</si>
  <si>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</si>
  <si>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</si>
  <si>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</si>
  <si>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</si>
  <si>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</si>
  <si>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</si>
  <si>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</si>
  <si>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</si>
  <si>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</si>
  <si>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</si>
  <si>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</si>
  <si>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</si>
  <si>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</si>
  <si>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</si>
  <si>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</si>
  <si>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</si>
  <si>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</si>
  <si>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</si>
  <si>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</si>
  <si>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</si>
  <si>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</si>
  <si>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</si>
  <si>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</si>
  <si>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</si>
  <si>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</si>
  <si>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ELECTRICITY - NOV 2020</t>
  </si>
  <si>
    <t>WATER - NOV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</si>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</sst>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433298</xdr:colOff>
      <xdr:row>51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04257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98286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46</xdr:row>
      <xdr:rowOff>0</xdr:rowOff>
    </xdr:from>
    <xdr:to>
      <xdr:col>7</xdr:col>
      <xdr:colOff>745671</xdr:colOff>
      <xdr:row>50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54050"/>
          <a:ext cx="745671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2A03%20-%20BANZ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12A03%20-%20BANZ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E23">
            <v>911.77</v>
          </cell>
        </row>
      </sheetData>
      <sheetData sheetId="1">
        <row r="12">
          <cell r="E12">
            <v>6746.9999999999991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23">
          <cell r="E23">
            <v>911.77</v>
          </cell>
          <cell r="L23">
            <v>3511.1200000000003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80" zoomScaleNormal="80" zoomScaleSheetLayoutView="8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36.6</v>
      </c>
      <c r="J16" s="18">
        <f>I16+H16+G16</f>
        <v>36.6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104" t="s">
        <v>32</v>
      </c>
      <c r="E20" s="104"/>
      <c r="F20" s="46" t="s">
        <v>39</v>
      </c>
      <c r="G20" s="46"/>
      <c r="H20" s="46"/>
      <c r="I20" s="9"/>
      <c r="J20" s="22">
        <v>0</v>
      </c>
      <c r="K20" s="9">
        <f>H21</f>
        <v>36.6</v>
      </c>
    </row>
    <row r="21" spans="3:11" ht="21" x14ac:dyDescent="0.35">
      <c r="C21" s="39"/>
      <c r="D21" s="8"/>
      <c r="E21" s="8"/>
      <c r="F21" s="46">
        <v>2</v>
      </c>
      <c r="G21" s="46">
        <v>0</v>
      </c>
      <c r="H21" s="47">
        <f>(F21-G21)*18.3</f>
        <v>36.6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36.6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29:H30"/>
    <mergeCell ref="C14:K14"/>
    <mergeCell ref="I3:K4"/>
    <mergeCell ref="F19:H19"/>
    <mergeCell ref="D19:E19"/>
    <mergeCell ref="D20:E20"/>
    <mergeCell ref="F32:H32"/>
    <mergeCell ref="C55:E55"/>
    <mergeCell ref="G55:H55"/>
    <mergeCell ref="G54:H54"/>
    <mergeCell ref="C40:K40"/>
    <mergeCell ref="C54:E54"/>
    <mergeCell ref="C45:K45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85" zoomScaleNormal="85" workbookViewId="0">
      <selection activeCell="Q27" sqref="Q26:Q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85</v>
      </c>
      <c r="E16" s="50" t="s">
        <v>86</v>
      </c>
      <c r="F16" s="18"/>
      <c r="G16" s="18"/>
      <c r="H16" s="18">
        <v>4325.34</v>
      </c>
      <c r="I16" s="18">
        <f>K36</f>
        <v>0</v>
      </c>
      <c r="J16" s="18">
        <f>I16+H16+G16</f>
        <v>4325.34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65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104" t="s">
        <v>32</v>
      </c>
      <c r="E20" s="104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11" t="s">
        <v>92</v>
      </c>
      <c r="D29" s="111"/>
      <c r="E29" s="111"/>
      <c r="F29" s="8"/>
      <c r="G29" s="8"/>
      <c r="H29" s="8"/>
      <c r="I29" s="9"/>
      <c r="J29" s="22"/>
      <c r="K29" s="9"/>
    </row>
    <row r="30" spans="3:11" ht="21" x14ac:dyDescent="0.35">
      <c r="C30" s="111"/>
      <c r="D30" s="111"/>
      <c r="E30" s="111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11"/>
      <c r="D31" s="111"/>
      <c r="E31" s="111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4325.34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6" t="s">
        <v>17</v>
      </c>
      <c r="D41" s="96"/>
      <c r="E41" s="96"/>
      <c r="F41" s="96"/>
      <c r="G41" s="96"/>
      <c r="H41" s="96"/>
      <c r="I41" s="96"/>
      <c r="J41" s="96"/>
      <c r="K41" s="96"/>
      <c r="L41" s="3"/>
    </row>
    <row r="42" spans="2:12" s="8" customFormat="1" ht="21" x14ac:dyDescent="0.35">
      <c r="B42" s="3"/>
      <c r="C42" s="67" t="s">
        <v>81</v>
      </c>
      <c r="D42" s="67" t="s">
        <v>82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8"/>
      <c r="D43" s="67" t="s">
        <v>83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8"/>
      <c r="D47" s="98"/>
      <c r="E47" s="98"/>
      <c r="F47" s="98"/>
      <c r="G47" s="98"/>
      <c r="H47" s="98"/>
      <c r="I47" s="98"/>
      <c r="J47" s="98"/>
      <c r="K47" s="9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96" t="s">
        <v>23</v>
      </c>
      <c r="D57" s="96"/>
      <c r="E57" s="96"/>
      <c r="F57" s="8"/>
      <c r="G57" s="96" t="s">
        <v>24</v>
      </c>
      <c r="H57" s="9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I3:K4"/>
    <mergeCell ref="C14:K14"/>
    <mergeCell ref="D19:E19"/>
    <mergeCell ref="F19:H19"/>
    <mergeCell ref="D20:E20"/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4325.34</v>
      </c>
      <c r="I16" s="18">
        <f>K36</f>
        <v>-17.442</v>
      </c>
      <c r="J16" s="18">
        <f>I16+H16+G16</f>
        <v>4307.8980000000001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71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104" t="s">
        <v>32</v>
      </c>
      <c r="E20" s="104"/>
      <c r="F20" s="46" t="s">
        <v>98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208</v>
      </c>
      <c r="G21" s="46">
        <v>207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1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1.958</v>
      </c>
      <c r="J28" s="22">
        <v>0</v>
      </c>
      <c r="K28" s="9">
        <f>I28</f>
        <v>1.958</v>
      </c>
    </row>
    <row r="29" spans="3:11" ht="21" customHeight="1" x14ac:dyDescent="0.35">
      <c r="C29" s="111" t="s">
        <v>100</v>
      </c>
      <c r="D29" s="111"/>
      <c r="E29" s="111"/>
      <c r="F29" s="8"/>
      <c r="G29" s="8"/>
      <c r="H29" s="8"/>
      <c r="I29" s="9"/>
      <c r="J29" s="22"/>
      <c r="K29" s="9"/>
    </row>
    <row r="30" spans="3:11" ht="21" x14ac:dyDescent="0.35">
      <c r="C30" s="111"/>
      <c r="D30" s="111"/>
      <c r="E30" s="111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11"/>
      <c r="D31" s="111"/>
      <c r="E31" s="111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96.95" customHeight="1" x14ac:dyDescent="0.35">
      <c r="C33" s="38"/>
      <c r="D33" s="113" t="s">
        <v>101</v>
      </c>
      <c r="E33" s="113"/>
      <c r="F33" s="114" t="s">
        <v>102</v>
      </c>
      <c r="G33" s="114"/>
      <c r="H33" s="114"/>
      <c r="I33" s="114"/>
      <c r="J33" s="79">
        <v>0</v>
      </c>
      <c r="K33" s="79">
        <f>(29.19)</f>
        <v>29.19</v>
      </c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-17.442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4307.8980000000001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2" t="s">
        <v>17</v>
      </c>
      <c r="D41" s="112"/>
      <c r="E41" s="112"/>
      <c r="F41" s="112"/>
      <c r="G41" s="112"/>
      <c r="H41" s="112"/>
      <c r="I41" s="112"/>
      <c r="J41" s="112"/>
      <c r="K41" s="112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3.25" x14ac:dyDescent="0.35">
      <c r="B43" s="3"/>
      <c r="C43" s="74" t="s">
        <v>81</v>
      </c>
      <c r="D43" s="67" t="s">
        <v>93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7" t="s">
        <v>94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7" t="s">
        <v>83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8"/>
      <c r="D47" s="98"/>
      <c r="E47" s="98"/>
      <c r="F47" s="98"/>
      <c r="G47" s="98"/>
      <c r="H47" s="98"/>
      <c r="I47" s="98"/>
      <c r="J47" s="98"/>
      <c r="K47" s="9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96" t="s">
        <v>23</v>
      </c>
      <c r="D57" s="96"/>
      <c r="E57" s="96"/>
      <c r="F57" s="8"/>
      <c r="G57" s="96" t="s">
        <v>24</v>
      </c>
      <c r="H57" s="9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D33:E33"/>
    <mergeCell ref="F33:I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P11" sqref="P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104</v>
      </c>
      <c r="E16" s="50" t="s">
        <v>105</v>
      </c>
      <c r="F16" s="18"/>
      <c r="G16" s="18"/>
      <c r="H16" s="18">
        <v>4307.8999999999996</v>
      </c>
      <c r="I16" s="18">
        <f>K34</f>
        <v>0</v>
      </c>
      <c r="J16" s="18">
        <f>I16+H16+G16</f>
        <v>4307.8999999999996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78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104" t="s">
        <v>32</v>
      </c>
      <c r="E20" s="104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0"/>
      <c r="D28" s="80"/>
      <c r="E28" s="80"/>
      <c r="F28" s="8"/>
      <c r="G28" s="8"/>
      <c r="H28" s="8"/>
      <c r="I28" s="9"/>
      <c r="J28" s="22"/>
      <c r="K28" s="9"/>
    </row>
    <row r="29" spans="3:11" ht="21" x14ac:dyDescent="0.35">
      <c r="C29" s="80"/>
      <c r="D29" s="80"/>
      <c r="E29" s="80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0"/>
      <c r="D30" s="80"/>
      <c r="E30" s="80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13"/>
      <c r="E31" s="113"/>
      <c r="F31" s="114"/>
      <c r="G31" s="114"/>
      <c r="H31" s="114"/>
      <c r="I31" s="114"/>
      <c r="J31" s="79"/>
      <c r="K31" s="79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4307.8999999999996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12" t="s">
        <v>17</v>
      </c>
      <c r="D39" s="112"/>
      <c r="E39" s="112"/>
      <c r="F39" s="112"/>
      <c r="G39" s="112"/>
      <c r="H39" s="112"/>
      <c r="I39" s="112"/>
      <c r="J39" s="112"/>
      <c r="K39" s="112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8"/>
      <c r="D43" s="98"/>
      <c r="E43" s="98"/>
      <c r="F43" s="98"/>
      <c r="G43" s="98"/>
      <c r="H43" s="98"/>
      <c r="I43" s="98"/>
      <c r="J43" s="98"/>
      <c r="K43" s="9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33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96" t="s">
        <v>23</v>
      </c>
      <c r="D53" s="96"/>
      <c r="E53" s="96"/>
      <c r="F53" s="8"/>
      <c r="G53" s="96" t="s">
        <v>24</v>
      </c>
      <c r="H53" s="9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1:E31"/>
    <mergeCell ref="F31:I31"/>
    <mergeCell ref="C39:K39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109</v>
      </c>
      <c r="E16" s="50" t="s">
        <v>110</v>
      </c>
      <c r="F16" s="18"/>
      <c r="G16" s="18"/>
      <c r="H16" s="18">
        <v>4307.8999999999996</v>
      </c>
      <c r="I16" s="18">
        <f>K34</f>
        <v>0</v>
      </c>
      <c r="J16" s="18">
        <f>I16+H16+G16</f>
        <v>4307.8999999999996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78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104" t="s">
        <v>32</v>
      </c>
      <c r="E20" s="104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0"/>
      <c r="D28" s="80"/>
      <c r="E28" s="80"/>
      <c r="F28" s="8"/>
      <c r="G28" s="8"/>
      <c r="H28" s="8"/>
      <c r="I28" s="9"/>
      <c r="J28" s="22"/>
      <c r="K28" s="9"/>
    </row>
    <row r="29" spans="3:11" ht="21" x14ac:dyDescent="0.35">
      <c r="C29" s="80"/>
      <c r="D29" s="80"/>
      <c r="E29" s="80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0"/>
      <c r="D30" s="80"/>
      <c r="E30" s="80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13"/>
      <c r="E31" s="113"/>
      <c r="F31" s="114"/>
      <c r="G31" s="114"/>
      <c r="H31" s="114"/>
      <c r="I31" s="114"/>
      <c r="J31" s="79"/>
      <c r="K31" s="79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4307.8999999999996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12" t="s">
        <v>17</v>
      </c>
      <c r="D39" s="112"/>
      <c r="E39" s="112"/>
      <c r="F39" s="112"/>
      <c r="G39" s="112"/>
      <c r="H39" s="112"/>
      <c r="I39" s="112"/>
      <c r="J39" s="112"/>
      <c r="K39" s="112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8"/>
      <c r="D43" s="98"/>
      <c r="E43" s="98"/>
      <c r="F43" s="98"/>
      <c r="G43" s="98"/>
      <c r="H43" s="98"/>
      <c r="I43" s="98"/>
      <c r="J43" s="98"/>
      <c r="K43" s="9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33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96" t="s">
        <v>23</v>
      </c>
      <c r="D53" s="96"/>
      <c r="E53" s="96"/>
      <c r="F53" s="8"/>
      <c r="G53" s="96" t="s">
        <v>24</v>
      </c>
      <c r="H53" s="9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114</v>
      </c>
      <c r="E16" s="50" t="s">
        <v>115</v>
      </c>
      <c r="F16" s="18"/>
      <c r="G16" s="18"/>
      <c r="H16" s="18">
        <v>4307.8999999999996</v>
      </c>
      <c r="I16" s="18">
        <f>K34</f>
        <v>97.55</v>
      </c>
      <c r="J16" s="18">
        <f>I16+H16+G16</f>
        <v>4405.45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83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104" t="s">
        <v>32</v>
      </c>
      <c r="E20" s="104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8</v>
      </c>
      <c r="G25" s="46">
        <v>7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1</v>
      </c>
      <c r="G26" s="10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0"/>
      <c r="D28" s="80"/>
      <c r="E28" s="80"/>
      <c r="F28" s="8"/>
      <c r="G28" s="8"/>
      <c r="H28" s="8"/>
      <c r="I28" s="9"/>
      <c r="J28" s="22"/>
      <c r="K28" s="9"/>
    </row>
    <row r="29" spans="3:11" ht="21" x14ac:dyDescent="0.35">
      <c r="C29" s="80"/>
      <c r="D29" s="80"/>
      <c r="E29" s="80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0"/>
      <c r="D30" s="80"/>
      <c r="E30" s="80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13"/>
      <c r="E31" s="113"/>
      <c r="F31" s="114"/>
      <c r="G31" s="114"/>
      <c r="H31" s="114"/>
      <c r="I31" s="114"/>
      <c r="J31" s="79"/>
      <c r="K31" s="79"/>
    </row>
    <row r="32" spans="3:11" ht="27" customHeight="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97.55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4405.45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12" t="s">
        <v>17</v>
      </c>
      <c r="D39" s="112"/>
      <c r="E39" s="112"/>
      <c r="F39" s="112"/>
      <c r="G39" s="112"/>
      <c r="H39" s="112"/>
      <c r="I39" s="112"/>
      <c r="J39" s="112"/>
      <c r="K39" s="112"/>
      <c r="L39" s="3"/>
    </row>
    <row r="40" spans="2:12" s="8" customFormat="1" ht="21" x14ac:dyDescent="0.35">
      <c r="B40" s="3"/>
      <c r="C40" s="82"/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8"/>
      <c r="D43" s="98"/>
      <c r="E43" s="98"/>
      <c r="F43" s="98"/>
      <c r="G43" s="98"/>
      <c r="H43" s="98"/>
      <c r="I43" s="98"/>
      <c r="J43" s="98"/>
      <c r="K43" s="9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33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96" t="s">
        <v>23</v>
      </c>
      <c r="D53" s="96"/>
      <c r="E53" s="96"/>
      <c r="F53" s="8"/>
      <c r="G53" s="96" t="s">
        <v>24</v>
      </c>
      <c r="H53" s="9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119</v>
      </c>
      <c r="E16" s="50" t="s">
        <v>120</v>
      </c>
      <c r="F16" s="18"/>
      <c r="G16" s="18"/>
      <c r="H16" s="18">
        <v>4405.45</v>
      </c>
      <c r="I16" s="18">
        <f>K34</f>
        <v>0</v>
      </c>
      <c r="J16" s="18">
        <f>I16+H16+G16</f>
        <v>4405.45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86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104" t="s">
        <v>32</v>
      </c>
      <c r="E20" s="104"/>
      <c r="F20" s="46" t="s">
        <v>121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80"/>
      <c r="D28" s="80"/>
      <c r="E28" s="80"/>
      <c r="F28" s="8"/>
      <c r="G28" s="8"/>
      <c r="H28" s="8"/>
      <c r="I28" s="9"/>
      <c r="J28" s="22"/>
      <c r="K28" s="9"/>
    </row>
    <row r="29" spans="3:11" ht="21" x14ac:dyDescent="0.35">
      <c r="C29" s="80"/>
      <c r="D29" s="80"/>
      <c r="E29" s="80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0"/>
      <c r="D30" s="80"/>
      <c r="E30" s="80"/>
      <c r="F30" s="95"/>
      <c r="G30" s="95"/>
      <c r="H30" s="95"/>
      <c r="I30" s="9"/>
      <c r="J30" s="9"/>
      <c r="K30" s="9"/>
    </row>
    <row r="31" spans="3:11" ht="21" customHeight="1" x14ac:dyDescent="0.35">
      <c r="C31" s="38"/>
      <c r="D31" s="113"/>
      <c r="E31" s="113"/>
      <c r="F31" s="114"/>
      <c r="G31" s="114"/>
      <c r="H31" s="114"/>
      <c r="I31" s="114"/>
      <c r="J31" s="79"/>
      <c r="K31" s="79"/>
    </row>
    <row r="32" spans="3:11" ht="27" customHeight="1" x14ac:dyDescent="0.35">
      <c r="C32" s="40"/>
      <c r="D32" s="44"/>
      <c r="E32" s="44"/>
      <c r="F32" s="84"/>
      <c r="G32" s="84"/>
      <c r="H32" s="8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4405.45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12" t="s">
        <v>17</v>
      </c>
      <c r="D39" s="112"/>
      <c r="E39" s="112"/>
      <c r="F39" s="112"/>
      <c r="G39" s="112"/>
      <c r="H39" s="112"/>
      <c r="I39" s="112"/>
      <c r="J39" s="112"/>
      <c r="K39" s="112"/>
      <c r="L39" s="3"/>
    </row>
    <row r="40" spans="2:12" s="8" customFormat="1" ht="21" x14ac:dyDescent="0.35">
      <c r="B40" s="3"/>
      <c r="C40" s="85"/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8"/>
      <c r="D43" s="98"/>
      <c r="E43" s="98"/>
      <c r="F43" s="98"/>
      <c r="G43" s="98"/>
      <c r="H43" s="98"/>
      <c r="I43" s="98"/>
      <c r="J43" s="98"/>
      <c r="K43" s="9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33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96" t="s">
        <v>23</v>
      </c>
      <c r="D53" s="96"/>
      <c r="E53" s="96"/>
      <c r="F53" s="8"/>
      <c r="G53" s="96" t="s">
        <v>24</v>
      </c>
      <c r="H53" s="9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70" zoomScaleNormal="70" workbookViewId="0">
      <selection activeCell="R13" sqref="R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128</v>
      </c>
      <c r="H15" s="13" t="s">
        <v>129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123</v>
      </c>
      <c r="E16" s="50" t="s">
        <v>124</v>
      </c>
      <c r="F16" s="18"/>
      <c r="G16" s="18">
        <v>5397.6</v>
      </c>
      <c r="H16" s="18">
        <v>4405.45</v>
      </c>
      <c r="I16" s="18">
        <f>K34</f>
        <v>1349.3999999999999</v>
      </c>
      <c r="J16" s="18">
        <f>I16+H16+G16</f>
        <v>11152.45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89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15" t="s">
        <v>130</v>
      </c>
      <c r="E20" s="115"/>
      <c r="F20" s="46" t="s">
        <v>125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208</v>
      </c>
      <c r="G21" s="46">
        <v>208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131</v>
      </c>
      <c r="E24" s="8"/>
      <c r="F24" s="46" t="s">
        <v>126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8</v>
      </c>
      <c r="G25" s="46">
        <v>8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15" t="s">
        <v>132</v>
      </c>
      <c r="E28" s="115"/>
      <c r="F28" s="46" t="s">
        <v>133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80"/>
      <c r="D30" s="80"/>
      <c r="E30" s="80"/>
      <c r="F30" s="93"/>
      <c r="G30" s="93"/>
      <c r="H30" s="93"/>
      <c r="I30" s="9"/>
      <c r="J30" s="9"/>
      <c r="K30" s="9"/>
    </row>
    <row r="31" spans="3:11" ht="21" customHeight="1" x14ac:dyDescent="0.35">
      <c r="C31" s="38"/>
      <c r="D31" s="113"/>
      <c r="E31" s="113"/>
      <c r="F31" s="114"/>
      <c r="G31" s="114"/>
      <c r="H31" s="114"/>
      <c r="I31" s="114"/>
      <c r="J31" s="79"/>
      <c r="K31" s="79"/>
    </row>
    <row r="32" spans="3:11" ht="27" customHeight="1" x14ac:dyDescent="0.35">
      <c r="C32" s="40"/>
      <c r="D32" s="44"/>
      <c r="E32" s="44"/>
      <c r="F32" s="87"/>
      <c r="G32" s="87"/>
      <c r="H32" s="8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1349.3999999999999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11152.45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12" t="s">
        <v>17</v>
      </c>
      <c r="D39" s="112"/>
      <c r="E39" s="112"/>
      <c r="F39" s="112"/>
      <c r="G39" s="112"/>
      <c r="H39" s="112"/>
      <c r="I39" s="112"/>
      <c r="J39" s="112"/>
      <c r="K39" s="112"/>
      <c r="L39" s="3"/>
    </row>
    <row r="40" spans="2:12" s="8" customFormat="1" ht="21" x14ac:dyDescent="0.35">
      <c r="B40" s="3"/>
      <c r="C40" s="88"/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8"/>
      <c r="D43" s="98"/>
      <c r="E43" s="98"/>
      <c r="F43" s="98"/>
      <c r="G43" s="98"/>
      <c r="H43" s="98"/>
      <c r="I43" s="98"/>
      <c r="J43" s="98"/>
      <c r="K43" s="9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7" t="s">
        <v>33</v>
      </c>
      <c r="D52" s="97"/>
      <c r="E52" s="97"/>
      <c r="F52" s="8"/>
      <c r="G52" s="97" t="s">
        <v>31</v>
      </c>
      <c r="H52" s="97"/>
      <c r="I52" s="9"/>
      <c r="J52" s="9"/>
      <c r="K52" s="9"/>
    </row>
    <row r="53" spans="3:11" ht="21" x14ac:dyDescent="0.35">
      <c r="C53" s="96" t="s">
        <v>23</v>
      </c>
      <c r="D53" s="96"/>
      <c r="E53" s="96"/>
      <c r="F53" s="8"/>
      <c r="G53" s="96" t="s">
        <v>24</v>
      </c>
      <c r="H53" s="9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abSelected="1" topLeftCell="A16" zoomScale="70" zoomScaleNormal="70" workbookViewId="0">
      <selection activeCell="Q26" sqref="Q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128</v>
      </c>
      <c r="H15" s="13" t="s">
        <v>129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135</v>
      </c>
      <c r="E16" s="50" t="s">
        <v>136</v>
      </c>
      <c r="F16" s="18"/>
      <c r="G16" s="18">
        <f>[1]ASU!$E$12</f>
        <v>6746.9999999999991</v>
      </c>
      <c r="H16" s="18">
        <f>'[2]WTR ELEC'!$E$23+'[2]WTR ELEC'!$L$23</f>
        <v>4422.8900000000003</v>
      </c>
      <c r="I16" s="18">
        <f>K32</f>
        <v>1447.4299999999998</v>
      </c>
      <c r="J16" s="18">
        <f>I16+H16+G16</f>
        <v>12617.32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92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115" t="s">
        <v>138</v>
      </c>
      <c r="E20" s="115"/>
      <c r="F20" s="46" t="s">
        <v>141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208</v>
      </c>
      <c r="G21" s="46">
        <v>208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110" t="s">
        <v>90</v>
      </c>
      <c r="E22" s="110"/>
      <c r="F22" s="109">
        <f>F21-G21</f>
        <v>0</v>
      </c>
      <c r="G22" s="109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139</v>
      </c>
      <c r="E24" s="8"/>
      <c r="F24" s="46" t="s">
        <v>142</v>
      </c>
      <c r="G24" s="46"/>
      <c r="H24" s="46"/>
      <c r="I24" s="9"/>
      <c r="J24" s="22">
        <v>0</v>
      </c>
      <c r="K24" s="9">
        <f>H25</f>
        <v>98.03</v>
      </c>
    </row>
    <row r="25" spans="2:11" ht="21" x14ac:dyDescent="0.35">
      <c r="C25" s="39"/>
      <c r="D25" s="8"/>
      <c r="E25" s="8"/>
      <c r="F25" s="46">
        <v>9</v>
      </c>
      <c r="G25" s="46">
        <v>8</v>
      </c>
      <c r="H25" s="47">
        <f>(F25-G25)*98.03</f>
        <v>98.03</v>
      </c>
      <c r="I25" s="9"/>
      <c r="J25" s="9"/>
      <c r="K25" s="9"/>
    </row>
    <row r="26" spans="2:11" ht="21" x14ac:dyDescent="0.35">
      <c r="C26" s="39"/>
      <c r="D26" s="110" t="s">
        <v>91</v>
      </c>
      <c r="E26" s="110"/>
      <c r="F26" s="109">
        <f>F25-G25</f>
        <v>1</v>
      </c>
      <c r="G26" s="109"/>
      <c r="H26" s="45"/>
      <c r="I26" s="9"/>
      <c r="J26" s="9"/>
      <c r="K26" s="9"/>
    </row>
    <row r="27" spans="2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2:11" ht="21" customHeight="1" x14ac:dyDescent="0.35">
      <c r="C28" s="38">
        <v>44170</v>
      </c>
      <c r="D28" s="115" t="s">
        <v>132</v>
      </c>
      <c r="E28" s="115"/>
      <c r="F28" s="46" t="s">
        <v>137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40"/>
      <c r="D30" s="44"/>
      <c r="E30" s="44"/>
      <c r="F30" s="90"/>
      <c r="G30" s="90"/>
      <c r="H30" s="90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(K20+K24+K29)</f>
        <v>1447.4299999999998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12617.32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112" t="s">
        <v>17</v>
      </c>
      <c r="D37" s="112"/>
      <c r="E37" s="112"/>
      <c r="F37" s="112"/>
      <c r="G37" s="112"/>
      <c r="H37" s="112"/>
      <c r="I37" s="112"/>
      <c r="J37" s="112"/>
      <c r="K37" s="112"/>
      <c r="L37" s="3"/>
    </row>
    <row r="38" spans="2:12" s="8" customFormat="1" ht="21" x14ac:dyDescent="0.35">
      <c r="B38" s="3"/>
      <c r="C38" s="91"/>
      <c r="D38" s="91"/>
      <c r="E38" s="91"/>
      <c r="F38" s="91"/>
      <c r="G38" s="91"/>
      <c r="H38" s="91"/>
      <c r="I38" s="91"/>
      <c r="J38" s="91"/>
      <c r="K38" s="91"/>
      <c r="L38" s="3"/>
    </row>
    <row r="39" spans="2:12" s="8" customFormat="1" ht="28.5" x14ac:dyDescent="0.45">
      <c r="B39" s="3"/>
      <c r="C39" s="10" t="s">
        <v>18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s="8" customFormat="1" ht="28.5" x14ac:dyDescent="0.45">
      <c r="B40" s="3"/>
      <c r="C40" s="27" t="s">
        <v>30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ht="10.5" customHeight="1" x14ac:dyDescent="0.25">
      <c r="C41" s="98"/>
      <c r="D41" s="98"/>
      <c r="E41" s="98"/>
      <c r="F41" s="98"/>
      <c r="G41" s="98"/>
      <c r="H41" s="98"/>
      <c r="I41" s="98"/>
      <c r="J41" s="98"/>
      <c r="K41" s="98"/>
    </row>
    <row r="42" spans="2:12" ht="30" customHeight="1" x14ac:dyDescent="0.45">
      <c r="C42" s="27" t="s">
        <v>27</v>
      </c>
      <c r="D42" s="27"/>
      <c r="E42" s="27"/>
      <c r="F42" s="27"/>
      <c r="G42" s="27"/>
      <c r="H42" s="27"/>
      <c r="I42" s="42"/>
      <c r="J42" s="42"/>
      <c r="K42" s="42"/>
    </row>
    <row r="43" spans="2:12" ht="14.25" customHeight="1" x14ac:dyDescent="0.45">
      <c r="C43" s="25"/>
      <c r="D43" s="25"/>
      <c r="E43" s="25"/>
      <c r="F43" s="25"/>
      <c r="G43" s="25"/>
      <c r="H43" s="25"/>
      <c r="I43" s="26"/>
      <c r="J43" s="26"/>
      <c r="K43" s="26"/>
    </row>
    <row r="44" spans="2:12" ht="21" x14ac:dyDescent="0.35">
      <c r="C44" s="8"/>
      <c r="D44" s="8"/>
      <c r="E44" s="8"/>
      <c r="F44" s="8"/>
      <c r="G44" s="8"/>
      <c r="H44" s="8"/>
      <c r="I44" s="9"/>
      <c r="J44" s="9"/>
      <c r="K44" s="9"/>
    </row>
    <row r="47" spans="2:12" ht="21" x14ac:dyDescent="0.35">
      <c r="C47" s="8" t="s">
        <v>19</v>
      </c>
      <c r="D47" s="8"/>
      <c r="E47" s="8"/>
      <c r="F47" s="8"/>
      <c r="G47" s="8" t="s">
        <v>20</v>
      </c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97" t="s">
        <v>140</v>
      </c>
      <c r="D50" s="97"/>
      <c r="E50" s="97"/>
      <c r="F50" s="8"/>
      <c r="G50" s="97" t="s">
        <v>31</v>
      </c>
      <c r="H50" s="97"/>
      <c r="I50" s="9"/>
      <c r="J50" s="9"/>
      <c r="K50" s="9"/>
    </row>
    <row r="51" spans="3:11" ht="21" x14ac:dyDescent="0.35">
      <c r="C51" s="96" t="s">
        <v>23</v>
      </c>
      <c r="D51" s="96"/>
      <c r="E51" s="96"/>
      <c r="F51" s="8"/>
      <c r="G51" s="96" t="s">
        <v>24</v>
      </c>
      <c r="H51" s="96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.75" thickBot="1" x14ac:dyDescent="0.4">
      <c r="C53" s="23"/>
      <c r="D53" s="23"/>
      <c r="E53" s="23"/>
      <c r="F53" s="23"/>
      <c r="G53" s="23"/>
      <c r="H53" s="23"/>
      <c r="J53" s="43" t="s">
        <v>26</v>
      </c>
      <c r="K53" s="24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7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C41:K41"/>
    <mergeCell ref="C50:E50"/>
    <mergeCell ref="G50:H50"/>
    <mergeCell ref="C51:E51"/>
    <mergeCell ref="G51:H5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106" t="s">
        <v>12</v>
      </c>
      <c r="D14" s="103"/>
      <c r="E14" s="103"/>
      <c r="F14" s="103"/>
      <c r="G14" s="103"/>
      <c r="H14" s="103"/>
      <c r="I14" s="103"/>
      <c r="J14" s="103"/>
      <c r="K14" s="10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36.6</v>
      </c>
      <c r="I16" s="18">
        <f>K35</f>
        <v>312.77999999999997</v>
      </c>
      <c r="J16" s="18">
        <f>I16+H16+G16</f>
        <v>349.38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108" t="s">
        <v>32</v>
      </c>
      <c r="E20" s="108"/>
      <c r="F20" s="46" t="s">
        <v>50</v>
      </c>
      <c r="G20" s="46"/>
      <c r="H20" s="46"/>
      <c r="I20" s="9"/>
      <c r="J20" s="22">
        <v>0</v>
      </c>
      <c r="K20" s="9">
        <f>H21</f>
        <v>196.89999999999998</v>
      </c>
    </row>
    <row r="21" spans="3:11" ht="21" x14ac:dyDescent="0.35">
      <c r="C21" s="39"/>
      <c r="D21" s="8"/>
      <c r="E21" s="8"/>
      <c r="F21" s="46">
        <v>13</v>
      </c>
      <c r="G21" s="46">
        <v>2</v>
      </c>
      <c r="H21" s="47">
        <f>(F21-G21)*17.9</f>
        <v>196.89999999999998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44</v>
      </c>
      <c r="G24" s="46"/>
      <c r="H24" s="46"/>
      <c r="I24" s="9"/>
      <c r="J24" s="22">
        <v>0</v>
      </c>
      <c r="K24" s="9">
        <f>H25</f>
        <v>115.88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(F25-G25)*115.88</f>
        <v>115.88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312.77999999999997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349.38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105" t="s">
        <v>23</v>
      </c>
      <c r="D55" s="105"/>
      <c r="E55" s="105"/>
      <c r="F55" s="8"/>
      <c r="G55" s="105" t="s">
        <v>24</v>
      </c>
      <c r="H55" s="10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K25" sqref="K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46</v>
      </c>
      <c r="E16" s="50" t="s">
        <v>47</v>
      </c>
      <c r="F16" s="18"/>
      <c r="G16" s="18"/>
      <c r="H16" s="18">
        <v>349.38</v>
      </c>
      <c r="I16" s="18">
        <f>K35</f>
        <v>913.92000000000007</v>
      </c>
      <c r="J16" s="18">
        <f>I16+H16+G16</f>
        <v>1263.3000000000002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104" t="s">
        <v>32</v>
      </c>
      <c r="E20" s="104"/>
      <c r="F20" s="46" t="s">
        <v>48</v>
      </c>
      <c r="G20" s="46"/>
      <c r="H20" s="46"/>
      <c r="I20" s="9"/>
      <c r="J20" s="22">
        <v>0</v>
      </c>
      <c r="K20" s="9">
        <f>H21</f>
        <v>913.92000000000007</v>
      </c>
    </row>
    <row r="21" spans="3:11" ht="21" x14ac:dyDescent="0.35">
      <c r="C21" s="39"/>
      <c r="D21" s="8"/>
      <c r="E21" s="8"/>
      <c r="F21" s="46">
        <v>69</v>
      </c>
      <c r="G21" s="46">
        <v>13</v>
      </c>
      <c r="H21" s="47">
        <f>(F21-G21)*16.32</f>
        <v>913.92000000000007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913.92000000000007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1263.3000000000002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J27" sqref="J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1263.3</v>
      </c>
      <c r="I16" s="18">
        <f>K35</f>
        <v>49.260000000000005</v>
      </c>
      <c r="J16" s="18">
        <f>I16+H16+G16</f>
        <v>1312.56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53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104" t="s">
        <v>32</v>
      </c>
      <c r="E20" s="104"/>
      <c r="F20" s="46" t="s">
        <v>54</v>
      </c>
      <c r="G20" s="46"/>
      <c r="H20" s="46"/>
      <c r="I20" s="9"/>
      <c r="J20" s="22">
        <v>0</v>
      </c>
      <c r="K20" s="9">
        <f>H21</f>
        <v>49.260000000000005</v>
      </c>
    </row>
    <row r="21" spans="3:11" ht="21" x14ac:dyDescent="0.35">
      <c r="C21" s="39"/>
      <c r="D21" s="8"/>
      <c r="E21" s="8"/>
      <c r="F21" s="46">
        <v>72</v>
      </c>
      <c r="G21" s="46">
        <v>69</v>
      </c>
      <c r="H21" s="47">
        <f>(F21-G21)*16.42</f>
        <v>49.260000000000005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49.260000000000005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1312.56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57</v>
      </c>
      <c r="E16" s="50" t="s">
        <v>58</v>
      </c>
      <c r="F16" s="18"/>
      <c r="G16" s="18"/>
      <c r="H16" s="18">
        <v>1312.56</v>
      </c>
      <c r="I16" s="18">
        <f>K35</f>
        <v>1042.8</v>
      </c>
      <c r="J16" s="18">
        <f>I16+H16+G16</f>
        <v>2355.3599999999997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55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104" t="s">
        <v>32</v>
      </c>
      <c r="E20" s="104"/>
      <c r="F20" s="46" t="s">
        <v>59</v>
      </c>
      <c r="G20" s="46"/>
      <c r="H20" s="46"/>
      <c r="I20" s="9"/>
      <c r="J20" s="22">
        <v>0</v>
      </c>
      <c r="K20" s="9">
        <f>H21</f>
        <v>1042.8</v>
      </c>
    </row>
    <row r="21" spans="3:11" ht="21" x14ac:dyDescent="0.35">
      <c r="C21" s="39"/>
      <c r="D21" s="8"/>
      <c r="E21" s="8"/>
      <c r="F21" s="46">
        <v>132</v>
      </c>
      <c r="G21" s="46">
        <v>72</v>
      </c>
      <c r="H21" s="47">
        <f>(F21-G21)*17.38</f>
        <v>1042.8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1042.8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2355.3599999999997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7" sqref="H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62</v>
      </c>
      <c r="E16" s="50" t="s">
        <v>63</v>
      </c>
      <c r="F16" s="18"/>
      <c r="G16" s="18"/>
      <c r="H16" s="18">
        <v>2355.36</v>
      </c>
      <c r="I16" s="18">
        <f>K35</f>
        <v>879.1</v>
      </c>
      <c r="J16" s="18">
        <f>I16+H16+G16</f>
        <v>3234.46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57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104" t="s">
        <v>32</v>
      </c>
      <c r="E20" s="104"/>
      <c r="F20" s="46" t="s">
        <v>64</v>
      </c>
      <c r="G20" s="46"/>
      <c r="H20" s="46"/>
      <c r="I20" s="9"/>
      <c r="J20" s="22">
        <v>0</v>
      </c>
      <c r="K20" s="9">
        <f>H21</f>
        <v>415.38</v>
      </c>
    </row>
    <row r="21" spans="3:11" ht="21" x14ac:dyDescent="0.35">
      <c r="C21" s="39"/>
      <c r="D21" s="8"/>
      <c r="E21" s="8"/>
      <c r="F21" s="46">
        <v>155</v>
      </c>
      <c r="G21" s="46">
        <v>132</v>
      </c>
      <c r="H21" s="47">
        <f>(F21-G21)*18.06</f>
        <v>415.38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463.72</v>
      </c>
    </row>
    <row r="25" spans="3:11" ht="21" x14ac:dyDescent="0.35">
      <c r="C25" s="39"/>
      <c r="D25" s="8"/>
      <c r="E25" s="8"/>
      <c r="F25" s="46">
        <v>5</v>
      </c>
      <c r="G25" s="46">
        <v>1</v>
      </c>
      <c r="H25" s="47">
        <f>(F25-G25)*115.93</f>
        <v>463.72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879.1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3234.46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67</v>
      </c>
      <c r="E16" s="50" t="s">
        <v>68</v>
      </c>
      <c r="F16" s="18"/>
      <c r="G16" s="18"/>
      <c r="H16" s="18">
        <v>3234.46</v>
      </c>
      <c r="I16" s="18">
        <f>K35</f>
        <v>191.39999999999998</v>
      </c>
      <c r="J16" s="18">
        <f>I16+H16+G16</f>
        <v>3425.86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59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104" t="s">
        <v>32</v>
      </c>
      <c r="E20" s="104"/>
      <c r="F20" s="46" t="s">
        <v>70</v>
      </c>
      <c r="G20" s="46"/>
      <c r="H20" s="46"/>
      <c r="I20" s="9"/>
      <c r="J20" s="22">
        <v>0</v>
      </c>
      <c r="K20" s="9">
        <f>H21</f>
        <v>191.39999999999998</v>
      </c>
    </row>
    <row r="21" spans="3:11" ht="21" x14ac:dyDescent="0.35">
      <c r="C21" s="39"/>
      <c r="D21" s="8"/>
      <c r="E21" s="8"/>
      <c r="F21" s="46">
        <v>166</v>
      </c>
      <c r="G21" s="46">
        <v>155</v>
      </c>
      <c r="H21" s="47">
        <f>(F21-G21)*17.4</f>
        <v>191.39999999999998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191.39999999999998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3425.86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72</v>
      </c>
      <c r="E16" s="50" t="s">
        <v>73</v>
      </c>
      <c r="F16" s="18"/>
      <c r="G16" s="18"/>
      <c r="H16" s="18">
        <v>3425.86</v>
      </c>
      <c r="I16" s="18">
        <f>K35</f>
        <v>725.35</v>
      </c>
      <c r="J16" s="18">
        <f>I16+H16+G16</f>
        <v>4151.21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61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104" t="s">
        <v>32</v>
      </c>
      <c r="E20" s="104"/>
      <c r="F20" s="46" t="s">
        <v>74</v>
      </c>
      <c r="G20" s="46"/>
      <c r="H20" s="46"/>
      <c r="I20" s="9"/>
      <c r="J20" s="22">
        <v>0</v>
      </c>
      <c r="K20" s="9">
        <f>H21</f>
        <v>490.73</v>
      </c>
    </row>
    <row r="21" spans="3:11" ht="21" x14ac:dyDescent="0.35">
      <c r="C21" s="39"/>
      <c r="D21" s="8"/>
      <c r="E21" s="8"/>
      <c r="F21" s="46">
        <v>197</v>
      </c>
      <c r="G21" s="46">
        <v>166</v>
      </c>
      <c r="H21" s="47">
        <f>(F21-G21)*15.83</f>
        <v>490.73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75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7</v>
      </c>
      <c r="G25" s="46">
        <v>5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725.35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4151.21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5" zoomScale="85" zoomScaleNormal="85" workbookViewId="0">
      <selection activeCell="A43" sqref="A43:XFD4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102" t="s">
        <v>14</v>
      </c>
      <c r="J3" s="102"/>
      <c r="K3" s="102"/>
    </row>
    <row r="4" spans="3:11" ht="21" customHeight="1" x14ac:dyDescent="0.35">
      <c r="C4" s="8"/>
      <c r="D4" s="8"/>
      <c r="E4" s="8"/>
      <c r="F4" s="8"/>
      <c r="G4" s="8"/>
      <c r="H4" s="8"/>
      <c r="I4" s="102"/>
      <c r="J4" s="102"/>
      <c r="K4" s="10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9" t="s">
        <v>12</v>
      </c>
      <c r="D14" s="100"/>
      <c r="E14" s="100"/>
      <c r="F14" s="100"/>
      <c r="G14" s="100"/>
      <c r="H14" s="100"/>
      <c r="I14" s="100"/>
      <c r="J14" s="100"/>
      <c r="K14" s="10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77</v>
      </c>
      <c r="E16" s="50" t="s">
        <v>78</v>
      </c>
      <c r="F16" s="18"/>
      <c r="G16" s="18"/>
      <c r="H16" s="18">
        <v>4151.21</v>
      </c>
      <c r="I16" s="18">
        <f>K35</f>
        <v>174.13</v>
      </c>
      <c r="J16" s="18">
        <f>I16+H16+G16</f>
        <v>4325.34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63" t="s">
        <v>7</v>
      </c>
      <c r="D19" s="103" t="s">
        <v>8</v>
      </c>
      <c r="E19" s="103"/>
      <c r="F19" s="103" t="s">
        <v>9</v>
      </c>
      <c r="G19" s="103"/>
      <c r="H19" s="10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104" t="s">
        <v>32</v>
      </c>
      <c r="E20" s="104"/>
      <c r="F20" s="46" t="s">
        <v>79</v>
      </c>
      <c r="G20" s="46"/>
      <c r="H20" s="46"/>
      <c r="I20" s="9"/>
      <c r="J20" s="22">
        <v>0</v>
      </c>
      <c r="K20" s="9">
        <f>H21</f>
        <v>174.13</v>
      </c>
    </row>
    <row r="21" spans="3:11" ht="21" x14ac:dyDescent="0.35">
      <c r="C21" s="39"/>
      <c r="D21" s="8"/>
      <c r="E21" s="8"/>
      <c r="F21" s="46">
        <v>208</v>
      </c>
      <c r="G21" s="46">
        <v>197</v>
      </c>
      <c r="H21" s="47">
        <f>(F21-G21)*15.83</f>
        <v>174.13</v>
      </c>
      <c r="I21" s="9"/>
      <c r="J21" s="9"/>
      <c r="K21" s="9"/>
    </row>
    <row r="22" spans="3:11" ht="21" x14ac:dyDescent="0.35">
      <c r="C22" s="39"/>
      <c r="D22" s="110" t="s">
        <v>90</v>
      </c>
      <c r="E22" s="110"/>
      <c r="F22" s="109">
        <f>F21-G21</f>
        <v>11</v>
      </c>
      <c r="G22" s="10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</v>
      </c>
      <c r="G25" s="46">
        <v>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110" t="s">
        <v>91</v>
      </c>
      <c r="E26" s="110"/>
      <c r="F26" s="109">
        <f>F25-G25</f>
        <v>0</v>
      </c>
      <c r="G26" s="10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62"/>
      <c r="G31" s="62"/>
      <c r="H31" s="6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2"/>
      <c r="G33" s="62"/>
      <c r="H33" s="6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174.13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4325.34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6" t="s">
        <v>17</v>
      </c>
      <c r="D40" s="96"/>
      <c r="E40" s="96"/>
      <c r="F40" s="96"/>
      <c r="G40" s="96"/>
      <c r="H40" s="96"/>
      <c r="I40" s="96"/>
      <c r="J40" s="96"/>
      <c r="K40" s="96"/>
      <c r="L40" s="3"/>
    </row>
    <row r="41" spans="2:12" s="8" customFormat="1" ht="21" x14ac:dyDescent="0.35">
      <c r="B41" s="3"/>
      <c r="C41" s="66" t="s">
        <v>81</v>
      </c>
      <c r="D41" s="66" t="s">
        <v>82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6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8"/>
      <c r="D45" s="98"/>
      <c r="E45" s="98"/>
      <c r="F45" s="98"/>
      <c r="G45" s="98"/>
      <c r="H45" s="98"/>
      <c r="I45" s="98"/>
      <c r="J45" s="98"/>
      <c r="K45" s="9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96" t="s">
        <v>23</v>
      </c>
      <c r="D55" s="96"/>
      <c r="E55" s="96"/>
      <c r="F55" s="8"/>
      <c r="G55" s="96" t="s">
        <v>24</v>
      </c>
      <c r="H55" s="9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2020-12-16T03:57:38Z</cp:lastPrinted>
  <dcterms:created xsi:type="dcterms:W3CDTF">2018-02-28T02:33:50Z</dcterms:created>
  <dcterms:modified xsi:type="dcterms:W3CDTF">2020-12-16T03:57:46Z</dcterms:modified>
</cp:coreProperties>
</file>