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8" activeTab="15"/>
  </bookViews>
  <sheets>
    <sheet name="SEPT 2019" sheetId="2" r:id="rId1"/>
    <sheet name="OCT 2019" sheetId="3" r:id="rId2"/>
    <sheet name="NOV 2019" sheetId="4" r:id="rId3"/>
    <sheet name="DEC 2019" sheetId="5" r:id="rId4"/>
    <sheet name="JAN 2020" sheetId="6" r:id="rId5"/>
    <sheet name="FEB 2020" sheetId="7" r:id="rId6"/>
    <sheet name="MAR 2020" sheetId="8" r:id="rId7"/>
    <sheet name="APR 2020" sheetId="9" r:id="rId8"/>
    <sheet name="MAY 2020" sheetId="10" r:id="rId9"/>
    <sheet name="JUN 2020" sheetId="11" r:id="rId10"/>
    <sheet name="JUL 2020" sheetId="12" r:id="rId11"/>
    <sheet name="SOA" sheetId="13" r:id="rId12"/>
    <sheet name="AUG 2020" sheetId="14" r:id="rId13"/>
    <sheet name="SEPT 2020" sheetId="15" r:id="rId14"/>
    <sheet name="OCT 2020" sheetId="16" r:id="rId15"/>
    <sheet name="NOV 2020" sheetId="17" r:id="rId16"/>
  </sheets>
  <definedNames>
    <definedName name="_xlnm.Print_Area" localSheetId="7">'APR 2020'!$A$1:$K$59</definedName>
    <definedName name="_xlnm.Print_Area" localSheetId="12">'AUG 2020'!$A$1:$K$56</definedName>
    <definedName name="_xlnm.Print_Area" localSheetId="5">'FEB 2020'!$A$1:$K$57</definedName>
    <definedName name="_xlnm.Print_Area" localSheetId="10">'JUL 2020'!$A$1:$K$56</definedName>
    <definedName name="_xlnm.Print_Area" localSheetId="9">'JUN 2020'!$A$1:$K$56</definedName>
    <definedName name="_xlnm.Print_Area" localSheetId="6">'MAR 2020'!$A$1:$K$57</definedName>
    <definedName name="_xlnm.Print_Area" localSheetId="8">'MAY 2020'!$A$1:$K$60</definedName>
    <definedName name="_xlnm.Print_Area" localSheetId="15">'NOV 2020'!$A$1:$K$53</definedName>
    <definedName name="_xlnm.Print_Area" localSheetId="14">'OCT 2020'!$A$1:$K$56</definedName>
    <definedName name="_xlnm.Print_Area" localSheetId="13">'SEPT 2020'!$A$1:$K$56</definedName>
  </definedNames>
  <calcPr calcId="152511"/>
</workbook>
</file>

<file path=xl/calcChain.xml><?xml version="1.0" encoding="utf-8"?>
<calcChain xmlns="http://schemas.openxmlformats.org/spreadsheetml/2006/main">
  <c r="K32" i="17" l="1"/>
  <c r="H25" i="17" l="1"/>
  <c r="H21" i="17"/>
  <c r="H29" i="17" l="1"/>
  <c r="K31" i="17" l="1"/>
  <c r="F26" i="17"/>
  <c r="K24" i="17"/>
  <c r="F22" i="17"/>
  <c r="K20" i="17"/>
  <c r="I16" i="17" l="1"/>
  <c r="K34" i="17" s="1"/>
  <c r="K29" i="16"/>
  <c r="J16" i="17" l="1"/>
  <c r="H25" i="16"/>
  <c r="H21" i="16" l="1"/>
  <c r="K20" i="16" s="1"/>
  <c r="K34" i="16"/>
  <c r="F26" i="16"/>
  <c r="K24" i="16"/>
  <c r="F22" i="16"/>
  <c r="K35" i="16" l="1"/>
  <c r="I16" i="16"/>
  <c r="K37" i="16" s="1"/>
  <c r="H25" i="15"/>
  <c r="J16" i="16" l="1"/>
  <c r="H21" i="15"/>
  <c r="K20" i="15" s="1"/>
  <c r="F22" i="15"/>
  <c r="K34" i="15"/>
  <c r="K29" i="15"/>
  <c r="K27" i="15"/>
  <c r="F26" i="15"/>
  <c r="K24" i="15"/>
  <c r="K35" i="15" l="1"/>
  <c r="I16" i="15" s="1"/>
  <c r="K37" i="15" s="1"/>
  <c r="H25" i="14"/>
  <c r="H21" i="14"/>
  <c r="J16" i="15" l="1"/>
  <c r="K34" i="14"/>
  <c r="K29" i="14"/>
  <c r="K27" i="14"/>
  <c r="F26" i="14"/>
  <c r="K24" i="14"/>
  <c r="F22" i="14"/>
  <c r="K20" i="14"/>
  <c r="K35" i="14" l="1"/>
  <c r="I16" i="14" s="1"/>
  <c r="J16" i="14" s="1"/>
  <c r="J43" i="13"/>
  <c r="K37" i="14" l="1"/>
  <c r="F26" i="7"/>
  <c r="F22" i="7"/>
  <c r="F22" i="6"/>
  <c r="F26" i="6"/>
  <c r="F26" i="5"/>
  <c r="F22" i="5"/>
  <c r="F22" i="4"/>
  <c r="F26" i="4"/>
  <c r="F26" i="3" l="1"/>
  <c r="F22" i="3"/>
  <c r="F26" i="2"/>
  <c r="F22" i="2"/>
  <c r="H25" i="12" l="1"/>
  <c r="H21" i="12" l="1"/>
  <c r="K20" i="12" s="1"/>
  <c r="K34" i="12"/>
  <c r="K29" i="12"/>
  <c r="K27" i="12"/>
  <c r="F26" i="12"/>
  <c r="K24" i="12"/>
  <c r="F22" i="12"/>
  <c r="K32" i="11"/>
  <c r="K35" i="12" l="1"/>
  <c r="I16" i="12" s="1"/>
  <c r="K37" i="12" s="1"/>
  <c r="J16" i="12"/>
  <c r="H25" i="11" l="1"/>
  <c r="K24" i="11" s="1"/>
  <c r="H21" i="11"/>
  <c r="K20" i="11" s="1"/>
  <c r="K34" i="11"/>
  <c r="K29" i="11"/>
  <c r="F26" i="11"/>
  <c r="F22" i="11"/>
  <c r="K27" i="11" l="1"/>
  <c r="K35" i="11" s="1"/>
  <c r="I16" i="11" s="1"/>
  <c r="K33" i="10"/>
  <c r="K35" i="10"/>
  <c r="F26" i="8"/>
  <c r="F22" i="8"/>
  <c r="H21" i="10"/>
  <c r="K20" i="10" s="1"/>
  <c r="K30" i="10"/>
  <c r="F26" i="10"/>
  <c r="H25" i="10"/>
  <c r="K24" i="10"/>
  <c r="F22" i="10"/>
  <c r="K37" i="11" l="1"/>
  <c r="J16" i="11"/>
  <c r="I28" i="10"/>
  <c r="K28" i="10" s="1"/>
  <c r="F26" i="9"/>
  <c r="F22" i="9"/>
  <c r="K36" i="10" l="1"/>
  <c r="I16" i="10" s="1"/>
  <c r="H25" i="9"/>
  <c r="K24" i="9" s="1"/>
  <c r="H21" i="9"/>
  <c r="K35" i="9"/>
  <c r="K33" i="9"/>
  <c r="K30" i="9"/>
  <c r="K38" i="10" l="1"/>
  <c r="J16" i="10"/>
  <c r="K20" i="9"/>
  <c r="K36" i="9" s="1"/>
  <c r="I16" i="9" s="1"/>
  <c r="I28" i="9"/>
  <c r="K28" i="9" s="1"/>
  <c r="K38" i="9" l="1"/>
  <c r="J16" i="9"/>
  <c r="K34" i="8"/>
  <c r="K32" i="8"/>
  <c r="K29" i="8"/>
  <c r="K27" i="8"/>
  <c r="H25" i="8"/>
  <c r="K24" i="8"/>
  <c r="H21" i="8"/>
  <c r="K20" i="8" s="1"/>
  <c r="K35" i="8" l="1"/>
  <c r="I16" i="8" s="1"/>
  <c r="K37" i="8" s="1"/>
  <c r="H25" i="7"/>
  <c r="J16" i="8" l="1"/>
  <c r="H21" i="7"/>
  <c r="K20" i="7" s="1"/>
  <c r="K34" i="7"/>
  <c r="K32" i="7"/>
  <c r="K29" i="7"/>
  <c r="K27" i="7"/>
  <c r="K24" i="7"/>
  <c r="K35" i="7" l="1"/>
  <c r="I16" i="7" s="1"/>
  <c r="K37" i="7" s="1"/>
  <c r="H21" i="6"/>
  <c r="J16" i="7" l="1"/>
  <c r="H25" i="6"/>
  <c r="K34" i="6" l="1"/>
  <c r="K32" i="6"/>
  <c r="K29" i="6"/>
  <c r="K27" i="6"/>
  <c r="K24" i="6"/>
  <c r="K20" i="6"/>
  <c r="K35" i="6" l="1"/>
  <c r="I16" i="6" s="1"/>
  <c r="J16" i="6"/>
  <c r="K37" i="6"/>
  <c r="H25" i="5"/>
  <c r="H21" i="5" l="1"/>
  <c r="K34" i="5" l="1"/>
  <c r="K32" i="5"/>
  <c r="K29" i="5"/>
  <c r="K27" i="5"/>
  <c r="K24" i="5"/>
  <c r="K20" i="5"/>
  <c r="K35" i="5" l="1"/>
  <c r="I16" i="5" s="1"/>
  <c r="K37" i="5" s="1"/>
  <c r="H25" i="4"/>
  <c r="K24" i="4" s="1"/>
  <c r="H21" i="4"/>
  <c r="K20" i="4" s="1"/>
  <c r="K34" i="4"/>
  <c r="K32" i="4"/>
  <c r="K29" i="4"/>
  <c r="K27" i="4"/>
  <c r="J16" i="5" l="1"/>
  <c r="K35" i="4"/>
  <c r="I16" i="4" s="1"/>
  <c r="K37" i="4" s="1"/>
  <c r="H25" i="3"/>
  <c r="J16" i="4" l="1"/>
  <c r="H21" i="3"/>
  <c r="K34" i="3" l="1"/>
  <c r="K32" i="3"/>
  <c r="K29" i="3"/>
  <c r="K27" i="3"/>
  <c r="K24" i="3"/>
  <c r="K20" i="3"/>
  <c r="K35" i="3" l="1"/>
  <c r="I16" i="3" s="1"/>
  <c r="J16" i="3" s="1"/>
  <c r="H25" i="2"/>
  <c r="K37" i="3" l="1"/>
  <c r="K34" i="2"/>
  <c r="K32" i="2"/>
  <c r="K29" i="2"/>
  <c r="K27" i="2"/>
  <c r="K24" i="2"/>
  <c r="H21" i="2"/>
  <c r="K20" i="2" s="1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<sst xmlns="http://schemas.openxmlformats.org/spreadsheetml/2006/main" count="763" uniqueCount="177">
  <si>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</si>
  <si>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</si>
  <si>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</si>
  <si>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</si>
  <si>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</si>
  <si>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</si>
  <si>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</si>
  <si>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</si>
  <si>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</si>
  <si>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</si>
  <si>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</si>
  <si>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</si>
  <si>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</si>
  <si>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</si>
  <si>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</si>
  <si>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</si>
  <si>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</si>
  <si>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</si>
  <si>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</si>
  <si>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</si>
  <si>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</si>
  <si>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</si>
  <si>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</si>
  <si>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</si>
  <si>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</si>
  <si>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</si>
  <si>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</si>
  <si>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</si>
  <si>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</si>
  <si>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</si>
  <si>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</si>
  <si>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</si>
  <si>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</si>
  <si>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</si>
  <si>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SEPTEMBER 2019</t>
  </si>
  <si>
    <t>OCT 5 2019</t>
  </si>
  <si>
    <t>OCT 15 2019</t>
  </si>
  <si>
    <t>PRES: SEPT 25 2019 - PREV: AUG 30 2019 * 16.32</t>
  </si>
  <si>
    <t>UNIT: 12A04</t>
  </si>
  <si>
    <t>PRES: SEPT 25 2019 - PREV: AUG 30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</si>
  <si>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</si>
  <si>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</si>
  <si>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</si>
  <si>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</si>
  <si>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</si>
  <si>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</si>
  <si>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</si>
  <si>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</si>
  <si>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</si>
  <si>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</si>
  <si>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</si>
  <si>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</si>
  <si>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</si>
  <si>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</si>
  <si>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</si>
  <si>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</si>
  <si>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</si>
  <si>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</si>
  <si>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</si>
  <si>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</si>
  <si>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</si>
  <si>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</si>
  <si>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</si>
  <si>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</si>
  <si>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</si>
  <si>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</si>
  <si>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</si>
  <si>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</si>
  <si>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</si>
  <si>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</si>
  <si>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</si>
  <si>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</si>
  <si>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</si>
  <si>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</si>
  <si>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</si>
  <si>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</si>
  <si>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</si>
  <si>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</si>
  <si>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</si>
  <si>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</si>
  <si>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</si>
  <si>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</si>
  <si>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</si>
  <si>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</si>
  <si>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</si>
  <si>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</si>
  <si>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</si>
  <si>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</si>
  <si>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</si>
  <si>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</si>
  <si>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</si>
  <si>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2020 - 19 kWh x 10.98 = 208.62 + 20% (AC) = 250.34 - 300.77 (billing Mar2020) = </t>
    </r>
    <r>
      <rPr>
        <b/>
        <u/>
        <sz val="14"/>
        <color rgb="FFFF0000"/>
        <rFont val="Calibri"/>
        <family val="2"/>
        <scheme val="minor"/>
      </rPr>
      <t>50.43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</si>
  <si>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r>
      <t xml:space="preserve">REGISTERED OWNER: </t>
    </r>
    <r>
      <rPr>
        <b/>
        <sz val="22"/>
        <color theme="1"/>
        <rFont val="Calibri"/>
        <family val="2"/>
        <scheme val="minor"/>
      </rPr>
      <t>MA. SALIA/HERMOGENES DULDULAO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</si>
  <si>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</si>
  <si>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</si>
  <si>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</si>
  <si>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</si>
  <si>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</si>
  <si>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</si>
  <si>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</si>
  <si>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</si>
  <si>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</si>
  <si>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</si>
  <si>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</si>
  <si>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STATEMENT OF ACCOUNT</t>
  </si>
  <si>
    <t>FOR ELECTRICITY</t>
  </si>
  <si>
    <t>COVERAGE DATE</t>
  </si>
  <si>
    <t>CONSUMPTION</t>
  </si>
  <si>
    <t>BILLED RATE PER KW</t>
  </si>
  <si>
    <t>TOTAL AMOUNT BILLED</t>
  </si>
  <si>
    <t>ACTUAL RATE PER KW</t>
  </si>
  <si>
    <t>TOTAL AMOUNT</t>
  </si>
  <si>
    <t>ADJUSTMENT</t>
  </si>
  <si>
    <t>JAN 2020</t>
  </si>
  <si>
    <t>DEC 26 - JAN 25 2020</t>
  </si>
  <si>
    <t>FEB 2020</t>
  </si>
  <si>
    <t>JAN 26 - FEB 25 2020</t>
  </si>
  <si>
    <t>MAR 2020</t>
  </si>
  <si>
    <t>FEB 26 - MAR 25 2020</t>
  </si>
  <si>
    <t>APR 2020</t>
  </si>
  <si>
    <t>MAR 26 - APR 25 2020</t>
  </si>
  <si>
    <t>MAY 2020</t>
  </si>
  <si>
    <t>APR 26 - MAY 25 2020</t>
  </si>
  <si>
    <t>JUN 2020</t>
  </si>
  <si>
    <t>MAY 26 -JUN 25 2020</t>
  </si>
  <si>
    <t>JUL 2020</t>
  </si>
  <si>
    <t>JUN 26 - JUL 25 2020</t>
  </si>
  <si>
    <t>FOR WATER</t>
  </si>
  <si>
    <t>BILLED RATE PER CUBIC</t>
  </si>
  <si>
    <t>ACTUAL RATE PER CUBIC</t>
  </si>
  <si>
    <t>ADJUSTMENTS ON WATER &amp; ELECTRICITY BILLS WILL BE REFLECTED ON THE</t>
  </si>
  <si>
    <t>FOLLOWING MONTH OR UNTIL FURTHER NOTICE</t>
  </si>
  <si>
    <t>FOR ASSOCIATION DUES</t>
  </si>
  <si>
    <t>RATE</t>
  </si>
  <si>
    <t>JUL 1 - JUL 31 2020</t>
  </si>
  <si>
    <t>@85/sqm</t>
  </si>
  <si>
    <t>AUG 2020</t>
  </si>
  <si>
    <t>AUG 1 - AUG 31 2020</t>
  </si>
  <si>
    <t>@60/sqm</t>
  </si>
  <si>
    <t>Noted by:</t>
  </si>
  <si>
    <t>SEP 2019</t>
  </si>
  <si>
    <t>OCT 2019</t>
  </si>
  <si>
    <t>NOV 2019</t>
  </si>
  <si>
    <t>DEC 2019</t>
  </si>
  <si>
    <t>AUG 30 - SEP 25 2020</t>
  </si>
  <si>
    <t>SEP 26 - OCT 25 2020</t>
  </si>
  <si>
    <t>OCT 26 - NOV 25 2020</t>
  </si>
  <si>
    <t>NOV 26 - DEC 25 2020</t>
  </si>
  <si>
    <t>*REPLACED DAMAGED WATER METER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</si>
  <si>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</si>
  <si>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</si>
  <si>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</si>
  <si>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</si>
  <si>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</si>
  <si>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</si>
  <si>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</si>
  <si>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</si>
  <si>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</si>
  <si>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</si>
  <si>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</si>
  <si>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</si>
  <si>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</si>
  <si>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</si>
  <si>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</si>
  <si>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</si>
  <si>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</si>
  <si>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</si>
  <si>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BILLING MONTH: DECEMBER 2020</t>
  </si>
  <si>
    <t>DEC 5 2020</t>
  </si>
  <si>
    <t>DEC 15 2020</t>
  </si>
  <si>
    <t>ASSOCIATION DUES</t>
  </si>
  <si>
    <t>FOR THE MONTH OF DEC 2020</t>
  </si>
  <si>
    <t>ELECTRICITY - NOV 2020</t>
  </si>
  <si>
    <t>WATER - NOV 2020</t>
  </si>
  <si>
    <t>JENIFFER JAMIG</t>
  </si>
  <si>
    <t>PRES: NOV 25 2020 - PREV: OCT 26 2020 * 8.02</t>
  </si>
  <si>
    <t>PRES: NOV 25 2020 - OCT SEPT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</si>
</sst>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3" fillId="3" borderId="0" xfId="1" applyFont="1" applyFill="1"/>
    <xf numFmtId="14" fontId="12" fillId="0" borderId="0" xfId="0" applyNumberFormat="1" applyFont="1" applyBorder="1" applyAlignment="1">
      <alignment vertical="center"/>
    </xf>
    <xf numFmtId="0" fontId="12" fillId="0" borderId="0" xfId="0" applyFont="1" applyBorder="1"/>
    <xf numFmtId="0" fontId="5" fillId="0" borderId="0" xfId="0" applyFont="1" applyBorder="1"/>
    <xf numFmtId="14" fontId="12" fillId="0" borderId="0" xfId="0" applyNumberFormat="1" applyFont="1" applyBorder="1"/>
    <xf numFmtId="164" fontId="10" fillId="0" borderId="0" xfId="1" applyFont="1"/>
    <xf numFmtId="164" fontId="14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2" fillId="0" borderId="0" xfId="0" applyNumberFormat="1" applyFont="1" applyBorder="1" applyAlignment="1">
      <alignment vertical="center" wrapText="1"/>
    </xf>
    <xf numFmtId="0" fontId="6" fillId="0" borderId="0" xfId="0" applyFont="1" applyAlignment="1"/>
    <xf numFmtId="0" fontId="3" fillId="0" borderId="0" xfId="0" applyNumberFormat="1" applyFont="1"/>
    <xf numFmtId="0" fontId="5" fillId="0" borderId="0" xfId="0" applyNumberFormat="1" applyFont="1"/>
    <xf numFmtId="0" fontId="9" fillId="2" borderId="0" xfId="0" applyNumberFormat="1" applyFont="1" applyFill="1"/>
    <xf numFmtId="0" fontId="0" fillId="2" borderId="0" xfId="0" applyFill="1"/>
    <xf numFmtId="0" fontId="5" fillId="2" borderId="0" xfId="0" applyNumberFormat="1" applyFont="1" applyFill="1"/>
    <xf numFmtId="0" fontId="9" fillId="0" borderId="0" xfId="0" applyFont="1" applyFill="1"/>
    <xf numFmtId="0" fontId="5" fillId="0" borderId="0" xfId="0" applyNumberFormat="1" applyFont="1" applyFill="1"/>
    <xf numFmtId="0" fontId="22" fillId="0" borderId="0" xfId="0" applyFont="1" applyFill="1"/>
    <xf numFmtId="0" fontId="0" fillId="0" borderId="0" xfId="0" applyFill="1"/>
    <xf numFmtId="0" fontId="0" fillId="0" borderId="0" xfId="0" applyNumberFormat="1" applyFill="1"/>
    <xf numFmtId="43" fontId="0" fillId="0" borderId="0" xfId="0" applyNumberFormat="1"/>
    <xf numFmtId="0" fontId="14" fillId="0" borderId="0" xfId="0" applyFont="1" applyAlignment="1">
      <alignment horizontal="center" vertical="center" wrapText="1"/>
    </xf>
    <xf numFmtId="0" fontId="14" fillId="0" borderId="0" xfId="0" applyNumberFormat="1" applyFont="1" applyAlignment="1">
      <alignment horizontal="center" vertical="center" wrapText="1"/>
    </xf>
    <xf numFmtId="43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17" fontId="23" fillId="0" borderId="0" xfId="0" quotePrefix="1" applyNumberFormat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0" xfId="0" applyNumberFormat="1" applyFont="1" applyAlignment="1">
      <alignment horizontal="center" vertical="center"/>
    </xf>
    <xf numFmtId="43" fontId="23" fillId="0" borderId="0" xfId="0" applyNumberFormat="1" applyFont="1" applyAlignment="1">
      <alignment horizontal="center" vertical="center"/>
    </xf>
    <xf numFmtId="43" fontId="23" fillId="0" borderId="0" xfId="0" applyNumberFormat="1" applyFont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0" xfId="0" quotePrefix="1" applyFont="1" applyAlignment="1">
      <alignment horizontal="left" vertical="center"/>
    </xf>
    <xf numFmtId="0" fontId="23" fillId="0" borderId="0" xfId="0" applyNumberFormat="1" applyFont="1" applyFill="1" applyAlignment="1">
      <alignment horizontal="center" vertical="center"/>
    </xf>
    <xf numFmtId="43" fontId="23" fillId="0" borderId="0" xfId="0" applyNumberFormat="1" applyFont="1" applyFill="1" applyAlignment="1">
      <alignment horizontal="center" vertical="center"/>
    </xf>
    <xf numFmtId="0" fontId="24" fillId="0" borderId="0" xfId="0" applyFont="1"/>
    <xf numFmtId="17" fontId="0" fillId="0" borderId="0" xfId="0" quotePrefix="1" applyNumberFormat="1"/>
    <xf numFmtId="0" fontId="0" fillId="0" borderId="0" xfId="0" applyNumberFormat="1"/>
    <xf numFmtId="0" fontId="21" fillId="0" borderId="0" xfId="0" applyFont="1"/>
    <xf numFmtId="0" fontId="23" fillId="0" borderId="0" xfId="0" quotePrefix="1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4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4" fillId="0" borderId="5" xfId="0" applyFont="1" applyBorder="1" applyAlignment="1">
      <alignment horizontal="center" vertical="center"/>
    </xf>
    <xf numFmtId="0" fontId="12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2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14" fontId="12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2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49</xdr:row>
      <xdr:rowOff>0</xdr:rowOff>
    </xdr:from>
    <xdr:to>
      <xdr:col>7</xdr:col>
      <xdr:colOff>745671</xdr:colOff>
      <xdr:row>53</xdr:row>
      <xdr:rowOff>165701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760824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4</xdr:col>
      <xdr:colOff>434900</xdr:colOff>
      <xdr:row>52</xdr:row>
      <xdr:rowOff>103894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4298706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46</xdr:row>
      <xdr:rowOff>0</xdr:rowOff>
    </xdr:from>
    <xdr:to>
      <xdr:col>7</xdr:col>
      <xdr:colOff>745671</xdr:colOff>
      <xdr:row>50</xdr:row>
      <xdr:rowOff>165701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677900"/>
          <a:ext cx="745671" cy="1232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60"/>
  <sheetViews>
    <sheetView view="pageBreakPreview" topLeftCell="A10" zoomScale="70" zoomScaleNormal="55" zoomScaleSheetLayoutView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20" t="s">
        <v>14</v>
      </c>
      <c r="J3" s="120"/>
      <c r="K3" s="120"/>
    </row>
    <row r="4" spans="3:11" ht="21" customHeight="1" x14ac:dyDescent="0.35">
      <c r="C4" s="8"/>
      <c r="D4" s="8"/>
      <c r="E4" s="8"/>
      <c r="F4" s="8"/>
      <c r="G4" s="8"/>
      <c r="H4" s="8"/>
      <c r="I4" s="120"/>
      <c r="J4" s="120"/>
      <c r="K4" s="12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92</v>
      </c>
      <c r="D7" s="28"/>
      <c r="E7" s="29"/>
      <c r="F7" s="28"/>
      <c r="G7" s="28"/>
      <c r="H7" s="2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29" t="s">
        <v>38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29" t="s">
        <v>34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1" t="s">
        <v>12</v>
      </c>
      <c r="D14" s="122"/>
      <c r="E14" s="122"/>
      <c r="F14" s="122"/>
      <c r="G14" s="122"/>
      <c r="H14" s="122"/>
      <c r="I14" s="122"/>
      <c r="J14" s="122"/>
      <c r="K14" s="12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35</v>
      </c>
      <c r="E16" s="47" t="s">
        <v>36</v>
      </c>
      <c r="F16" s="18"/>
      <c r="G16" s="18"/>
      <c r="H16" s="18"/>
      <c r="I16" s="18">
        <f>K35</f>
        <v>16.32</v>
      </c>
      <c r="J16" s="18">
        <f>I16+H16+G16</f>
        <v>16.32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124" t="s">
        <v>8</v>
      </c>
      <c r="E19" s="124"/>
      <c r="F19" s="124" t="s">
        <v>9</v>
      </c>
      <c r="G19" s="124"/>
      <c r="H19" s="12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43595</v>
      </c>
      <c r="D20" s="125" t="s">
        <v>32</v>
      </c>
      <c r="E20" s="125"/>
      <c r="F20" s="44" t="s">
        <v>37</v>
      </c>
      <c r="G20" s="44"/>
      <c r="H20" s="44"/>
      <c r="I20" s="9"/>
      <c r="J20" s="22">
        <v>0</v>
      </c>
      <c r="K20" s="9">
        <f>H21</f>
        <v>16.32</v>
      </c>
    </row>
    <row r="21" spans="3:11" ht="21" x14ac:dyDescent="0.35">
      <c r="C21" s="37"/>
      <c r="D21" s="8"/>
      <c r="E21" s="8"/>
      <c r="F21" s="44">
        <v>1294</v>
      </c>
      <c r="G21" s="44">
        <v>1293</v>
      </c>
      <c r="H21" s="45">
        <f>(F21-G21)*16.32</f>
        <v>16.32</v>
      </c>
      <c r="I21" s="9"/>
      <c r="J21" s="9"/>
      <c r="K21" s="9"/>
    </row>
    <row r="22" spans="3:11" ht="21" x14ac:dyDescent="0.35">
      <c r="C22" s="37"/>
      <c r="D22" s="114" t="s">
        <v>79</v>
      </c>
      <c r="E22" s="114"/>
      <c r="F22" s="113">
        <f>F21-G21</f>
        <v>1</v>
      </c>
      <c r="G22" s="113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43595</v>
      </c>
      <c r="D24" s="8" t="s">
        <v>15</v>
      </c>
      <c r="E24" s="8"/>
      <c r="F24" s="44" t="s">
        <v>39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(F25-G25)*116.18</f>
        <v>0</v>
      </c>
      <c r="I25" s="9"/>
      <c r="J25" s="9"/>
      <c r="K25" s="9"/>
    </row>
    <row r="26" spans="3:11" ht="21" x14ac:dyDescent="0.35">
      <c r="C26" s="37"/>
      <c r="D26" s="114" t="s">
        <v>80</v>
      </c>
      <c r="E26" s="114"/>
      <c r="F26" s="113">
        <f>F25-G25</f>
        <v>0</v>
      </c>
      <c r="G26" s="113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116"/>
      <c r="G29" s="117"/>
      <c r="H29" s="117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117"/>
      <c r="G30" s="117"/>
      <c r="H30" s="117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116"/>
      <c r="G32" s="117"/>
      <c r="H32" s="117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16.32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16.32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15" t="s">
        <v>17</v>
      </c>
      <c r="D40" s="115"/>
      <c r="E40" s="115"/>
      <c r="F40" s="115"/>
      <c r="G40" s="115"/>
      <c r="H40" s="115"/>
      <c r="I40" s="115"/>
      <c r="J40" s="115"/>
      <c r="K40" s="11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18"/>
      <c r="D45" s="118"/>
      <c r="E45" s="118"/>
      <c r="F45" s="118"/>
      <c r="G45" s="118"/>
      <c r="H45" s="118"/>
      <c r="I45" s="118"/>
      <c r="J45" s="118"/>
      <c r="K45" s="11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19" t="s">
        <v>33</v>
      </c>
      <c r="D54" s="119"/>
      <c r="E54" s="119"/>
      <c r="F54" s="8"/>
      <c r="G54" s="119" t="s">
        <v>31</v>
      </c>
      <c r="H54" s="119"/>
      <c r="I54" s="9"/>
      <c r="J54" s="9"/>
      <c r="K54" s="9"/>
    </row>
    <row r="55" spans="3:11" ht="21" x14ac:dyDescent="0.35">
      <c r="C55" s="115" t="s">
        <v>23</v>
      </c>
      <c r="D55" s="115"/>
      <c r="E55" s="115"/>
      <c r="F55" s="8"/>
      <c r="G55" s="115" t="s">
        <v>24</v>
      </c>
      <c r="H55" s="11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25" zoomScale="85" zoomScaleNormal="85" workbookViewId="0">
      <selection activeCell="N33" sqref="N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20" t="s">
        <v>14</v>
      </c>
      <c r="J3" s="120"/>
      <c r="K3" s="120"/>
    </row>
    <row r="4" spans="3:11" ht="21" customHeight="1" x14ac:dyDescent="0.35">
      <c r="C4" s="8"/>
      <c r="D4" s="8"/>
      <c r="E4" s="8"/>
      <c r="F4" s="8"/>
      <c r="G4" s="8"/>
      <c r="H4" s="8"/>
      <c r="I4" s="120"/>
      <c r="J4" s="120"/>
      <c r="K4" s="12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92</v>
      </c>
      <c r="D7" s="28"/>
      <c r="E7" s="29"/>
      <c r="F7" s="28"/>
      <c r="G7" s="28"/>
      <c r="H7" s="2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29" t="s">
        <v>38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29" t="s">
        <v>93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1" t="s">
        <v>12</v>
      </c>
      <c r="D14" s="122"/>
      <c r="E14" s="122"/>
      <c r="F14" s="122"/>
      <c r="G14" s="122"/>
      <c r="H14" s="122"/>
      <c r="I14" s="122"/>
      <c r="J14" s="122"/>
      <c r="K14" s="12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94</v>
      </c>
      <c r="E16" s="47" t="s">
        <v>95</v>
      </c>
      <c r="F16" s="18"/>
      <c r="G16" s="18"/>
      <c r="H16" s="18">
        <v>1464.91</v>
      </c>
      <c r="I16" s="18">
        <f>K35</f>
        <v>104.83</v>
      </c>
      <c r="J16" s="18">
        <f>I16+H16+G16</f>
        <v>1569.74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124" t="s">
        <v>8</v>
      </c>
      <c r="E19" s="124"/>
      <c r="F19" s="124" t="s">
        <v>9</v>
      </c>
      <c r="G19" s="124"/>
      <c r="H19" s="12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43958</v>
      </c>
      <c r="D20" s="125" t="s">
        <v>32</v>
      </c>
      <c r="E20" s="125"/>
      <c r="F20" s="44" t="s">
        <v>96</v>
      </c>
      <c r="G20" s="44"/>
      <c r="H20" s="44"/>
      <c r="I20" s="9"/>
      <c r="J20" s="22">
        <v>0</v>
      </c>
      <c r="K20" s="9">
        <f>H21</f>
        <v>9.6199999999999992</v>
      </c>
    </row>
    <row r="21" spans="3:11" ht="21" x14ac:dyDescent="0.35">
      <c r="C21" s="37"/>
      <c r="D21" s="8"/>
      <c r="E21" s="8"/>
      <c r="F21" s="44">
        <v>1359</v>
      </c>
      <c r="G21" s="44">
        <v>1358</v>
      </c>
      <c r="H21" s="45">
        <f>(F21-G21)*9.62</f>
        <v>9.6199999999999992</v>
      </c>
      <c r="I21" s="9"/>
      <c r="J21" s="9"/>
      <c r="K21" s="9"/>
    </row>
    <row r="22" spans="3:11" ht="21" x14ac:dyDescent="0.35">
      <c r="C22" s="37"/>
      <c r="D22" s="114" t="s">
        <v>79</v>
      </c>
      <c r="E22" s="114"/>
      <c r="F22" s="113">
        <f>F21-G21</f>
        <v>1</v>
      </c>
      <c r="G22" s="113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43958</v>
      </c>
      <c r="D24" s="8" t="s">
        <v>15</v>
      </c>
      <c r="E24" s="8"/>
      <c r="F24" s="44" t="s">
        <v>97</v>
      </c>
      <c r="G24" s="44"/>
      <c r="H24" s="44"/>
      <c r="I24" s="9"/>
      <c r="J24" s="22">
        <v>0</v>
      </c>
      <c r="K24" s="9">
        <f>H25</f>
        <v>96.22</v>
      </c>
    </row>
    <row r="25" spans="3:11" ht="21" x14ac:dyDescent="0.35">
      <c r="C25" s="37"/>
      <c r="D25" s="8"/>
      <c r="E25" s="8"/>
      <c r="F25" s="44">
        <v>3</v>
      </c>
      <c r="G25" s="44">
        <v>2</v>
      </c>
      <c r="H25" s="45">
        <f>(F25-G25)*96.22</f>
        <v>96.22</v>
      </c>
      <c r="I25" s="9"/>
      <c r="J25" s="9"/>
      <c r="K25" s="9"/>
    </row>
    <row r="26" spans="3:11" ht="21" x14ac:dyDescent="0.35">
      <c r="C26" s="37"/>
      <c r="D26" s="114" t="s">
        <v>80</v>
      </c>
      <c r="E26" s="114"/>
      <c r="F26" s="113">
        <f>F25-G25</f>
        <v>1</v>
      </c>
      <c r="G26" s="113"/>
      <c r="H26" s="43"/>
      <c r="I26" s="9"/>
      <c r="J26" s="9"/>
      <c r="K26" s="9"/>
    </row>
    <row r="27" spans="3:11" ht="21" x14ac:dyDescent="0.35">
      <c r="C27" s="36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116"/>
      <c r="G29" s="117"/>
      <c r="H29" s="11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117"/>
      <c r="G30" s="117"/>
      <c r="H30" s="117"/>
      <c r="I30" s="9"/>
      <c r="J30" s="9"/>
      <c r="K30" s="9"/>
    </row>
    <row r="31" spans="3:11" ht="21" x14ac:dyDescent="0.35">
      <c r="C31" s="38"/>
      <c r="D31" s="42"/>
      <c r="E31" s="42"/>
      <c r="F31" s="66"/>
      <c r="G31" s="66"/>
      <c r="H31" s="66"/>
      <c r="I31" s="9"/>
      <c r="J31" s="9"/>
      <c r="K31" s="9"/>
    </row>
    <row r="32" spans="3:11" ht="96.95" customHeight="1" x14ac:dyDescent="0.35">
      <c r="C32" s="36"/>
      <c r="D32" s="128" t="s">
        <v>90</v>
      </c>
      <c r="E32" s="128"/>
      <c r="F32" s="129" t="s">
        <v>98</v>
      </c>
      <c r="G32" s="129"/>
      <c r="H32" s="129"/>
      <c r="I32" s="129"/>
      <c r="J32" s="64">
        <v>0</v>
      </c>
      <c r="K32" s="64">
        <f>1.01</f>
        <v>1.01</v>
      </c>
    </row>
    <row r="33" spans="2:12" ht="27" customHeight="1" x14ac:dyDescent="0.35">
      <c r="C33" s="38"/>
      <c r="D33" s="42"/>
      <c r="E33" s="42"/>
      <c r="F33" s="66"/>
      <c r="G33" s="66"/>
      <c r="H33" s="66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(K20+K24+K27)-K32</f>
        <v>104.83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1569.74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27" t="s">
        <v>17</v>
      </c>
      <c r="D40" s="127"/>
      <c r="E40" s="127"/>
      <c r="F40" s="127"/>
      <c r="G40" s="127"/>
      <c r="H40" s="127"/>
      <c r="I40" s="127"/>
      <c r="J40" s="127"/>
      <c r="K40" s="127"/>
      <c r="L40" s="3"/>
    </row>
    <row r="41" spans="2:12" s="8" customFormat="1" ht="21" x14ac:dyDescent="0.35">
      <c r="B41" s="3"/>
      <c r="C41" s="65"/>
      <c r="D41" s="65"/>
      <c r="E41" s="65"/>
      <c r="F41" s="65"/>
      <c r="G41" s="65"/>
      <c r="H41" s="65"/>
      <c r="I41" s="65"/>
      <c r="J41" s="65"/>
      <c r="K41" s="65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118"/>
      <c r="D44" s="118"/>
      <c r="E44" s="118"/>
      <c r="F44" s="118"/>
      <c r="G44" s="118"/>
      <c r="H44" s="118"/>
      <c r="I44" s="118"/>
      <c r="J44" s="118"/>
      <c r="K44" s="118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0"/>
      <c r="J45" s="40"/>
      <c r="K45" s="40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119" t="s">
        <v>33</v>
      </c>
      <c r="D53" s="119"/>
      <c r="E53" s="119"/>
      <c r="F53" s="8"/>
      <c r="G53" s="119" t="s">
        <v>31</v>
      </c>
      <c r="H53" s="119"/>
      <c r="I53" s="9"/>
      <c r="J53" s="9"/>
      <c r="K53" s="9"/>
    </row>
    <row r="54" spans="3:11" ht="21" x14ac:dyDescent="0.35">
      <c r="C54" s="115" t="s">
        <v>23</v>
      </c>
      <c r="D54" s="115"/>
      <c r="E54" s="115"/>
      <c r="F54" s="8"/>
      <c r="G54" s="115" t="s">
        <v>24</v>
      </c>
      <c r="H54" s="115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1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2:E32"/>
    <mergeCell ref="F32:I32"/>
    <mergeCell ref="C40:K40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0"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20" t="s">
        <v>14</v>
      </c>
      <c r="J3" s="120"/>
      <c r="K3" s="120"/>
    </row>
    <row r="4" spans="3:11" ht="21" customHeight="1" x14ac:dyDescent="0.35">
      <c r="C4" s="8"/>
      <c r="D4" s="8"/>
      <c r="E4" s="8"/>
      <c r="F4" s="8"/>
      <c r="G4" s="8"/>
      <c r="H4" s="8"/>
      <c r="I4" s="120"/>
      <c r="J4" s="120"/>
      <c r="K4" s="12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92</v>
      </c>
      <c r="D7" s="28"/>
      <c r="E7" s="29"/>
      <c r="F7" s="28"/>
      <c r="G7" s="28"/>
      <c r="H7" s="2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29" t="s">
        <v>38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29" t="s">
        <v>99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1" t="s">
        <v>12</v>
      </c>
      <c r="D14" s="122"/>
      <c r="E14" s="122"/>
      <c r="F14" s="122"/>
      <c r="G14" s="122"/>
      <c r="H14" s="122"/>
      <c r="I14" s="122"/>
      <c r="J14" s="122"/>
      <c r="K14" s="12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100</v>
      </c>
      <c r="E16" s="47" t="s">
        <v>101</v>
      </c>
      <c r="F16" s="18"/>
      <c r="G16" s="18"/>
      <c r="H16" s="18">
        <v>1569.74</v>
      </c>
      <c r="I16" s="18">
        <f>K35</f>
        <v>143.84</v>
      </c>
      <c r="J16" s="18">
        <f>I16+H16+G16</f>
        <v>1713.58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124" t="s">
        <v>8</v>
      </c>
      <c r="E19" s="124"/>
      <c r="F19" s="124" t="s">
        <v>9</v>
      </c>
      <c r="G19" s="124"/>
      <c r="H19" s="12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43959</v>
      </c>
      <c r="D20" s="125" t="s">
        <v>32</v>
      </c>
      <c r="E20" s="125"/>
      <c r="F20" s="44" t="s">
        <v>102</v>
      </c>
      <c r="G20" s="44"/>
      <c r="H20" s="44"/>
      <c r="I20" s="9"/>
      <c r="J20" s="22">
        <v>0</v>
      </c>
      <c r="K20" s="9">
        <f>H21</f>
        <v>143.84</v>
      </c>
    </row>
    <row r="21" spans="3:11" ht="21" x14ac:dyDescent="0.35">
      <c r="C21" s="37"/>
      <c r="D21" s="8"/>
      <c r="E21" s="8"/>
      <c r="F21" s="44">
        <v>1375</v>
      </c>
      <c r="G21" s="44">
        <v>1359</v>
      </c>
      <c r="H21" s="45">
        <f>(F21-G21)*8.99</f>
        <v>143.84</v>
      </c>
      <c r="I21" s="9"/>
      <c r="J21" s="9"/>
      <c r="K21" s="9"/>
    </row>
    <row r="22" spans="3:11" ht="21" x14ac:dyDescent="0.35">
      <c r="C22" s="37"/>
      <c r="D22" s="114" t="s">
        <v>79</v>
      </c>
      <c r="E22" s="114"/>
      <c r="F22" s="113">
        <f>F21-G21</f>
        <v>16</v>
      </c>
      <c r="G22" s="113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43959</v>
      </c>
      <c r="D24" s="8" t="s">
        <v>15</v>
      </c>
      <c r="E24" s="8"/>
      <c r="F24" s="44" t="s">
        <v>103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3</v>
      </c>
      <c r="G25" s="44">
        <v>3</v>
      </c>
      <c r="H25" s="45">
        <f>(F25-G25)*96.72</f>
        <v>0</v>
      </c>
      <c r="I25" s="9"/>
      <c r="J25" s="9"/>
      <c r="K25" s="9"/>
    </row>
    <row r="26" spans="3:11" ht="21" x14ac:dyDescent="0.35">
      <c r="C26" s="37"/>
      <c r="D26" s="114" t="s">
        <v>80</v>
      </c>
      <c r="E26" s="114"/>
      <c r="F26" s="113">
        <f>F25-G25</f>
        <v>0</v>
      </c>
      <c r="G26" s="113"/>
      <c r="H26" s="43"/>
      <c r="I26" s="9"/>
      <c r="J26" s="9"/>
      <c r="K26" s="9"/>
    </row>
    <row r="27" spans="3:11" ht="21" x14ac:dyDescent="0.35">
      <c r="C27" s="36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116"/>
      <c r="G29" s="117"/>
      <c r="H29" s="11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117"/>
      <c r="G30" s="117"/>
      <c r="H30" s="117"/>
      <c r="I30" s="9"/>
      <c r="J30" s="9"/>
      <c r="K30" s="9"/>
    </row>
    <row r="31" spans="3:11" ht="21" x14ac:dyDescent="0.35">
      <c r="C31" s="38"/>
      <c r="D31" s="42"/>
      <c r="E31" s="42"/>
      <c r="F31" s="66"/>
      <c r="G31" s="66"/>
      <c r="H31" s="66"/>
      <c r="I31" s="9"/>
      <c r="J31" s="9"/>
      <c r="K31" s="9"/>
    </row>
    <row r="32" spans="3:11" ht="21" customHeight="1" x14ac:dyDescent="0.35">
      <c r="C32" s="36"/>
      <c r="D32" s="128"/>
      <c r="E32" s="128"/>
      <c r="F32" s="129"/>
      <c r="G32" s="129"/>
      <c r="H32" s="129"/>
      <c r="I32" s="129"/>
      <c r="J32" s="64"/>
      <c r="K32" s="64"/>
    </row>
    <row r="33" spans="2:12" ht="27" customHeight="1" x14ac:dyDescent="0.35">
      <c r="C33" s="38"/>
      <c r="D33" s="42"/>
      <c r="E33" s="42"/>
      <c r="F33" s="66"/>
      <c r="G33" s="66"/>
      <c r="H33" s="66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(K20+K24+K27)-K32</f>
        <v>143.84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1713.58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27" t="s">
        <v>17</v>
      </c>
      <c r="D40" s="127"/>
      <c r="E40" s="127"/>
      <c r="F40" s="127"/>
      <c r="G40" s="127"/>
      <c r="H40" s="127"/>
      <c r="I40" s="127"/>
      <c r="J40" s="127"/>
      <c r="K40" s="127"/>
      <c r="L40" s="3"/>
    </row>
    <row r="41" spans="2:12" s="8" customFormat="1" ht="21" x14ac:dyDescent="0.35">
      <c r="B41" s="3"/>
      <c r="C41" s="65"/>
      <c r="D41" s="65"/>
      <c r="E41" s="65"/>
      <c r="F41" s="65"/>
      <c r="G41" s="65"/>
      <c r="H41" s="65"/>
      <c r="I41" s="65"/>
      <c r="J41" s="65"/>
      <c r="K41" s="65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118"/>
      <c r="D44" s="118"/>
      <c r="E44" s="118"/>
      <c r="F44" s="118"/>
      <c r="G44" s="118"/>
      <c r="H44" s="118"/>
      <c r="I44" s="118"/>
      <c r="J44" s="118"/>
      <c r="K44" s="118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0"/>
      <c r="J45" s="40"/>
      <c r="K45" s="40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119" t="s">
        <v>33</v>
      </c>
      <c r="D53" s="119"/>
      <c r="E53" s="119"/>
      <c r="F53" s="8"/>
      <c r="G53" s="119" t="s">
        <v>31</v>
      </c>
      <c r="H53" s="119"/>
      <c r="I53" s="9"/>
      <c r="J53" s="9"/>
      <c r="K53" s="9"/>
    </row>
    <row r="54" spans="3:11" ht="21" x14ac:dyDescent="0.35">
      <c r="C54" s="115" t="s">
        <v>23</v>
      </c>
      <c r="D54" s="115"/>
      <c r="E54" s="115"/>
      <c r="F54" s="8"/>
      <c r="G54" s="115" t="s">
        <v>24</v>
      </c>
      <c r="H54" s="115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1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A7" workbookViewId="0">
      <selection activeCell="P8" sqref="P8"/>
    </sheetView>
  </sheetViews>
  <sheetFormatPr defaultRowHeight="15" x14ac:dyDescent="0.25"/>
  <cols>
    <col min="1" max="1" width="11.42578125" customWidth="1"/>
    <col min="2" max="2" width="25.7109375" customWidth="1"/>
    <col min="3" max="3" width="15.7109375" style="97" customWidth="1"/>
    <col min="4" max="4" width="11.5703125" style="79" hidden="1" customWidth="1"/>
    <col min="5" max="5" width="14.7109375" style="79" customWidth="1"/>
    <col min="6" max="6" width="6" style="79" hidden="1" customWidth="1"/>
    <col min="7" max="7" width="16.42578125" hidden="1" customWidth="1"/>
    <col min="8" max="9" width="9.140625" hidden="1" customWidth="1"/>
    <col min="10" max="10" width="12.85546875" hidden="1" customWidth="1"/>
    <col min="11" max="11" width="13.7109375" customWidth="1"/>
    <col min="12" max="12" width="14.5703125" customWidth="1"/>
  </cols>
  <sheetData>
    <row r="1" spans="1:19" ht="28.5" x14ac:dyDescent="0.45">
      <c r="A1" s="68" t="s">
        <v>28</v>
      </c>
      <c r="B1" s="1"/>
      <c r="C1" s="69"/>
      <c r="D1" s="1"/>
      <c r="E1" s="1"/>
      <c r="F1" s="1"/>
      <c r="G1" s="1"/>
    </row>
    <row r="2" spans="1:19" ht="21" x14ac:dyDescent="0.35">
      <c r="A2" s="58" t="s">
        <v>29</v>
      </c>
      <c r="B2" s="8"/>
      <c r="C2" s="70"/>
      <c r="D2" s="8"/>
      <c r="E2" s="8"/>
      <c r="F2" s="8"/>
      <c r="G2" s="8"/>
    </row>
    <row r="3" spans="1:19" ht="15" customHeight="1" x14ac:dyDescent="0.35">
      <c r="A3" s="8"/>
      <c r="B3" s="8"/>
      <c r="C3" s="70"/>
      <c r="D3" s="8"/>
      <c r="E3" s="8"/>
      <c r="F3" s="8"/>
      <c r="G3" s="8"/>
    </row>
    <row r="4" spans="1:19" ht="28.5" x14ac:dyDescent="0.45">
      <c r="A4" s="29" t="s">
        <v>92</v>
      </c>
      <c r="B4" s="28"/>
      <c r="C4" s="71"/>
      <c r="D4" s="28"/>
      <c r="E4" s="28"/>
      <c r="F4" s="28"/>
      <c r="G4" s="8"/>
      <c r="K4" s="72"/>
      <c r="L4" s="72"/>
    </row>
    <row r="5" spans="1:19" ht="15" customHeight="1" x14ac:dyDescent="0.35">
      <c r="A5" s="8"/>
      <c r="B5" s="8"/>
      <c r="C5" s="70"/>
      <c r="D5" s="8"/>
      <c r="E5" s="8"/>
      <c r="F5" s="8"/>
      <c r="G5" s="8"/>
    </row>
    <row r="6" spans="1:19" ht="26.25" x14ac:dyDescent="0.4">
      <c r="A6" s="29" t="s">
        <v>38</v>
      </c>
      <c r="B6" s="30"/>
      <c r="C6" s="71"/>
      <c r="D6" s="8"/>
      <c r="E6" s="42"/>
      <c r="F6" s="8"/>
      <c r="G6" s="8"/>
    </row>
    <row r="7" spans="1:19" ht="15" customHeight="1" x14ac:dyDescent="0.35">
      <c r="A7" s="8"/>
      <c r="B7" s="8"/>
      <c r="C7" s="70"/>
      <c r="D7" s="8"/>
      <c r="E7" s="42"/>
      <c r="F7" s="8"/>
      <c r="G7" s="8"/>
    </row>
    <row r="8" spans="1:19" ht="26.25" x14ac:dyDescent="0.4">
      <c r="A8" s="29" t="s">
        <v>104</v>
      </c>
      <c r="B8" s="28"/>
      <c r="C8" s="73"/>
      <c r="D8" s="8"/>
      <c r="E8" s="42"/>
      <c r="F8" s="8"/>
      <c r="G8" s="8"/>
    </row>
    <row r="9" spans="1:19" ht="26.25" x14ac:dyDescent="0.4">
      <c r="A9" s="74"/>
      <c r="B9" s="42"/>
      <c r="C9" s="75"/>
      <c r="D9" s="8"/>
      <c r="E9" s="42"/>
      <c r="F9" s="8"/>
      <c r="G9" s="8"/>
    </row>
    <row r="10" spans="1:19" ht="26.25" x14ac:dyDescent="0.4">
      <c r="A10" s="74"/>
      <c r="B10" s="42"/>
      <c r="C10" s="75"/>
      <c r="D10" s="8"/>
      <c r="E10" s="42"/>
      <c r="F10" s="8"/>
      <c r="G10" s="8"/>
    </row>
    <row r="11" spans="1:19" ht="18.75" x14ac:dyDescent="0.3">
      <c r="A11" s="76" t="s">
        <v>105</v>
      </c>
      <c r="B11" s="77"/>
      <c r="C11" s="78"/>
    </row>
    <row r="12" spans="1:19" s="84" customFormat="1" ht="47.25" x14ac:dyDescent="0.25">
      <c r="A12" s="80" t="s">
        <v>1</v>
      </c>
      <c r="B12" s="80" t="s">
        <v>106</v>
      </c>
      <c r="C12" s="81" t="s">
        <v>107</v>
      </c>
      <c r="D12" s="82" t="s">
        <v>108</v>
      </c>
      <c r="E12" s="82" t="s">
        <v>109</v>
      </c>
      <c r="F12" s="82"/>
      <c r="G12" s="82" t="s">
        <v>107</v>
      </c>
      <c r="H12" s="82" t="s">
        <v>110</v>
      </c>
      <c r="I12" s="82" t="s">
        <v>78</v>
      </c>
      <c r="J12" s="82" t="s">
        <v>111</v>
      </c>
      <c r="K12" s="83" t="s">
        <v>112</v>
      </c>
      <c r="L12" s="82"/>
      <c r="M12" s="80"/>
      <c r="N12" s="80"/>
      <c r="O12" s="80"/>
      <c r="P12" s="80"/>
      <c r="Q12" s="80"/>
      <c r="R12" s="80"/>
      <c r="S12" s="80"/>
    </row>
    <row r="13" spans="1:19" s="90" customFormat="1" ht="15.75" x14ac:dyDescent="0.25">
      <c r="A13" s="85" t="s">
        <v>140</v>
      </c>
      <c r="B13" s="86" t="s">
        <v>144</v>
      </c>
      <c r="C13" s="87">
        <v>1</v>
      </c>
      <c r="D13" s="88"/>
      <c r="E13" s="88">
        <v>16.32</v>
      </c>
      <c r="F13" s="89"/>
      <c r="G13" s="87"/>
      <c r="H13" s="88"/>
      <c r="I13" s="88"/>
      <c r="J13" s="88"/>
      <c r="K13" s="89"/>
      <c r="L13" s="89"/>
    </row>
    <row r="14" spans="1:19" s="90" customFormat="1" ht="15.75" x14ac:dyDescent="0.25">
      <c r="A14" s="85" t="s">
        <v>141</v>
      </c>
      <c r="B14" s="86" t="s">
        <v>145</v>
      </c>
      <c r="C14" s="87">
        <v>2</v>
      </c>
      <c r="D14" s="88"/>
      <c r="E14" s="88">
        <v>32.840000000000003</v>
      </c>
      <c r="F14" s="89"/>
      <c r="G14" s="87"/>
      <c r="H14" s="88"/>
      <c r="I14" s="88"/>
      <c r="J14" s="88"/>
      <c r="K14" s="89"/>
    </row>
    <row r="15" spans="1:19" s="90" customFormat="1" ht="15.75" x14ac:dyDescent="0.25">
      <c r="A15" s="85" t="s">
        <v>142</v>
      </c>
      <c r="B15" s="86" t="s">
        <v>146</v>
      </c>
      <c r="C15" s="87">
        <v>0</v>
      </c>
      <c r="D15" s="88"/>
      <c r="E15" s="88">
        <v>0</v>
      </c>
      <c r="F15" s="89"/>
      <c r="G15" s="91"/>
      <c r="H15" s="88"/>
      <c r="I15" s="88"/>
      <c r="J15" s="88"/>
      <c r="K15" s="89"/>
      <c r="L15" s="89"/>
    </row>
    <row r="16" spans="1:19" s="90" customFormat="1" ht="15.75" x14ac:dyDescent="0.25">
      <c r="A16" s="85" t="s">
        <v>143</v>
      </c>
      <c r="B16" s="86" t="s">
        <v>147</v>
      </c>
      <c r="C16" s="87">
        <v>9</v>
      </c>
      <c r="D16" s="88"/>
      <c r="E16" s="88">
        <v>162.54</v>
      </c>
      <c r="F16" s="89"/>
      <c r="G16" s="91"/>
      <c r="H16" s="88"/>
      <c r="I16" s="88"/>
      <c r="J16" s="88"/>
    </row>
    <row r="17" spans="1:12" s="90" customFormat="1" ht="15.75" x14ac:dyDescent="0.25">
      <c r="A17" s="85" t="s">
        <v>113</v>
      </c>
      <c r="B17" s="86" t="s">
        <v>114</v>
      </c>
      <c r="C17" s="93">
        <v>0</v>
      </c>
      <c r="D17" s="94"/>
      <c r="E17" s="94">
        <v>0</v>
      </c>
      <c r="F17" s="89"/>
      <c r="G17" s="91"/>
      <c r="H17" s="88"/>
      <c r="I17" s="88"/>
      <c r="J17" s="88"/>
      <c r="K17" s="95"/>
    </row>
    <row r="18" spans="1:12" ht="15.75" x14ac:dyDescent="0.25">
      <c r="A18" s="85" t="s">
        <v>115</v>
      </c>
      <c r="B18" s="86" t="s">
        <v>116</v>
      </c>
      <c r="C18" s="93">
        <v>34</v>
      </c>
      <c r="E18" s="79">
        <v>538.22</v>
      </c>
    </row>
    <row r="19" spans="1:12" ht="15.75" x14ac:dyDescent="0.25">
      <c r="A19" s="85" t="s">
        <v>117</v>
      </c>
      <c r="B19" s="86" t="s">
        <v>118</v>
      </c>
      <c r="C19" s="93">
        <v>19</v>
      </c>
      <c r="E19" s="79">
        <v>300.77</v>
      </c>
    </row>
    <row r="20" spans="1:12" ht="15.75" x14ac:dyDescent="0.25">
      <c r="A20" s="85" t="s">
        <v>119</v>
      </c>
      <c r="B20" s="86" t="s">
        <v>120</v>
      </c>
      <c r="C20" s="93">
        <v>0</v>
      </c>
      <c r="E20" s="79">
        <v>0</v>
      </c>
    </row>
    <row r="21" spans="1:12" ht="15.75" x14ac:dyDescent="0.25">
      <c r="A21" s="85" t="s">
        <v>121</v>
      </c>
      <c r="B21" s="92" t="s">
        <v>122</v>
      </c>
      <c r="C21" s="93">
        <v>0</v>
      </c>
      <c r="E21" s="79">
        <v>0</v>
      </c>
      <c r="K21" s="98">
        <v>-50.43</v>
      </c>
    </row>
    <row r="22" spans="1:12" ht="15.75" x14ac:dyDescent="0.25">
      <c r="A22" s="96" t="s">
        <v>123</v>
      </c>
      <c r="B22" s="86" t="s">
        <v>124</v>
      </c>
      <c r="C22" s="93">
        <v>1</v>
      </c>
      <c r="E22" s="79">
        <v>9.6199999999999992</v>
      </c>
    </row>
    <row r="23" spans="1:12" ht="15.75" x14ac:dyDescent="0.25">
      <c r="A23" s="85" t="s">
        <v>125</v>
      </c>
      <c r="B23" s="86" t="s">
        <v>126</v>
      </c>
      <c r="C23" s="93">
        <v>16</v>
      </c>
      <c r="E23" s="79">
        <v>143.84</v>
      </c>
    </row>
    <row r="24" spans="1:12" ht="15.75" x14ac:dyDescent="0.25">
      <c r="A24" s="85"/>
    </row>
    <row r="25" spans="1:12" ht="18.75" x14ac:dyDescent="0.3">
      <c r="A25" s="76" t="s">
        <v>127</v>
      </c>
      <c r="B25" s="77"/>
      <c r="C25" s="78"/>
    </row>
    <row r="26" spans="1:12" s="90" customFormat="1" ht="63" x14ac:dyDescent="0.25">
      <c r="A26" s="80" t="s">
        <v>1</v>
      </c>
      <c r="B26" s="80" t="s">
        <v>106</v>
      </c>
      <c r="C26" s="81" t="s">
        <v>107</v>
      </c>
      <c r="D26" s="82" t="s">
        <v>128</v>
      </c>
      <c r="E26" s="82" t="s">
        <v>109</v>
      </c>
      <c r="F26" s="82"/>
      <c r="G26" s="82" t="s">
        <v>107</v>
      </c>
      <c r="H26" s="82" t="s">
        <v>129</v>
      </c>
      <c r="I26" s="82" t="s">
        <v>78</v>
      </c>
      <c r="J26" s="82" t="s">
        <v>111</v>
      </c>
      <c r="K26" s="83" t="s">
        <v>112</v>
      </c>
    </row>
    <row r="27" spans="1:12" s="90" customFormat="1" ht="15.75" x14ac:dyDescent="0.25">
      <c r="A27" s="85" t="s">
        <v>140</v>
      </c>
      <c r="B27" s="86" t="s">
        <v>144</v>
      </c>
      <c r="C27" s="87">
        <v>0</v>
      </c>
      <c r="D27" s="88"/>
      <c r="E27" s="88">
        <v>0</v>
      </c>
      <c r="F27" s="89"/>
      <c r="G27" s="87"/>
      <c r="H27" s="88"/>
      <c r="I27" s="88"/>
      <c r="J27" s="88"/>
      <c r="K27" s="89"/>
      <c r="L27" s="89"/>
    </row>
    <row r="28" spans="1:12" s="90" customFormat="1" ht="15.75" x14ac:dyDescent="0.25">
      <c r="A28" s="85" t="s">
        <v>141</v>
      </c>
      <c r="B28" s="86" t="s">
        <v>145</v>
      </c>
      <c r="C28" s="87">
        <v>0</v>
      </c>
      <c r="D28" s="88"/>
      <c r="E28" s="88">
        <v>0</v>
      </c>
      <c r="F28" s="89"/>
      <c r="G28" s="87"/>
      <c r="H28" s="88"/>
      <c r="I28" s="88"/>
      <c r="J28" s="88"/>
      <c r="K28" s="89"/>
    </row>
    <row r="29" spans="1:12" s="90" customFormat="1" ht="15.75" x14ac:dyDescent="0.25">
      <c r="A29" s="85" t="s">
        <v>142</v>
      </c>
      <c r="B29" s="86" t="s">
        <v>146</v>
      </c>
      <c r="C29" s="87">
        <v>3</v>
      </c>
      <c r="D29" s="88"/>
      <c r="E29" s="88">
        <v>347.34</v>
      </c>
      <c r="F29" s="89"/>
      <c r="G29" s="91"/>
      <c r="H29" s="88"/>
      <c r="I29" s="88"/>
      <c r="J29" s="88"/>
      <c r="K29" s="89"/>
    </row>
    <row r="30" spans="1:12" s="90" customFormat="1" ht="15.75" x14ac:dyDescent="0.25">
      <c r="A30" s="85" t="s">
        <v>143</v>
      </c>
      <c r="B30" s="86" t="s">
        <v>147</v>
      </c>
      <c r="C30" s="87">
        <v>0</v>
      </c>
      <c r="D30" s="88"/>
      <c r="E30" s="88">
        <v>0</v>
      </c>
      <c r="F30" s="89"/>
      <c r="G30" s="91"/>
      <c r="H30" s="88"/>
      <c r="I30" s="88"/>
      <c r="J30" s="88"/>
    </row>
    <row r="31" spans="1:12" s="90" customFormat="1" ht="15.75" x14ac:dyDescent="0.25">
      <c r="A31" s="85" t="s">
        <v>113</v>
      </c>
      <c r="B31" s="86" t="s">
        <v>114</v>
      </c>
      <c r="C31" s="93">
        <v>0</v>
      </c>
      <c r="D31" s="94"/>
      <c r="E31" s="94">
        <v>0</v>
      </c>
      <c r="F31" s="89"/>
      <c r="G31" s="91"/>
      <c r="H31" s="88"/>
      <c r="I31" s="88"/>
      <c r="J31" s="88"/>
      <c r="K31" s="95"/>
    </row>
    <row r="32" spans="1:12" ht="15.75" x14ac:dyDescent="0.25">
      <c r="A32" s="85" t="s">
        <v>115</v>
      </c>
      <c r="B32" s="86" t="s">
        <v>116</v>
      </c>
      <c r="C32" s="93">
        <v>0</v>
      </c>
      <c r="E32" s="79">
        <v>0</v>
      </c>
      <c r="K32" s="89" t="s">
        <v>148</v>
      </c>
    </row>
    <row r="33" spans="1:11" ht="15.75" x14ac:dyDescent="0.25">
      <c r="A33" s="85" t="s">
        <v>117</v>
      </c>
      <c r="B33" s="86" t="s">
        <v>118</v>
      </c>
      <c r="C33" s="93">
        <v>1</v>
      </c>
      <c r="E33" s="79">
        <v>117.31</v>
      </c>
    </row>
    <row r="34" spans="1:11" ht="15.75" x14ac:dyDescent="0.25">
      <c r="A34" s="85" t="s">
        <v>119</v>
      </c>
      <c r="B34" s="86" t="s">
        <v>120</v>
      </c>
      <c r="C34" s="93">
        <v>0</v>
      </c>
      <c r="E34" s="79">
        <v>0</v>
      </c>
    </row>
    <row r="35" spans="1:11" ht="15.75" x14ac:dyDescent="0.25">
      <c r="A35" s="85" t="s">
        <v>121</v>
      </c>
      <c r="B35" s="92" t="s">
        <v>122</v>
      </c>
      <c r="C35" s="93">
        <v>0</v>
      </c>
      <c r="E35" s="79">
        <v>0</v>
      </c>
    </row>
    <row r="36" spans="1:11" ht="15.75" x14ac:dyDescent="0.25">
      <c r="A36" s="96" t="s">
        <v>123</v>
      </c>
      <c r="B36" s="86" t="s">
        <v>124</v>
      </c>
      <c r="C36" s="93">
        <v>1</v>
      </c>
      <c r="E36" s="79">
        <v>96.22</v>
      </c>
      <c r="K36" s="98">
        <v>-1.01</v>
      </c>
    </row>
    <row r="37" spans="1:11" ht="15.75" x14ac:dyDescent="0.25">
      <c r="A37" s="85" t="s">
        <v>125</v>
      </c>
      <c r="B37" s="86" t="s">
        <v>126</v>
      </c>
      <c r="C37" s="93">
        <v>0</v>
      </c>
      <c r="E37" s="79">
        <v>0</v>
      </c>
    </row>
    <row r="39" spans="1:11" ht="18.75" hidden="1" x14ac:dyDescent="0.3">
      <c r="A39" s="57" t="s">
        <v>70</v>
      </c>
      <c r="B39" s="56" t="s">
        <v>130</v>
      </c>
    </row>
    <row r="40" spans="1:11" ht="18.75" hidden="1" x14ac:dyDescent="0.3">
      <c r="A40" s="58"/>
      <c r="B40" s="56" t="s">
        <v>131</v>
      </c>
    </row>
    <row r="41" spans="1:11" ht="18.75" x14ac:dyDescent="0.3">
      <c r="A41" s="76" t="s">
        <v>132</v>
      </c>
      <c r="B41" s="77"/>
      <c r="C41" s="78"/>
    </row>
    <row r="42" spans="1:11" s="90" customFormat="1" ht="63" x14ac:dyDescent="0.25">
      <c r="A42" s="80" t="s">
        <v>1</v>
      </c>
      <c r="B42" s="80" t="s">
        <v>106</v>
      </c>
      <c r="C42" s="81" t="s">
        <v>133</v>
      </c>
      <c r="D42" s="82" t="s">
        <v>128</v>
      </c>
      <c r="E42" s="82" t="s">
        <v>109</v>
      </c>
      <c r="F42" s="82"/>
      <c r="G42" s="82" t="s">
        <v>107</v>
      </c>
      <c r="H42" s="82" t="s">
        <v>129</v>
      </c>
      <c r="I42" s="82" t="s">
        <v>78</v>
      </c>
      <c r="J42" s="82" t="s">
        <v>111</v>
      </c>
      <c r="K42" s="83" t="s">
        <v>112</v>
      </c>
    </row>
    <row r="43" spans="1:11" s="90" customFormat="1" ht="15.75" x14ac:dyDescent="0.25">
      <c r="A43" s="85" t="s">
        <v>125</v>
      </c>
      <c r="B43" s="86" t="s">
        <v>134</v>
      </c>
      <c r="C43" s="99" t="s">
        <v>135</v>
      </c>
      <c r="D43" s="88">
        <v>115.93</v>
      </c>
      <c r="E43" s="88">
        <v>1911.65</v>
      </c>
      <c r="F43" s="89"/>
      <c r="G43" s="87">
        <v>1</v>
      </c>
      <c r="H43" s="88">
        <v>92.74</v>
      </c>
      <c r="I43" s="88">
        <v>23.19</v>
      </c>
      <c r="J43" s="88">
        <f t="shared" ref="J43" si="0">(H43+I43)*G43</f>
        <v>115.92999999999999</v>
      </c>
      <c r="K43" s="95">
        <v>-562.25</v>
      </c>
    </row>
    <row r="44" spans="1:11" s="90" customFormat="1" ht="15.75" x14ac:dyDescent="0.25">
      <c r="A44" s="85" t="s">
        <v>136</v>
      </c>
      <c r="B44" s="92" t="s">
        <v>137</v>
      </c>
      <c r="C44" s="99" t="s">
        <v>138</v>
      </c>
      <c r="D44" s="88"/>
      <c r="E44" s="88">
        <v>1349.4</v>
      </c>
      <c r="F44" s="89"/>
      <c r="G44" s="87"/>
      <c r="H44" s="88"/>
      <c r="I44" s="88"/>
      <c r="J44" s="88"/>
    </row>
    <row r="45" spans="1:11" s="90" customFormat="1" ht="15.75" x14ac:dyDescent="0.25">
      <c r="A45" s="85"/>
      <c r="B45" s="86"/>
      <c r="C45" s="87"/>
      <c r="D45" s="88"/>
      <c r="E45" s="88"/>
      <c r="F45" s="89"/>
      <c r="G45" s="91"/>
      <c r="H45" s="88"/>
      <c r="I45" s="88"/>
      <c r="J45" s="88"/>
    </row>
    <row r="46" spans="1:11" s="90" customFormat="1" ht="15.75" x14ac:dyDescent="0.25">
      <c r="A46" s="85"/>
      <c r="B46" s="86"/>
      <c r="C46" s="102"/>
      <c r="D46" s="88"/>
      <c r="E46" s="88"/>
      <c r="F46" s="89"/>
      <c r="G46" s="91"/>
      <c r="H46" s="88"/>
      <c r="I46" s="88"/>
      <c r="J46" s="88"/>
    </row>
    <row r="47" spans="1:11" s="90" customFormat="1" ht="15.75" x14ac:dyDescent="0.25">
      <c r="A47" s="85"/>
      <c r="B47" s="92"/>
      <c r="C47" s="93"/>
      <c r="D47" s="94"/>
      <c r="E47" s="94"/>
      <c r="F47" s="89"/>
      <c r="G47" s="91"/>
      <c r="H47" s="88"/>
      <c r="I47" s="88"/>
      <c r="J47" s="88"/>
    </row>
    <row r="48" spans="1:11" ht="15.75" x14ac:dyDescent="0.25">
      <c r="A48" s="96"/>
      <c r="B48" s="86"/>
      <c r="C48" s="93"/>
      <c r="K48" s="98"/>
    </row>
    <row r="49" spans="1:8" ht="15.75" hidden="1" x14ac:dyDescent="0.25">
      <c r="A49" s="85"/>
      <c r="B49" s="86"/>
      <c r="C49" s="93"/>
    </row>
    <row r="50" spans="1:8" ht="18.75" hidden="1" x14ac:dyDescent="0.3">
      <c r="A50" s="58"/>
      <c r="B50" s="56"/>
    </row>
    <row r="51" spans="1:8" ht="18.75" hidden="1" x14ac:dyDescent="0.3">
      <c r="A51" s="58"/>
      <c r="B51" s="56"/>
    </row>
    <row r="53" spans="1:8" ht="18.75" x14ac:dyDescent="0.3">
      <c r="A53" s="58" t="s">
        <v>19</v>
      </c>
      <c r="B53" s="58"/>
      <c r="C53" s="58"/>
      <c r="D53" s="58"/>
      <c r="F53" s="58"/>
      <c r="G53" s="58"/>
      <c r="H53" s="58"/>
    </row>
    <row r="54" spans="1:8" ht="18.75" x14ac:dyDescent="0.3">
      <c r="A54" s="58"/>
      <c r="B54" s="58"/>
      <c r="C54" s="58"/>
      <c r="D54" s="58"/>
      <c r="E54" s="58"/>
      <c r="F54" s="58"/>
      <c r="G54" s="58"/>
      <c r="H54" s="58"/>
    </row>
    <row r="55" spans="1:8" ht="18.75" x14ac:dyDescent="0.3">
      <c r="A55" s="58"/>
      <c r="B55" s="58"/>
      <c r="C55" s="58"/>
      <c r="D55" s="58"/>
      <c r="E55" s="58"/>
      <c r="F55" s="58"/>
      <c r="G55" s="58"/>
      <c r="H55" s="58"/>
    </row>
    <row r="56" spans="1:8" ht="21" customHeight="1" x14ac:dyDescent="0.3">
      <c r="A56" s="130" t="s">
        <v>33</v>
      </c>
      <c r="B56" s="130"/>
      <c r="C56" s="130"/>
      <c r="D56" s="58"/>
    </row>
    <row r="57" spans="1:8" ht="18.75" x14ac:dyDescent="0.3">
      <c r="A57" s="131" t="s">
        <v>23</v>
      </c>
      <c r="B57" s="131"/>
      <c r="C57" s="131"/>
      <c r="D57" s="58"/>
    </row>
    <row r="60" spans="1:8" ht="18.75" x14ac:dyDescent="0.3">
      <c r="A60" s="58" t="s">
        <v>139</v>
      </c>
    </row>
    <row r="64" spans="1:8" ht="18.75" x14ac:dyDescent="0.3">
      <c r="A64" s="130" t="s">
        <v>31</v>
      </c>
      <c r="B64" s="130"/>
      <c r="C64" s="130"/>
      <c r="D64" s="130"/>
    </row>
    <row r="65" spans="1:4" ht="18.75" x14ac:dyDescent="0.3">
      <c r="A65" s="131" t="s">
        <v>24</v>
      </c>
      <c r="B65" s="131"/>
      <c r="C65" s="131"/>
      <c r="D65" s="131"/>
    </row>
  </sheetData>
  <mergeCells count="4">
    <mergeCell ref="A56:C56"/>
    <mergeCell ref="A57:C57"/>
    <mergeCell ref="A64:D64"/>
    <mergeCell ref="A65:D65"/>
  </mergeCells>
  <pageMargins left="0.7" right="0.7" top="0.75" bottom="0.75" header="0.3" footer="0.3"/>
  <pageSetup paperSize="9" scale="8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20" t="s">
        <v>14</v>
      </c>
      <c r="J3" s="120"/>
      <c r="K3" s="120"/>
    </row>
    <row r="4" spans="3:11" ht="21" customHeight="1" x14ac:dyDescent="0.35">
      <c r="C4" s="8"/>
      <c r="D4" s="8"/>
      <c r="E4" s="8"/>
      <c r="F4" s="8"/>
      <c r="G4" s="8"/>
      <c r="H4" s="8"/>
      <c r="I4" s="120"/>
      <c r="J4" s="120"/>
      <c r="K4" s="12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92</v>
      </c>
      <c r="D7" s="28"/>
      <c r="E7" s="29"/>
      <c r="F7" s="28"/>
      <c r="G7" s="28"/>
      <c r="H7" s="2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29" t="s">
        <v>38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29" t="s">
        <v>149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1" t="s">
        <v>12</v>
      </c>
      <c r="D14" s="122"/>
      <c r="E14" s="122"/>
      <c r="F14" s="122"/>
      <c r="G14" s="122"/>
      <c r="H14" s="122"/>
      <c r="I14" s="122"/>
      <c r="J14" s="122"/>
      <c r="K14" s="12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150</v>
      </c>
      <c r="E16" s="47" t="s">
        <v>151</v>
      </c>
      <c r="F16" s="18"/>
      <c r="G16" s="18"/>
      <c r="H16" s="18">
        <v>1713.58</v>
      </c>
      <c r="I16" s="18">
        <f>K35</f>
        <v>224.39</v>
      </c>
      <c r="J16" s="18">
        <f>I16+H16+G16</f>
        <v>1937.9699999999998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124" t="s">
        <v>8</v>
      </c>
      <c r="E19" s="124"/>
      <c r="F19" s="124" t="s">
        <v>9</v>
      </c>
      <c r="G19" s="124"/>
      <c r="H19" s="12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43960</v>
      </c>
      <c r="D20" s="103" t="s">
        <v>32</v>
      </c>
      <c r="E20" s="103"/>
      <c r="F20" s="44" t="s">
        <v>152</v>
      </c>
      <c r="G20" s="44"/>
      <c r="H20" s="44"/>
      <c r="I20" s="9"/>
      <c r="J20" s="22">
        <v>0</v>
      </c>
      <c r="K20" s="9">
        <f>H21</f>
        <v>126.84</v>
      </c>
    </row>
    <row r="21" spans="3:11" ht="21" x14ac:dyDescent="0.35">
      <c r="C21" s="37"/>
      <c r="D21" s="8"/>
      <c r="E21" s="8"/>
      <c r="F21" s="44">
        <v>1389</v>
      </c>
      <c r="G21" s="44">
        <v>1375</v>
      </c>
      <c r="H21" s="45">
        <f>(F21-G21)*9.06</f>
        <v>126.84</v>
      </c>
      <c r="I21" s="9"/>
      <c r="J21" s="9"/>
      <c r="K21" s="9"/>
    </row>
    <row r="22" spans="3:11" ht="21" x14ac:dyDescent="0.35">
      <c r="C22" s="37"/>
      <c r="D22" s="114" t="s">
        <v>79</v>
      </c>
      <c r="E22" s="114"/>
      <c r="F22" s="113">
        <f>F21-G21</f>
        <v>14</v>
      </c>
      <c r="G22" s="113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43960</v>
      </c>
      <c r="D24" s="8" t="s">
        <v>15</v>
      </c>
      <c r="E24" s="8"/>
      <c r="F24" s="44" t="s">
        <v>153</v>
      </c>
      <c r="G24" s="44"/>
      <c r="H24" s="44"/>
      <c r="I24" s="9"/>
      <c r="J24" s="22">
        <v>0</v>
      </c>
      <c r="K24" s="9">
        <f>H25</f>
        <v>97.55</v>
      </c>
    </row>
    <row r="25" spans="3:11" ht="21" x14ac:dyDescent="0.35">
      <c r="C25" s="37"/>
      <c r="D25" s="8"/>
      <c r="E25" s="8"/>
      <c r="F25" s="44">
        <v>4</v>
      </c>
      <c r="G25" s="44">
        <v>3</v>
      </c>
      <c r="H25" s="45">
        <f>(F25-G25)*97.55</f>
        <v>97.55</v>
      </c>
      <c r="I25" s="9"/>
      <c r="J25" s="9"/>
      <c r="K25" s="9"/>
    </row>
    <row r="26" spans="3:11" ht="21" x14ac:dyDescent="0.35">
      <c r="C26" s="37"/>
      <c r="D26" s="114" t="s">
        <v>80</v>
      </c>
      <c r="E26" s="114"/>
      <c r="F26" s="113">
        <f>F25-G25</f>
        <v>1</v>
      </c>
      <c r="G26" s="113"/>
      <c r="H26" s="43"/>
      <c r="I26" s="9"/>
      <c r="J26" s="9"/>
      <c r="K26" s="9"/>
    </row>
    <row r="27" spans="3:11" ht="21" x14ac:dyDescent="0.35">
      <c r="C27" s="36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116"/>
      <c r="G29" s="117"/>
      <c r="H29" s="11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117"/>
      <c r="G30" s="117"/>
      <c r="H30" s="117"/>
      <c r="I30" s="9"/>
      <c r="J30" s="9"/>
      <c r="K30" s="9"/>
    </row>
    <row r="31" spans="3:11" ht="21" x14ac:dyDescent="0.35">
      <c r="C31" s="38"/>
      <c r="D31" s="42"/>
      <c r="E31" s="42"/>
      <c r="F31" s="101"/>
      <c r="G31" s="101"/>
      <c r="H31" s="101"/>
      <c r="I31" s="9"/>
      <c r="J31" s="9"/>
      <c r="K31" s="9"/>
    </row>
    <row r="32" spans="3:11" ht="21" customHeight="1" x14ac:dyDescent="0.35">
      <c r="C32" s="36"/>
      <c r="D32" s="128"/>
      <c r="E32" s="128"/>
      <c r="F32" s="129"/>
      <c r="G32" s="129"/>
      <c r="H32" s="129"/>
      <c r="I32" s="129"/>
      <c r="J32" s="64"/>
      <c r="K32" s="64"/>
    </row>
    <row r="33" spans="2:12" ht="27" customHeight="1" x14ac:dyDescent="0.35">
      <c r="C33" s="38"/>
      <c r="D33" s="42"/>
      <c r="E33" s="42"/>
      <c r="F33" s="101"/>
      <c r="G33" s="101"/>
      <c r="H33" s="101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(K20+K24+K27)-K32</f>
        <v>224.39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1937.9699999999998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27" t="s">
        <v>17</v>
      </c>
      <c r="D40" s="127"/>
      <c r="E40" s="127"/>
      <c r="F40" s="127"/>
      <c r="G40" s="127"/>
      <c r="H40" s="127"/>
      <c r="I40" s="127"/>
      <c r="J40" s="127"/>
      <c r="K40" s="127"/>
      <c r="L40" s="3"/>
    </row>
    <row r="41" spans="2:12" s="8" customFormat="1" ht="21" x14ac:dyDescent="0.35">
      <c r="B41" s="3"/>
      <c r="C41" s="100"/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118"/>
      <c r="D44" s="118"/>
      <c r="E44" s="118"/>
      <c r="F44" s="118"/>
      <c r="G44" s="118"/>
      <c r="H44" s="118"/>
      <c r="I44" s="118"/>
      <c r="J44" s="118"/>
      <c r="K44" s="118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0"/>
      <c r="J45" s="40"/>
      <c r="K45" s="40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119" t="s">
        <v>33</v>
      </c>
      <c r="D53" s="119"/>
      <c r="E53" s="119"/>
      <c r="F53" s="8"/>
      <c r="G53" s="119" t="s">
        <v>31</v>
      </c>
      <c r="H53" s="119"/>
      <c r="I53" s="9"/>
      <c r="J53" s="9"/>
      <c r="K53" s="9"/>
    </row>
    <row r="54" spans="3:11" ht="21" x14ac:dyDescent="0.35">
      <c r="C54" s="115" t="s">
        <v>23</v>
      </c>
      <c r="D54" s="115"/>
      <c r="E54" s="115"/>
      <c r="F54" s="8"/>
      <c r="G54" s="115" t="s">
        <v>24</v>
      </c>
      <c r="H54" s="115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1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7">
    <mergeCell ref="C40:K40"/>
    <mergeCell ref="I3:K4"/>
    <mergeCell ref="C14:K14"/>
    <mergeCell ref="D19:E19"/>
    <mergeCell ref="F19:H19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20" t="s">
        <v>14</v>
      </c>
      <c r="J3" s="120"/>
      <c r="K3" s="120"/>
    </row>
    <row r="4" spans="3:11" ht="21" customHeight="1" x14ac:dyDescent="0.35">
      <c r="C4" s="8"/>
      <c r="D4" s="8"/>
      <c r="E4" s="8"/>
      <c r="F4" s="8"/>
      <c r="G4" s="8"/>
      <c r="H4" s="8"/>
      <c r="I4" s="120"/>
      <c r="J4" s="120"/>
      <c r="K4" s="12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92</v>
      </c>
      <c r="D7" s="28"/>
      <c r="E7" s="29"/>
      <c r="F7" s="28"/>
      <c r="G7" s="28"/>
      <c r="H7" s="2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29" t="s">
        <v>38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29" t="s">
        <v>154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1" t="s">
        <v>12</v>
      </c>
      <c r="D14" s="122"/>
      <c r="E14" s="122"/>
      <c r="F14" s="122"/>
      <c r="G14" s="122"/>
      <c r="H14" s="122"/>
      <c r="I14" s="122"/>
      <c r="J14" s="122"/>
      <c r="K14" s="12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155</v>
      </c>
      <c r="E16" s="47" t="s">
        <v>156</v>
      </c>
      <c r="F16" s="18"/>
      <c r="G16" s="18"/>
      <c r="H16" s="18"/>
      <c r="I16" s="18">
        <f>K35</f>
        <v>469.16</v>
      </c>
      <c r="J16" s="18">
        <f>I16+H16+G16</f>
        <v>469.16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124" t="s">
        <v>8</v>
      </c>
      <c r="E19" s="124"/>
      <c r="F19" s="124" t="s">
        <v>9</v>
      </c>
      <c r="G19" s="124"/>
      <c r="H19" s="12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103" t="s">
        <v>32</v>
      </c>
      <c r="E20" s="103"/>
      <c r="F20" s="44" t="s">
        <v>157</v>
      </c>
      <c r="G20" s="44"/>
      <c r="H20" s="44"/>
      <c r="I20" s="9"/>
      <c r="J20" s="22">
        <v>0</v>
      </c>
      <c r="K20" s="9">
        <f>H21</f>
        <v>371.09000000000003</v>
      </c>
    </row>
    <row r="21" spans="3:11" ht="21" x14ac:dyDescent="0.35">
      <c r="C21" s="37"/>
      <c r="D21" s="8"/>
      <c r="E21" s="8"/>
      <c r="F21" s="44">
        <v>1432</v>
      </c>
      <c r="G21" s="44">
        <v>1389</v>
      </c>
      <c r="H21" s="45">
        <f>(F21-G21)*8.63</f>
        <v>371.09000000000003</v>
      </c>
      <c r="I21" s="9"/>
      <c r="J21" s="9"/>
      <c r="K21" s="9"/>
    </row>
    <row r="22" spans="3:11" ht="21" x14ac:dyDescent="0.35">
      <c r="C22" s="37"/>
      <c r="D22" s="114" t="s">
        <v>79</v>
      </c>
      <c r="E22" s="114"/>
      <c r="F22" s="113">
        <f>F21-G21</f>
        <v>43</v>
      </c>
      <c r="G22" s="113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158</v>
      </c>
      <c r="G24" s="44"/>
      <c r="H24" s="44"/>
      <c r="I24" s="9"/>
      <c r="J24" s="22">
        <v>0</v>
      </c>
      <c r="K24" s="9">
        <f>H25</f>
        <v>98.07</v>
      </c>
    </row>
    <row r="25" spans="3:11" ht="21" x14ac:dyDescent="0.35">
      <c r="C25" s="37"/>
      <c r="D25" s="8"/>
      <c r="E25" s="8"/>
      <c r="F25" s="44">
        <v>5</v>
      </c>
      <c r="G25" s="44">
        <v>4</v>
      </c>
      <c r="H25" s="45">
        <f>(F25-G25)*98.07</f>
        <v>98.07</v>
      </c>
      <c r="I25" s="9"/>
      <c r="J25" s="9"/>
      <c r="K25" s="9"/>
    </row>
    <row r="26" spans="3:11" ht="21" x14ac:dyDescent="0.35">
      <c r="C26" s="37"/>
      <c r="D26" s="114" t="s">
        <v>80</v>
      </c>
      <c r="E26" s="114"/>
      <c r="F26" s="113">
        <f>F25-G25</f>
        <v>1</v>
      </c>
      <c r="G26" s="113"/>
      <c r="H26" s="43"/>
      <c r="I26" s="9"/>
      <c r="J26" s="9"/>
      <c r="K26" s="9"/>
    </row>
    <row r="27" spans="3:11" ht="21" x14ac:dyDescent="0.35">
      <c r="C27" s="36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116"/>
      <c r="G29" s="117"/>
      <c r="H29" s="11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117"/>
      <c r="G30" s="117"/>
      <c r="H30" s="117"/>
      <c r="I30" s="9"/>
      <c r="J30" s="9"/>
      <c r="K30" s="9"/>
    </row>
    <row r="31" spans="3:11" ht="21" x14ac:dyDescent="0.35">
      <c r="C31" s="38"/>
      <c r="D31" s="42"/>
      <c r="E31" s="42"/>
      <c r="F31" s="105"/>
      <c r="G31" s="105"/>
      <c r="H31" s="105"/>
      <c r="I31" s="9"/>
      <c r="J31" s="9"/>
      <c r="K31" s="9"/>
    </row>
    <row r="32" spans="3:11" ht="21" customHeight="1" x14ac:dyDescent="0.35">
      <c r="C32" s="36"/>
      <c r="D32" s="128"/>
      <c r="E32" s="128"/>
      <c r="F32" s="129"/>
      <c r="G32" s="129"/>
      <c r="H32" s="129"/>
      <c r="I32" s="129"/>
      <c r="J32" s="64"/>
      <c r="K32" s="64"/>
    </row>
    <row r="33" spans="2:12" ht="27" customHeight="1" x14ac:dyDescent="0.35">
      <c r="C33" s="38"/>
      <c r="D33" s="42"/>
      <c r="E33" s="42"/>
      <c r="F33" s="105"/>
      <c r="G33" s="105"/>
      <c r="H33" s="105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(K20+K24+K27)-K32</f>
        <v>469.16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469.16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27" t="s">
        <v>17</v>
      </c>
      <c r="D40" s="127"/>
      <c r="E40" s="127"/>
      <c r="F40" s="127"/>
      <c r="G40" s="127"/>
      <c r="H40" s="127"/>
      <c r="I40" s="127"/>
      <c r="J40" s="127"/>
      <c r="K40" s="127"/>
      <c r="L40" s="3"/>
    </row>
    <row r="41" spans="2:12" s="8" customFormat="1" ht="21" x14ac:dyDescent="0.35">
      <c r="B41" s="3"/>
      <c r="C41" s="104"/>
      <c r="D41" s="104"/>
      <c r="E41" s="104"/>
      <c r="F41" s="104"/>
      <c r="G41" s="104"/>
      <c r="H41" s="104"/>
      <c r="I41" s="104"/>
      <c r="J41" s="104"/>
      <c r="K41" s="104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118"/>
      <c r="D44" s="118"/>
      <c r="E44" s="118"/>
      <c r="F44" s="118"/>
      <c r="G44" s="118"/>
      <c r="H44" s="118"/>
      <c r="I44" s="118"/>
      <c r="J44" s="118"/>
      <c r="K44" s="118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0"/>
      <c r="J45" s="40"/>
      <c r="K45" s="40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119" t="s">
        <v>33</v>
      </c>
      <c r="D53" s="119"/>
      <c r="E53" s="119"/>
      <c r="F53" s="8"/>
      <c r="G53" s="119" t="s">
        <v>31</v>
      </c>
      <c r="H53" s="119"/>
      <c r="I53" s="9"/>
      <c r="J53" s="9"/>
      <c r="K53" s="9"/>
    </row>
    <row r="54" spans="3:11" ht="21" x14ac:dyDescent="0.35">
      <c r="C54" s="115" t="s">
        <v>23</v>
      </c>
      <c r="D54" s="115"/>
      <c r="E54" s="115"/>
      <c r="F54" s="8"/>
      <c r="G54" s="115" t="s">
        <v>24</v>
      </c>
      <c r="H54" s="115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1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7">
    <mergeCell ref="C40:K40"/>
    <mergeCell ref="I3:K4"/>
    <mergeCell ref="C14:K14"/>
    <mergeCell ref="D19:E19"/>
    <mergeCell ref="F19:H19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85" zoomScaleNormal="85" workbookViewId="0">
      <selection activeCell="N12" sqref="N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20" t="s">
        <v>14</v>
      </c>
      <c r="J3" s="120"/>
      <c r="K3" s="120"/>
    </row>
    <row r="4" spans="3:11" ht="21" customHeight="1" x14ac:dyDescent="0.35">
      <c r="C4" s="8"/>
      <c r="D4" s="8"/>
      <c r="E4" s="8"/>
      <c r="F4" s="8"/>
      <c r="G4" s="8"/>
      <c r="H4" s="8"/>
      <c r="I4" s="120"/>
      <c r="J4" s="120"/>
      <c r="K4" s="12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92</v>
      </c>
      <c r="D7" s="28"/>
      <c r="E7" s="29"/>
      <c r="F7" s="28"/>
      <c r="G7" s="28"/>
      <c r="H7" s="2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29" t="s">
        <v>38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29" t="s">
        <v>162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1" t="s">
        <v>12</v>
      </c>
      <c r="D14" s="122"/>
      <c r="E14" s="122"/>
      <c r="F14" s="122"/>
      <c r="G14" s="122"/>
      <c r="H14" s="122"/>
      <c r="I14" s="122"/>
      <c r="J14" s="122"/>
      <c r="K14" s="12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10" t="s">
        <v>163</v>
      </c>
      <c r="H15" s="110" t="s">
        <v>164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159</v>
      </c>
      <c r="E16" s="47" t="s">
        <v>156</v>
      </c>
      <c r="F16" s="18"/>
      <c r="G16" s="18"/>
      <c r="H16" s="18"/>
      <c r="I16" s="18">
        <f>K35</f>
        <v>395.28000000000003</v>
      </c>
      <c r="J16" s="18">
        <f>I16+H16+G16</f>
        <v>395.28000000000003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124" t="s">
        <v>8</v>
      </c>
      <c r="E19" s="124"/>
      <c r="F19" s="124" t="s">
        <v>9</v>
      </c>
      <c r="G19" s="124"/>
      <c r="H19" s="12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32" t="s">
        <v>165</v>
      </c>
      <c r="E20" s="103"/>
      <c r="F20" s="44" t="s">
        <v>160</v>
      </c>
      <c r="G20" s="44"/>
      <c r="H20" s="44"/>
      <c r="I20" s="9"/>
      <c r="J20" s="22">
        <v>0</v>
      </c>
      <c r="K20" s="9">
        <f>H21</f>
        <v>395.28000000000003</v>
      </c>
    </row>
    <row r="21" spans="3:11" ht="21" x14ac:dyDescent="0.35">
      <c r="C21" s="37"/>
      <c r="D21" s="8"/>
      <c r="E21" s="8"/>
      <c r="F21" s="44">
        <v>1486</v>
      </c>
      <c r="G21" s="44">
        <v>1432</v>
      </c>
      <c r="H21" s="45">
        <f>(F21-G21)*7.32</f>
        <v>395.28000000000003</v>
      </c>
      <c r="I21" s="9"/>
      <c r="J21" s="9"/>
      <c r="K21" s="9"/>
    </row>
    <row r="22" spans="3:11" ht="21" x14ac:dyDescent="0.35">
      <c r="C22" s="37"/>
      <c r="D22" s="114" t="s">
        <v>79</v>
      </c>
      <c r="E22" s="114"/>
      <c r="F22" s="113">
        <f>F21-G21</f>
        <v>54</v>
      </c>
      <c r="G22" s="113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7" t="s">
        <v>166</v>
      </c>
      <c r="E24" s="8"/>
      <c r="F24" s="44" t="s">
        <v>161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5</v>
      </c>
      <c r="G25" s="44">
        <v>5</v>
      </c>
      <c r="H25" s="45">
        <f>(F25-G25)*98.56</f>
        <v>0</v>
      </c>
      <c r="I25" s="9"/>
      <c r="J25" s="9"/>
      <c r="K25" s="9"/>
    </row>
    <row r="26" spans="3:11" ht="21" x14ac:dyDescent="0.35">
      <c r="C26" s="37"/>
      <c r="D26" s="114" t="s">
        <v>80</v>
      </c>
      <c r="E26" s="114"/>
      <c r="F26" s="113">
        <f>F25-G25</f>
        <v>0</v>
      </c>
      <c r="G26" s="113"/>
      <c r="H26" s="43"/>
      <c r="I26" s="9"/>
      <c r="J26" s="9"/>
      <c r="K26" s="9"/>
    </row>
    <row r="27" spans="3:11" ht="21" x14ac:dyDescent="0.35">
      <c r="C27" s="36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111"/>
      <c r="G29" s="112"/>
      <c r="H29" s="112"/>
      <c r="I29" s="9"/>
      <c r="J29" s="22">
        <v>0</v>
      </c>
      <c r="K29" s="9">
        <f>H29</f>
        <v>0</v>
      </c>
    </row>
    <row r="30" spans="3:11" ht="35.1" customHeight="1" x14ac:dyDescent="0.35">
      <c r="C30" s="67"/>
      <c r="D30" s="67"/>
      <c r="E30" s="67"/>
      <c r="F30" s="112"/>
      <c r="G30" s="112"/>
      <c r="H30" s="112"/>
      <c r="I30" s="9"/>
      <c r="J30" s="9"/>
      <c r="K30" s="9"/>
    </row>
    <row r="31" spans="3:11" ht="21" x14ac:dyDescent="0.35">
      <c r="C31" s="38"/>
      <c r="D31" s="42"/>
      <c r="E31" s="42"/>
      <c r="F31" s="107"/>
      <c r="G31" s="107"/>
      <c r="H31" s="107"/>
      <c r="I31" s="9"/>
      <c r="J31" s="9"/>
      <c r="K31" s="9"/>
    </row>
    <row r="32" spans="3:11" ht="21" customHeight="1" x14ac:dyDescent="0.35">
      <c r="C32" s="36"/>
      <c r="D32" s="128"/>
      <c r="E32" s="128"/>
      <c r="F32" s="129"/>
      <c r="G32" s="129"/>
      <c r="H32" s="129"/>
      <c r="I32" s="129"/>
      <c r="J32" s="64"/>
      <c r="K32" s="64"/>
    </row>
    <row r="33" spans="2:12" ht="27" customHeight="1" x14ac:dyDescent="0.35">
      <c r="C33" s="38"/>
      <c r="D33" s="42"/>
      <c r="E33" s="42"/>
      <c r="F33" s="107"/>
      <c r="G33" s="107"/>
      <c r="H33" s="107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(K20+K24+K29)</f>
        <v>395.28000000000003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395.28000000000003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27" t="s">
        <v>17</v>
      </c>
      <c r="D40" s="127"/>
      <c r="E40" s="127"/>
      <c r="F40" s="127"/>
      <c r="G40" s="127"/>
      <c r="H40" s="127"/>
      <c r="I40" s="127"/>
      <c r="J40" s="127"/>
      <c r="K40" s="127"/>
      <c r="L40" s="3"/>
    </row>
    <row r="41" spans="2:12" s="8" customFormat="1" ht="21" x14ac:dyDescent="0.35">
      <c r="B41" s="3"/>
      <c r="C41" s="106"/>
      <c r="D41" s="106"/>
      <c r="E41" s="106"/>
      <c r="F41" s="106"/>
      <c r="G41" s="106"/>
      <c r="H41" s="106"/>
      <c r="I41" s="106"/>
      <c r="J41" s="106"/>
      <c r="K41" s="106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118"/>
      <c r="D44" s="118"/>
      <c r="E44" s="118"/>
      <c r="F44" s="118"/>
      <c r="G44" s="118"/>
      <c r="H44" s="118"/>
      <c r="I44" s="118"/>
      <c r="J44" s="118"/>
      <c r="K44" s="118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0"/>
      <c r="J45" s="40"/>
      <c r="K45" s="40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119" t="s">
        <v>33</v>
      </c>
      <c r="D53" s="119"/>
      <c r="E53" s="119"/>
      <c r="F53" s="8"/>
      <c r="G53" s="119" t="s">
        <v>31</v>
      </c>
      <c r="H53" s="119"/>
      <c r="I53" s="9"/>
      <c r="J53" s="9"/>
      <c r="K53" s="9"/>
    </row>
    <row r="54" spans="3:11" ht="21" x14ac:dyDescent="0.35">
      <c r="C54" s="115" t="s">
        <v>23</v>
      </c>
      <c r="D54" s="115"/>
      <c r="E54" s="115"/>
      <c r="F54" s="8"/>
      <c r="G54" s="115" t="s">
        <v>24</v>
      </c>
      <c r="H54" s="115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1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6">
    <mergeCell ref="C40:K40"/>
    <mergeCell ref="I3:K4"/>
    <mergeCell ref="C14:K14"/>
    <mergeCell ref="D19:E19"/>
    <mergeCell ref="F19:H19"/>
    <mergeCell ref="D22:E22"/>
    <mergeCell ref="F22:G22"/>
    <mergeCell ref="D26:E26"/>
    <mergeCell ref="F26:G26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abSelected="1" topLeftCell="A16" zoomScale="85" zoomScaleNormal="85" workbookViewId="0">
      <selection activeCell="K27" sqref="K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20" t="s">
        <v>14</v>
      </c>
      <c r="J3" s="120"/>
      <c r="K3" s="120"/>
    </row>
    <row r="4" spans="3:11" ht="21" customHeight="1" x14ac:dyDescent="0.35">
      <c r="C4" s="8"/>
      <c r="D4" s="8"/>
      <c r="E4" s="8"/>
      <c r="F4" s="8"/>
      <c r="G4" s="8"/>
      <c r="H4" s="8"/>
      <c r="I4" s="120"/>
      <c r="J4" s="120"/>
      <c r="K4" s="12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92</v>
      </c>
      <c r="D7" s="28"/>
      <c r="E7" s="29"/>
      <c r="F7" s="28"/>
      <c r="G7" s="28"/>
      <c r="H7" s="2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29" t="s">
        <v>38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29" t="s">
        <v>167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1" t="s">
        <v>12</v>
      </c>
      <c r="D14" s="122"/>
      <c r="E14" s="122"/>
      <c r="F14" s="122"/>
      <c r="G14" s="122"/>
      <c r="H14" s="122"/>
      <c r="I14" s="122"/>
      <c r="J14" s="122"/>
      <c r="K14" s="12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10" t="s">
        <v>163</v>
      </c>
      <c r="H15" s="110" t="s">
        <v>164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168</v>
      </c>
      <c r="E16" s="47" t="s">
        <v>169</v>
      </c>
      <c r="F16" s="18"/>
      <c r="G16" s="18"/>
      <c r="H16" s="18"/>
      <c r="I16" s="18">
        <f>K32</f>
        <v>556.96</v>
      </c>
      <c r="J16" s="18">
        <f>I16+H16+G16</f>
        <v>556.96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6" t="s">
        <v>7</v>
      </c>
      <c r="D19" s="124" t="s">
        <v>8</v>
      </c>
      <c r="E19" s="124"/>
      <c r="F19" s="124" t="s">
        <v>9</v>
      </c>
      <c r="G19" s="124"/>
      <c r="H19" s="124"/>
      <c r="I19" s="20" t="s">
        <v>13</v>
      </c>
      <c r="J19" s="20" t="s">
        <v>10</v>
      </c>
      <c r="K19" s="21" t="s">
        <v>11</v>
      </c>
    </row>
    <row r="20" spans="2:11" ht="21" x14ac:dyDescent="0.35">
      <c r="C20" s="36">
        <v>44170</v>
      </c>
      <c r="D20" s="32" t="s">
        <v>172</v>
      </c>
      <c r="E20" s="103"/>
      <c r="F20" s="44" t="s">
        <v>175</v>
      </c>
      <c r="G20" s="44"/>
      <c r="H20" s="44"/>
      <c r="I20" s="9"/>
      <c r="J20" s="22">
        <v>0</v>
      </c>
      <c r="K20" s="9">
        <f>H21</f>
        <v>360.9</v>
      </c>
    </row>
    <row r="21" spans="2:11" ht="21" x14ac:dyDescent="0.35">
      <c r="C21" s="37"/>
      <c r="D21" s="8"/>
      <c r="E21" s="8"/>
      <c r="F21" s="44">
        <v>1531</v>
      </c>
      <c r="G21" s="44">
        <v>1486</v>
      </c>
      <c r="H21" s="45">
        <f>(F21-G21)*8.02</f>
        <v>360.9</v>
      </c>
      <c r="I21" s="9"/>
      <c r="J21" s="9"/>
      <c r="K21" s="9"/>
    </row>
    <row r="22" spans="2:11" ht="21" x14ac:dyDescent="0.35">
      <c r="C22" s="37"/>
      <c r="D22" s="114" t="s">
        <v>79</v>
      </c>
      <c r="E22" s="114"/>
      <c r="F22" s="113">
        <f>F21-G21</f>
        <v>45</v>
      </c>
      <c r="G22" s="113"/>
      <c r="H22" s="45"/>
      <c r="I22" s="9"/>
      <c r="J22" s="9"/>
      <c r="K22" s="9"/>
    </row>
    <row r="23" spans="2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2:11" ht="21" x14ac:dyDescent="0.35">
      <c r="C24" s="36">
        <v>44170</v>
      </c>
      <c r="D24" s="7" t="s">
        <v>173</v>
      </c>
      <c r="E24" s="8"/>
      <c r="F24" s="44" t="s">
        <v>176</v>
      </c>
      <c r="G24" s="44"/>
      <c r="H24" s="44"/>
      <c r="I24" s="9"/>
      <c r="J24" s="22">
        <v>0</v>
      </c>
      <c r="K24" s="9">
        <f>H25</f>
        <v>196.06</v>
      </c>
    </row>
    <row r="25" spans="2:11" ht="21" x14ac:dyDescent="0.35">
      <c r="C25" s="37"/>
      <c r="D25" s="8"/>
      <c r="E25" s="8"/>
      <c r="F25" s="44">
        <v>7</v>
      </c>
      <c r="G25" s="44">
        <v>5</v>
      </c>
      <c r="H25" s="45">
        <f>(F25-G25)*98.03</f>
        <v>196.06</v>
      </c>
      <c r="I25" s="9"/>
      <c r="J25" s="9"/>
      <c r="K25" s="9"/>
    </row>
    <row r="26" spans="2:11" ht="21" x14ac:dyDescent="0.35">
      <c r="C26" s="37"/>
      <c r="D26" s="114" t="s">
        <v>80</v>
      </c>
      <c r="E26" s="114"/>
      <c r="F26" s="113">
        <f>F25-G25</f>
        <v>2</v>
      </c>
      <c r="G26" s="113"/>
      <c r="H26" s="43"/>
      <c r="I26" s="9"/>
      <c r="J26" s="9"/>
      <c r="K26" s="9"/>
    </row>
    <row r="27" spans="2:11" ht="21" x14ac:dyDescent="0.35">
      <c r="C27" s="36"/>
      <c r="D27" s="7"/>
      <c r="E27" s="8"/>
      <c r="F27" s="8"/>
      <c r="G27" s="8"/>
      <c r="H27" s="8"/>
      <c r="I27" s="9"/>
      <c r="J27" s="22"/>
      <c r="K27" s="9"/>
    </row>
    <row r="28" spans="2:11" ht="21" customHeight="1" x14ac:dyDescent="0.35">
      <c r="C28" s="36">
        <v>44170</v>
      </c>
      <c r="D28" s="132" t="s">
        <v>170</v>
      </c>
      <c r="E28" s="132"/>
      <c r="F28" s="44" t="s">
        <v>171</v>
      </c>
      <c r="G28" s="44"/>
      <c r="H28" s="44"/>
      <c r="I28" s="9"/>
      <c r="J28" s="22"/>
      <c r="K28" s="9"/>
    </row>
    <row r="29" spans="2:11" ht="21" x14ac:dyDescent="0.35">
      <c r="C29" s="37"/>
      <c r="D29" s="8"/>
      <c r="E29" s="8"/>
      <c r="F29" s="44">
        <v>22.49</v>
      </c>
      <c r="G29" s="44">
        <v>60</v>
      </c>
      <c r="H29" s="45">
        <f>F29*G29</f>
        <v>1349.3999999999999</v>
      </c>
      <c r="I29" s="9"/>
      <c r="J29" s="22">
        <v>0</v>
      </c>
      <c r="K29" s="9"/>
    </row>
    <row r="30" spans="2:11" ht="27" customHeight="1" x14ac:dyDescent="0.35">
      <c r="C30" s="38"/>
      <c r="D30" s="42"/>
      <c r="E30" s="42"/>
      <c r="F30" s="109"/>
      <c r="G30" s="109"/>
      <c r="H30" s="109"/>
      <c r="I30" s="9"/>
      <c r="J30" s="9"/>
      <c r="K30" s="9"/>
    </row>
    <row r="31" spans="2:11" ht="21" x14ac:dyDescent="0.35">
      <c r="C31" s="39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1">
        <f>I31+J31</f>
        <v>0</v>
      </c>
    </row>
    <row r="32" spans="2:11" ht="21" x14ac:dyDescent="0.35">
      <c r="B32" s="8"/>
      <c r="C32" s="38"/>
      <c r="D32" s="8"/>
      <c r="E32" s="8"/>
      <c r="F32" s="8"/>
      <c r="G32" s="8"/>
      <c r="H32" s="8"/>
      <c r="I32" s="9"/>
      <c r="J32" s="22"/>
      <c r="K32" s="9">
        <f>(K20+K24+K28)</f>
        <v>556.96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2"/>
      <c r="H34" s="33" t="s">
        <v>16</v>
      </c>
      <c r="I34" s="34"/>
      <c r="J34" s="34"/>
      <c r="K34" s="35">
        <f>I16+H16+G16</f>
        <v>556.96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127" t="s">
        <v>17</v>
      </c>
      <c r="D37" s="127"/>
      <c r="E37" s="127"/>
      <c r="F37" s="127"/>
      <c r="G37" s="127"/>
      <c r="H37" s="127"/>
      <c r="I37" s="127"/>
      <c r="J37" s="127"/>
      <c r="K37" s="127"/>
      <c r="L37" s="3"/>
    </row>
    <row r="38" spans="2:12" s="8" customFormat="1" ht="21" x14ac:dyDescent="0.35">
      <c r="B38" s="3"/>
      <c r="C38" s="108"/>
      <c r="D38" s="108"/>
      <c r="E38" s="108"/>
      <c r="F38" s="108"/>
      <c r="G38" s="108"/>
      <c r="H38" s="108"/>
      <c r="I38" s="108"/>
      <c r="J38" s="108"/>
      <c r="K38" s="108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118"/>
      <c r="D41" s="118"/>
      <c r="E41" s="118"/>
      <c r="F41" s="118"/>
      <c r="G41" s="118"/>
      <c r="H41" s="118"/>
      <c r="I41" s="118"/>
      <c r="J41" s="118"/>
      <c r="K41" s="118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0"/>
      <c r="J42" s="40"/>
      <c r="K42" s="40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119" t="s">
        <v>174</v>
      </c>
      <c r="D50" s="119"/>
      <c r="E50" s="119"/>
      <c r="F50" s="8"/>
      <c r="G50" s="119" t="s">
        <v>31</v>
      </c>
      <c r="H50" s="119"/>
      <c r="I50" s="9"/>
      <c r="J50" s="9"/>
      <c r="K50" s="9"/>
    </row>
    <row r="51" spans="3:11" ht="21" x14ac:dyDescent="0.35">
      <c r="C51" s="115" t="s">
        <v>23</v>
      </c>
      <c r="D51" s="115"/>
      <c r="E51" s="115"/>
      <c r="F51" s="8"/>
      <c r="G51" s="115" t="s">
        <v>24</v>
      </c>
      <c r="H51" s="115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J53" s="41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5">
    <mergeCell ref="I3:K4"/>
    <mergeCell ref="C14:K14"/>
    <mergeCell ref="D19:E19"/>
    <mergeCell ref="F19:H19"/>
    <mergeCell ref="D22:E22"/>
    <mergeCell ref="F22:G22"/>
    <mergeCell ref="C50:E50"/>
    <mergeCell ref="G50:H50"/>
    <mergeCell ref="C51:E51"/>
    <mergeCell ref="G51:H51"/>
    <mergeCell ref="D26:E26"/>
    <mergeCell ref="F26:G26"/>
    <mergeCell ref="C37:K37"/>
    <mergeCell ref="C41:K4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60"/>
  <sheetViews>
    <sheetView topLeftCell="A13" workbookViewId="0">
      <selection activeCell="D22" sqref="D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20" t="s">
        <v>14</v>
      </c>
      <c r="J3" s="120"/>
      <c r="K3" s="120"/>
    </row>
    <row r="4" spans="3:11" ht="21" customHeight="1" x14ac:dyDescent="0.35">
      <c r="C4" s="8"/>
      <c r="D4" s="8"/>
      <c r="E4" s="8"/>
      <c r="F4" s="8"/>
      <c r="G4" s="8"/>
      <c r="H4" s="8"/>
      <c r="I4" s="120"/>
      <c r="J4" s="120"/>
      <c r="K4" s="12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92</v>
      </c>
      <c r="D7" s="28"/>
      <c r="E7" s="29"/>
      <c r="F7" s="28"/>
      <c r="G7" s="28"/>
      <c r="H7" s="2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29" t="s">
        <v>38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29" t="s">
        <v>40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1" t="s">
        <v>12</v>
      </c>
      <c r="D14" s="122"/>
      <c r="E14" s="122"/>
      <c r="F14" s="122"/>
      <c r="G14" s="122"/>
      <c r="H14" s="122"/>
      <c r="I14" s="122"/>
      <c r="J14" s="122"/>
      <c r="K14" s="12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41</v>
      </c>
      <c r="E16" s="47" t="s">
        <v>42</v>
      </c>
      <c r="F16" s="18"/>
      <c r="G16" s="18"/>
      <c r="H16" s="18">
        <v>16.32</v>
      </c>
      <c r="I16" s="18">
        <f>K35</f>
        <v>32.840000000000003</v>
      </c>
      <c r="J16" s="18">
        <f>I16+H16+G16</f>
        <v>49.160000000000004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124" t="s">
        <v>8</v>
      </c>
      <c r="E19" s="124"/>
      <c r="F19" s="124" t="s">
        <v>9</v>
      </c>
      <c r="G19" s="124"/>
      <c r="H19" s="12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43596</v>
      </c>
      <c r="D20" s="125" t="s">
        <v>32</v>
      </c>
      <c r="E20" s="125"/>
      <c r="F20" s="44" t="s">
        <v>43</v>
      </c>
      <c r="G20" s="44"/>
      <c r="H20" s="44"/>
      <c r="I20" s="9"/>
      <c r="J20" s="22">
        <v>0</v>
      </c>
      <c r="K20" s="9">
        <f>H21</f>
        <v>32.840000000000003</v>
      </c>
    </row>
    <row r="21" spans="3:11" ht="21" x14ac:dyDescent="0.35">
      <c r="C21" s="37"/>
      <c r="D21" s="8"/>
      <c r="E21" s="8"/>
      <c r="F21" s="44">
        <v>1296</v>
      </c>
      <c r="G21" s="44">
        <v>1294</v>
      </c>
      <c r="H21" s="45">
        <f>(F21-G21)*16.42</f>
        <v>32.840000000000003</v>
      </c>
      <c r="I21" s="9"/>
      <c r="J21" s="9"/>
      <c r="K21" s="9"/>
    </row>
    <row r="22" spans="3:11" ht="21" x14ac:dyDescent="0.35">
      <c r="C22" s="37"/>
      <c r="D22" s="114" t="s">
        <v>79</v>
      </c>
      <c r="E22" s="114"/>
      <c r="F22" s="113">
        <f>F21-G21</f>
        <v>2</v>
      </c>
      <c r="G22" s="113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43596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(F25-G25)*116.05</f>
        <v>0</v>
      </c>
      <c r="I25" s="9"/>
      <c r="J25" s="9"/>
      <c r="K25" s="9"/>
    </row>
    <row r="26" spans="3:11" ht="21" x14ac:dyDescent="0.35">
      <c r="C26" s="37"/>
      <c r="D26" s="114" t="s">
        <v>80</v>
      </c>
      <c r="E26" s="114"/>
      <c r="F26" s="113">
        <f>F25-G25</f>
        <v>0</v>
      </c>
      <c r="G26" s="113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116"/>
      <c r="G29" s="117"/>
      <c r="H29" s="117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117"/>
      <c r="G30" s="117"/>
      <c r="H30" s="117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116"/>
      <c r="G32" s="117"/>
      <c r="H32" s="117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32.840000000000003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49.160000000000004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15" t="s">
        <v>17</v>
      </c>
      <c r="D40" s="115"/>
      <c r="E40" s="115"/>
      <c r="F40" s="115"/>
      <c r="G40" s="115"/>
      <c r="H40" s="115"/>
      <c r="I40" s="115"/>
      <c r="J40" s="115"/>
      <c r="K40" s="11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18"/>
      <c r="D45" s="118"/>
      <c r="E45" s="118"/>
      <c r="F45" s="118"/>
      <c r="G45" s="118"/>
      <c r="H45" s="118"/>
      <c r="I45" s="118"/>
      <c r="J45" s="118"/>
      <c r="K45" s="11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19" t="s">
        <v>33</v>
      </c>
      <c r="D54" s="119"/>
      <c r="E54" s="119"/>
      <c r="F54" s="8"/>
      <c r="G54" s="119" t="s">
        <v>31</v>
      </c>
      <c r="H54" s="119"/>
      <c r="I54" s="9"/>
      <c r="J54" s="9"/>
      <c r="K54" s="9"/>
    </row>
    <row r="55" spans="3:11" ht="21" x14ac:dyDescent="0.35">
      <c r="C55" s="115" t="s">
        <v>23</v>
      </c>
      <c r="D55" s="115"/>
      <c r="E55" s="115"/>
      <c r="F55" s="8"/>
      <c r="G55" s="115" t="s">
        <v>24</v>
      </c>
      <c r="H55" s="11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60"/>
  <sheetViews>
    <sheetView topLeftCell="A7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20" t="s">
        <v>14</v>
      </c>
      <c r="J3" s="120"/>
      <c r="K3" s="120"/>
    </row>
    <row r="4" spans="3:11" ht="21" customHeight="1" x14ac:dyDescent="0.35">
      <c r="C4" s="8"/>
      <c r="D4" s="8"/>
      <c r="E4" s="8"/>
      <c r="F4" s="8"/>
      <c r="G4" s="8"/>
      <c r="H4" s="8"/>
      <c r="I4" s="120"/>
      <c r="J4" s="120"/>
      <c r="K4" s="12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92</v>
      </c>
      <c r="D7" s="28"/>
      <c r="E7" s="29"/>
      <c r="F7" s="28"/>
      <c r="G7" s="28"/>
      <c r="H7" s="2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29" t="s">
        <v>38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29" t="s">
        <v>45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1" t="s">
        <v>12</v>
      </c>
      <c r="D14" s="122"/>
      <c r="E14" s="122"/>
      <c r="F14" s="122"/>
      <c r="G14" s="122"/>
      <c r="H14" s="122"/>
      <c r="I14" s="122"/>
      <c r="J14" s="122"/>
      <c r="K14" s="12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/>
      <c r="H16" s="18">
        <v>49.16</v>
      </c>
      <c r="I16" s="18">
        <f>K35</f>
        <v>347.34000000000003</v>
      </c>
      <c r="J16" s="18">
        <f>I16+H16+G16</f>
        <v>396.5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124" t="s">
        <v>8</v>
      </c>
      <c r="E19" s="124"/>
      <c r="F19" s="124" t="s">
        <v>9</v>
      </c>
      <c r="G19" s="124"/>
      <c r="H19" s="12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43597</v>
      </c>
      <c r="D20" s="125" t="s">
        <v>32</v>
      </c>
      <c r="E20" s="125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1296</v>
      </c>
      <c r="G21" s="44">
        <v>1296</v>
      </c>
      <c r="H21" s="45">
        <f>(F21-G21)*17.38</f>
        <v>0</v>
      </c>
      <c r="I21" s="9"/>
      <c r="J21" s="9"/>
      <c r="K21" s="9"/>
    </row>
    <row r="22" spans="3:11" ht="21" x14ac:dyDescent="0.35">
      <c r="C22" s="37"/>
      <c r="D22" s="114" t="s">
        <v>79</v>
      </c>
      <c r="E22" s="114"/>
      <c r="F22" s="113">
        <f>F21-G21</f>
        <v>0</v>
      </c>
      <c r="G22" s="113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43597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347.34000000000003</v>
      </c>
    </row>
    <row r="25" spans="3:11" ht="21" x14ac:dyDescent="0.35">
      <c r="C25" s="37"/>
      <c r="D25" s="8"/>
      <c r="E25" s="8"/>
      <c r="F25" s="44">
        <v>3</v>
      </c>
      <c r="G25" s="44">
        <v>0</v>
      </c>
      <c r="H25" s="45">
        <f>(F25-G25)*115.78</f>
        <v>347.34000000000003</v>
      </c>
      <c r="I25" s="9"/>
      <c r="J25" s="9"/>
      <c r="K25" s="9"/>
    </row>
    <row r="26" spans="3:11" ht="21" x14ac:dyDescent="0.35">
      <c r="C26" s="37"/>
      <c r="D26" s="114" t="s">
        <v>80</v>
      </c>
      <c r="E26" s="114"/>
      <c r="F26" s="113">
        <f>F25-G25</f>
        <v>3</v>
      </c>
      <c r="G26" s="113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116"/>
      <c r="G29" s="117"/>
      <c r="H29" s="117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117"/>
      <c r="G30" s="117"/>
      <c r="H30" s="117"/>
      <c r="I30" s="9"/>
      <c r="J30" s="9"/>
      <c r="K30" s="9"/>
    </row>
    <row r="31" spans="3:11" ht="21" x14ac:dyDescent="0.35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 x14ac:dyDescent="0.35">
      <c r="C32" s="36"/>
      <c r="D32" s="42"/>
      <c r="E32" s="42"/>
      <c r="F32" s="116"/>
      <c r="G32" s="117"/>
      <c r="H32" s="117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347.34000000000003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396.5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15" t="s">
        <v>17</v>
      </c>
      <c r="D40" s="115"/>
      <c r="E40" s="115"/>
      <c r="F40" s="115"/>
      <c r="G40" s="115"/>
      <c r="H40" s="115"/>
      <c r="I40" s="115"/>
      <c r="J40" s="115"/>
      <c r="K40" s="11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18"/>
      <c r="D45" s="118"/>
      <c r="E45" s="118"/>
      <c r="F45" s="118"/>
      <c r="G45" s="118"/>
      <c r="H45" s="118"/>
      <c r="I45" s="118"/>
      <c r="J45" s="118"/>
      <c r="K45" s="11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19" t="s">
        <v>33</v>
      </c>
      <c r="D54" s="119"/>
      <c r="E54" s="119"/>
      <c r="F54" s="8"/>
      <c r="G54" s="119" t="s">
        <v>31</v>
      </c>
      <c r="H54" s="119"/>
      <c r="I54" s="9"/>
      <c r="J54" s="9"/>
      <c r="K54" s="9"/>
    </row>
    <row r="55" spans="3:11" ht="21" x14ac:dyDescent="0.35">
      <c r="C55" s="115" t="s">
        <v>23</v>
      </c>
      <c r="D55" s="115"/>
      <c r="E55" s="115"/>
      <c r="F55" s="8"/>
      <c r="G55" s="115" t="s">
        <v>24</v>
      </c>
      <c r="H55" s="11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6:G26"/>
    <mergeCell ref="D22:E22"/>
    <mergeCell ref="F22:G22"/>
    <mergeCell ref="C55:E55"/>
    <mergeCell ref="G55:H55"/>
    <mergeCell ref="F29:H30"/>
    <mergeCell ref="F32:H32"/>
    <mergeCell ref="C40:K40"/>
    <mergeCell ref="C45:K45"/>
    <mergeCell ref="C54:E54"/>
    <mergeCell ref="G54:H54"/>
    <mergeCell ref="D26:E26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60"/>
  <sheetViews>
    <sheetView topLeftCell="A15" zoomScale="85" zoomScaleNormal="85" workbookViewId="0">
      <selection activeCell="D22" sqref="D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20" t="s">
        <v>14</v>
      </c>
      <c r="J3" s="120"/>
      <c r="K3" s="120"/>
    </row>
    <row r="4" spans="3:11" ht="21" customHeight="1" x14ac:dyDescent="0.35">
      <c r="C4" s="8"/>
      <c r="D4" s="8"/>
      <c r="E4" s="8"/>
      <c r="F4" s="8"/>
      <c r="G4" s="8"/>
      <c r="H4" s="8"/>
      <c r="I4" s="120"/>
      <c r="J4" s="120"/>
      <c r="K4" s="12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92</v>
      </c>
      <c r="D7" s="28"/>
      <c r="E7" s="29"/>
      <c r="F7" s="28"/>
      <c r="G7" s="28"/>
      <c r="H7" s="2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29" t="s">
        <v>38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29" t="s">
        <v>50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1" t="s">
        <v>12</v>
      </c>
      <c r="D14" s="122"/>
      <c r="E14" s="122"/>
      <c r="F14" s="122"/>
      <c r="G14" s="122"/>
      <c r="H14" s="122"/>
      <c r="I14" s="122"/>
      <c r="J14" s="122"/>
      <c r="K14" s="12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51</v>
      </c>
      <c r="E16" s="47" t="s">
        <v>52</v>
      </c>
      <c r="F16" s="18"/>
      <c r="G16" s="18"/>
      <c r="H16" s="18">
        <v>396.5</v>
      </c>
      <c r="I16" s="18">
        <f>K35</f>
        <v>162.54</v>
      </c>
      <c r="J16" s="18">
        <f>I16+H16+G16</f>
        <v>559.04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124" t="s">
        <v>8</v>
      </c>
      <c r="E19" s="124"/>
      <c r="F19" s="124" t="s">
        <v>9</v>
      </c>
      <c r="G19" s="124"/>
      <c r="H19" s="12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43952</v>
      </c>
      <c r="D20" s="125" t="s">
        <v>32</v>
      </c>
      <c r="E20" s="125"/>
      <c r="F20" s="44" t="s">
        <v>53</v>
      </c>
      <c r="G20" s="44"/>
      <c r="H20" s="44"/>
      <c r="I20" s="9"/>
      <c r="J20" s="22">
        <v>0</v>
      </c>
      <c r="K20" s="9">
        <f>H21</f>
        <v>162.54</v>
      </c>
    </row>
    <row r="21" spans="3:11" ht="21" x14ac:dyDescent="0.35">
      <c r="C21" s="37"/>
      <c r="D21" s="8"/>
      <c r="E21" s="8"/>
      <c r="F21" s="44">
        <v>1305</v>
      </c>
      <c r="G21" s="44">
        <v>1296</v>
      </c>
      <c r="H21" s="45">
        <f>(F21-G21)*18.06</f>
        <v>162.54</v>
      </c>
      <c r="I21" s="9"/>
      <c r="J21" s="9"/>
      <c r="K21" s="9"/>
    </row>
    <row r="22" spans="3:11" ht="21" x14ac:dyDescent="0.35">
      <c r="C22" s="37"/>
      <c r="D22" s="114" t="s">
        <v>79</v>
      </c>
      <c r="E22" s="114"/>
      <c r="F22" s="113">
        <f>F21-G21</f>
        <v>9</v>
      </c>
      <c r="G22" s="113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43952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3</v>
      </c>
      <c r="G25" s="44">
        <v>3</v>
      </c>
      <c r="H25" s="45">
        <f>(F25-G25)*115.93</f>
        <v>0</v>
      </c>
      <c r="I25" s="9"/>
      <c r="J25" s="9"/>
      <c r="K25" s="9"/>
    </row>
    <row r="26" spans="3:11" ht="21" x14ac:dyDescent="0.35">
      <c r="C26" s="37"/>
      <c r="D26" s="114" t="s">
        <v>80</v>
      </c>
      <c r="E26" s="114"/>
      <c r="F26" s="113">
        <f>F25-G25</f>
        <v>0</v>
      </c>
      <c r="G26" s="113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116"/>
      <c r="G29" s="117"/>
      <c r="H29" s="117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117"/>
      <c r="G30" s="117"/>
      <c r="H30" s="117"/>
      <c r="I30" s="9"/>
      <c r="J30" s="9"/>
      <c r="K30" s="9"/>
    </row>
    <row r="31" spans="3:11" ht="21" x14ac:dyDescent="0.35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 x14ac:dyDescent="0.35">
      <c r="C32" s="36"/>
      <c r="D32" s="42"/>
      <c r="E32" s="42"/>
      <c r="F32" s="116"/>
      <c r="G32" s="117"/>
      <c r="H32" s="117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162.54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559.04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15" t="s">
        <v>17</v>
      </c>
      <c r="D40" s="115"/>
      <c r="E40" s="115"/>
      <c r="F40" s="115"/>
      <c r="G40" s="115"/>
      <c r="H40" s="115"/>
      <c r="I40" s="115"/>
      <c r="J40" s="115"/>
      <c r="K40" s="11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18"/>
      <c r="D45" s="118"/>
      <c r="E45" s="118"/>
      <c r="F45" s="118"/>
      <c r="G45" s="118"/>
      <c r="H45" s="118"/>
      <c r="I45" s="118"/>
      <c r="J45" s="118"/>
      <c r="K45" s="11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19" t="s">
        <v>33</v>
      </c>
      <c r="D54" s="119"/>
      <c r="E54" s="119"/>
      <c r="F54" s="8"/>
      <c r="G54" s="119" t="s">
        <v>31</v>
      </c>
      <c r="H54" s="119"/>
      <c r="I54" s="9"/>
      <c r="J54" s="9"/>
      <c r="K54" s="9"/>
    </row>
    <row r="55" spans="3:11" ht="21" x14ac:dyDescent="0.35">
      <c r="C55" s="115" t="s">
        <v>23</v>
      </c>
      <c r="D55" s="115"/>
      <c r="E55" s="115"/>
      <c r="F55" s="8"/>
      <c r="G55" s="115" t="s">
        <v>24</v>
      </c>
      <c r="H55" s="11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L60"/>
  <sheetViews>
    <sheetView topLeftCell="A7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20" t="s">
        <v>14</v>
      </c>
      <c r="J3" s="120"/>
      <c r="K3" s="120"/>
    </row>
    <row r="4" spans="3:11" ht="21" customHeight="1" x14ac:dyDescent="0.35">
      <c r="C4" s="8"/>
      <c r="D4" s="8"/>
      <c r="E4" s="8"/>
      <c r="F4" s="8"/>
      <c r="G4" s="8"/>
      <c r="H4" s="8"/>
      <c r="I4" s="120"/>
      <c r="J4" s="120"/>
      <c r="K4" s="12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92</v>
      </c>
      <c r="D7" s="28"/>
      <c r="E7" s="29"/>
      <c r="F7" s="28"/>
      <c r="G7" s="28"/>
      <c r="H7" s="2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29" t="s">
        <v>38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29" t="s">
        <v>55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1" t="s">
        <v>12</v>
      </c>
      <c r="D14" s="122"/>
      <c r="E14" s="122"/>
      <c r="F14" s="122"/>
      <c r="G14" s="122"/>
      <c r="H14" s="122"/>
      <c r="I14" s="122"/>
      <c r="J14" s="122"/>
      <c r="K14" s="12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56</v>
      </c>
      <c r="E16" s="47" t="s">
        <v>57</v>
      </c>
      <c r="F16" s="18"/>
      <c r="G16" s="18"/>
      <c r="H16" s="18">
        <v>559.04</v>
      </c>
      <c r="I16" s="18">
        <f>K35</f>
        <v>0</v>
      </c>
      <c r="J16" s="18">
        <f>I16+H16+G16</f>
        <v>559.04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124" t="s">
        <v>8</v>
      </c>
      <c r="E19" s="124"/>
      <c r="F19" s="124" t="s">
        <v>9</v>
      </c>
      <c r="G19" s="124"/>
      <c r="H19" s="12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43953</v>
      </c>
      <c r="D20" s="125" t="s">
        <v>32</v>
      </c>
      <c r="E20" s="125"/>
      <c r="F20" s="44" t="s">
        <v>59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1305</v>
      </c>
      <c r="G21" s="44">
        <v>1305</v>
      </c>
      <c r="H21" s="45">
        <f>(F21-G21)*17.4</f>
        <v>0</v>
      </c>
      <c r="I21" s="9"/>
      <c r="J21" s="9"/>
      <c r="K21" s="9"/>
    </row>
    <row r="22" spans="3:11" ht="21" x14ac:dyDescent="0.35">
      <c r="C22" s="37"/>
      <c r="D22" s="114" t="s">
        <v>79</v>
      </c>
      <c r="E22" s="114"/>
      <c r="F22" s="113">
        <f>F21-G21</f>
        <v>0</v>
      </c>
      <c r="G22" s="113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43953</v>
      </c>
      <c r="D24" s="8" t="s">
        <v>15</v>
      </c>
      <c r="E24" s="8"/>
      <c r="F24" s="44" t="s">
        <v>58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3</v>
      </c>
      <c r="G25" s="44">
        <v>3</v>
      </c>
      <c r="H25" s="45">
        <f>(F25-G25)*116.17</f>
        <v>0</v>
      </c>
      <c r="I25" s="9"/>
      <c r="J25" s="9"/>
      <c r="K25" s="9"/>
    </row>
    <row r="26" spans="3:11" ht="21" x14ac:dyDescent="0.35">
      <c r="C26" s="37"/>
      <c r="D26" s="114" t="s">
        <v>80</v>
      </c>
      <c r="E26" s="114"/>
      <c r="F26" s="113">
        <f>F25-G25</f>
        <v>0</v>
      </c>
      <c r="G26" s="113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116"/>
      <c r="G29" s="117"/>
      <c r="H29" s="117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117"/>
      <c r="G30" s="117"/>
      <c r="H30" s="117"/>
      <c r="I30" s="9"/>
      <c r="J30" s="9"/>
      <c r="K30" s="9"/>
    </row>
    <row r="31" spans="3:11" ht="21" x14ac:dyDescent="0.35">
      <c r="C31" s="38"/>
      <c r="D31" s="42"/>
      <c r="E31" s="42"/>
      <c r="F31" s="52"/>
      <c r="G31" s="52"/>
      <c r="H31" s="52"/>
      <c r="I31" s="9"/>
      <c r="J31" s="9"/>
      <c r="K31" s="9"/>
    </row>
    <row r="32" spans="3:11" ht="21" x14ac:dyDescent="0.35">
      <c r="C32" s="36"/>
      <c r="D32" s="42"/>
      <c r="E32" s="42"/>
      <c r="F32" s="116"/>
      <c r="G32" s="117"/>
      <c r="H32" s="117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2"/>
      <c r="G33" s="52"/>
      <c r="H33" s="52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559.04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15" t="s">
        <v>17</v>
      </c>
      <c r="D40" s="115"/>
      <c r="E40" s="115"/>
      <c r="F40" s="115"/>
      <c r="G40" s="115"/>
      <c r="H40" s="115"/>
      <c r="I40" s="115"/>
      <c r="J40" s="115"/>
      <c r="K40" s="11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18"/>
      <c r="D45" s="118"/>
      <c r="E45" s="118"/>
      <c r="F45" s="118"/>
      <c r="G45" s="118"/>
      <c r="H45" s="118"/>
      <c r="I45" s="118"/>
      <c r="J45" s="118"/>
      <c r="K45" s="11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19" t="s">
        <v>33</v>
      </c>
      <c r="D54" s="119"/>
      <c r="E54" s="119"/>
      <c r="F54" s="8"/>
      <c r="G54" s="119" t="s">
        <v>31</v>
      </c>
      <c r="H54" s="119"/>
      <c r="I54" s="9"/>
      <c r="J54" s="9"/>
      <c r="K54" s="9"/>
    </row>
    <row r="55" spans="3:11" ht="21" x14ac:dyDescent="0.35">
      <c r="C55" s="115" t="s">
        <v>23</v>
      </c>
      <c r="D55" s="115"/>
      <c r="E55" s="115"/>
      <c r="F55" s="8"/>
      <c r="G55" s="115" t="s">
        <v>24</v>
      </c>
      <c r="H55" s="11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6:G26"/>
    <mergeCell ref="D22:E22"/>
    <mergeCell ref="F22:G22"/>
    <mergeCell ref="C55:E55"/>
    <mergeCell ref="G55:H55"/>
    <mergeCell ref="F29:H30"/>
    <mergeCell ref="F32:H32"/>
    <mergeCell ref="C40:K40"/>
    <mergeCell ref="C45:K45"/>
    <mergeCell ref="C54:E54"/>
    <mergeCell ref="G54:H54"/>
    <mergeCell ref="D26:E26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L60"/>
  <sheetViews>
    <sheetView topLeftCell="A10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20" t="s">
        <v>14</v>
      </c>
      <c r="J3" s="120"/>
      <c r="K3" s="120"/>
    </row>
    <row r="4" spans="3:11" ht="21" customHeight="1" x14ac:dyDescent="0.35">
      <c r="C4" s="8"/>
      <c r="D4" s="8"/>
      <c r="E4" s="8"/>
      <c r="F4" s="8"/>
      <c r="G4" s="8"/>
      <c r="H4" s="8"/>
      <c r="I4" s="120"/>
      <c r="J4" s="120"/>
      <c r="K4" s="12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92</v>
      </c>
      <c r="D7" s="28"/>
      <c r="E7" s="29"/>
      <c r="F7" s="28"/>
      <c r="G7" s="28"/>
      <c r="H7" s="2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29" t="s">
        <v>38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29" t="s">
        <v>60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1" t="s">
        <v>12</v>
      </c>
      <c r="D14" s="122"/>
      <c r="E14" s="122"/>
      <c r="F14" s="122"/>
      <c r="G14" s="122"/>
      <c r="H14" s="122"/>
      <c r="I14" s="122"/>
      <c r="J14" s="122"/>
      <c r="K14" s="12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61</v>
      </c>
      <c r="E16" s="47" t="s">
        <v>62</v>
      </c>
      <c r="F16" s="18"/>
      <c r="G16" s="18"/>
      <c r="H16" s="18">
        <v>559.04</v>
      </c>
      <c r="I16" s="18">
        <f>K35</f>
        <v>538.22</v>
      </c>
      <c r="J16" s="18">
        <f>I16+H16+G16</f>
        <v>1097.26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124" t="s">
        <v>8</v>
      </c>
      <c r="E19" s="124"/>
      <c r="F19" s="124" t="s">
        <v>9</v>
      </c>
      <c r="G19" s="124"/>
      <c r="H19" s="12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43954</v>
      </c>
      <c r="D20" s="125" t="s">
        <v>32</v>
      </c>
      <c r="E20" s="125"/>
      <c r="F20" s="44" t="s">
        <v>63</v>
      </c>
      <c r="G20" s="44"/>
      <c r="H20" s="44"/>
      <c r="I20" s="9"/>
      <c r="J20" s="22">
        <v>0</v>
      </c>
      <c r="K20" s="9">
        <f>H21</f>
        <v>538.22</v>
      </c>
    </row>
    <row r="21" spans="3:11" ht="21" x14ac:dyDescent="0.35">
      <c r="C21" s="37"/>
      <c r="D21" s="8"/>
      <c r="E21" s="8"/>
      <c r="F21" s="44">
        <v>1339</v>
      </c>
      <c r="G21" s="44">
        <v>1305</v>
      </c>
      <c r="H21" s="45">
        <f>(F21-G21)*15.83</f>
        <v>538.22</v>
      </c>
      <c r="I21" s="9"/>
      <c r="J21" s="9"/>
      <c r="K21" s="9"/>
    </row>
    <row r="22" spans="3:11" ht="21" x14ac:dyDescent="0.35">
      <c r="C22" s="37"/>
      <c r="D22" s="114" t="s">
        <v>79</v>
      </c>
      <c r="E22" s="114"/>
      <c r="F22" s="113">
        <f>F21-G21</f>
        <v>34</v>
      </c>
      <c r="G22" s="113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43954</v>
      </c>
      <c r="D24" s="8" t="s">
        <v>15</v>
      </c>
      <c r="E24" s="8"/>
      <c r="F24" s="44" t="s">
        <v>64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1</v>
      </c>
      <c r="G25" s="44">
        <v>1</v>
      </c>
      <c r="H25" s="45">
        <f>(F25-G25)*117.31</f>
        <v>0</v>
      </c>
      <c r="I25" s="9"/>
      <c r="J25" s="9"/>
      <c r="K25" s="9"/>
    </row>
    <row r="26" spans="3:11" ht="21" x14ac:dyDescent="0.35">
      <c r="C26" s="37"/>
      <c r="D26" s="114" t="s">
        <v>80</v>
      </c>
      <c r="E26" s="114"/>
      <c r="F26" s="113">
        <f>F25-G25</f>
        <v>0</v>
      </c>
      <c r="G26" s="113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116"/>
      <c r="G29" s="117"/>
      <c r="H29" s="117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117"/>
      <c r="G30" s="117"/>
      <c r="H30" s="117"/>
      <c r="I30" s="9"/>
      <c r="J30" s="9"/>
      <c r="K30" s="9"/>
    </row>
    <row r="31" spans="3:11" ht="21" x14ac:dyDescent="0.35">
      <c r="C31" s="38"/>
      <c r="D31" s="42"/>
      <c r="E31" s="42"/>
      <c r="F31" s="53"/>
      <c r="G31" s="53"/>
      <c r="H31" s="53"/>
      <c r="I31" s="9"/>
      <c r="J31" s="9"/>
      <c r="K31" s="9"/>
    </row>
    <row r="32" spans="3:11" ht="21" x14ac:dyDescent="0.35">
      <c r="C32" s="36"/>
      <c r="D32" s="42"/>
      <c r="E32" s="42"/>
      <c r="F32" s="116"/>
      <c r="G32" s="117"/>
      <c r="H32" s="117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3"/>
      <c r="G33" s="53"/>
      <c r="H33" s="53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538.22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1097.26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15" t="s">
        <v>17</v>
      </c>
      <c r="D40" s="115"/>
      <c r="E40" s="115"/>
      <c r="F40" s="115"/>
      <c r="G40" s="115"/>
      <c r="H40" s="115"/>
      <c r="I40" s="115"/>
      <c r="J40" s="115"/>
      <c r="K40" s="11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18"/>
      <c r="D45" s="118"/>
      <c r="E45" s="118"/>
      <c r="F45" s="118"/>
      <c r="G45" s="118"/>
      <c r="H45" s="118"/>
      <c r="I45" s="118"/>
      <c r="J45" s="118"/>
      <c r="K45" s="11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19" t="s">
        <v>33</v>
      </c>
      <c r="D54" s="119"/>
      <c r="E54" s="119"/>
      <c r="F54" s="8"/>
      <c r="G54" s="119" t="s">
        <v>31</v>
      </c>
      <c r="H54" s="119"/>
      <c r="I54" s="9"/>
      <c r="J54" s="9"/>
      <c r="K54" s="9"/>
    </row>
    <row r="55" spans="3:11" ht="21" x14ac:dyDescent="0.35">
      <c r="C55" s="115" t="s">
        <v>23</v>
      </c>
      <c r="D55" s="115"/>
      <c r="E55" s="115"/>
      <c r="F55" s="8"/>
      <c r="G55" s="115" t="s">
        <v>24</v>
      </c>
      <c r="H55" s="11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L60"/>
  <sheetViews>
    <sheetView topLeftCell="A10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20" t="s">
        <v>14</v>
      </c>
      <c r="J3" s="120"/>
      <c r="K3" s="120"/>
    </row>
    <row r="4" spans="3:11" ht="21" customHeight="1" x14ac:dyDescent="0.35">
      <c r="C4" s="8"/>
      <c r="D4" s="8"/>
      <c r="E4" s="8"/>
      <c r="F4" s="8"/>
      <c r="G4" s="8"/>
      <c r="H4" s="8"/>
      <c r="I4" s="120"/>
      <c r="J4" s="120"/>
      <c r="K4" s="12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92</v>
      </c>
      <c r="D7" s="28"/>
      <c r="E7" s="29"/>
      <c r="F7" s="28"/>
      <c r="G7" s="28"/>
      <c r="H7" s="2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29" t="s">
        <v>38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29" t="s">
        <v>65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1" t="s">
        <v>12</v>
      </c>
      <c r="D14" s="122"/>
      <c r="E14" s="122"/>
      <c r="F14" s="122"/>
      <c r="G14" s="122"/>
      <c r="H14" s="122"/>
      <c r="I14" s="122"/>
      <c r="J14" s="122"/>
      <c r="K14" s="12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66</v>
      </c>
      <c r="E16" s="47" t="s">
        <v>67</v>
      </c>
      <c r="F16" s="18"/>
      <c r="G16" s="18"/>
      <c r="H16" s="18">
        <v>1097.26</v>
      </c>
      <c r="I16" s="18">
        <f>K35</f>
        <v>418.08</v>
      </c>
      <c r="J16" s="18">
        <f>I16+H16+G16</f>
        <v>1515.34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124" t="s">
        <v>8</v>
      </c>
      <c r="E19" s="124"/>
      <c r="F19" s="124" t="s">
        <v>9</v>
      </c>
      <c r="G19" s="124"/>
      <c r="H19" s="12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43955</v>
      </c>
      <c r="D20" s="125" t="s">
        <v>32</v>
      </c>
      <c r="E20" s="125"/>
      <c r="F20" s="44" t="s">
        <v>68</v>
      </c>
      <c r="G20" s="44"/>
      <c r="H20" s="44"/>
      <c r="I20" s="9"/>
      <c r="J20" s="22">
        <v>0</v>
      </c>
      <c r="K20" s="9">
        <f>H21</f>
        <v>300.77</v>
      </c>
    </row>
    <row r="21" spans="3:11" ht="21" x14ac:dyDescent="0.35">
      <c r="C21" s="37"/>
      <c r="D21" s="8"/>
      <c r="E21" s="8"/>
      <c r="F21" s="44">
        <v>1358</v>
      </c>
      <c r="G21" s="44">
        <v>1339</v>
      </c>
      <c r="H21" s="45">
        <f>(F21-G21)*15.83</f>
        <v>300.77</v>
      </c>
      <c r="I21" s="9"/>
      <c r="J21" s="9"/>
      <c r="K21" s="9"/>
    </row>
    <row r="22" spans="3:11" ht="21" x14ac:dyDescent="0.35">
      <c r="C22" s="37"/>
      <c r="D22" s="114" t="s">
        <v>79</v>
      </c>
      <c r="E22" s="114"/>
      <c r="F22" s="113">
        <f>F21-G21</f>
        <v>19</v>
      </c>
      <c r="G22" s="113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43955</v>
      </c>
      <c r="D24" s="8" t="s">
        <v>15</v>
      </c>
      <c r="E24" s="8"/>
      <c r="F24" s="44" t="s">
        <v>69</v>
      </c>
      <c r="G24" s="44"/>
      <c r="H24" s="44"/>
      <c r="I24" s="9"/>
      <c r="J24" s="22">
        <v>0</v>
      </c>
      <c r="K24" s="9">
        <f>H25</f>
        <v>117.31</v>
      </c>
    </row>
    <row r="25" spans="3:11" ht="21" x14ac:dyDescent="0.35">
      <c r="C25" s="37"/>
      <c r="D25" s="8"/>
      <c r="E25" s="8"/>
      <c r="F25" s="44">
        <v>2</v>
      </c>
      <c r="G25" s="44">
        <v>1</v>
      </c>
      <c r="H25" s="45">
        <f>(F25-G25)*117.31</f>
        <v>117.31</v>
      </c>
      <c r="I25" s="9"/>
      <c r="J25" s="9"/>
      <c r="K25" s="9"/>
    </row>
    <row r="26" spans="3:11" ht="21" x14ac:dyDescent="0.35">
      <c r="C26" s="37"/>
      <c r="D26" s="114" t="s">
        <v>80</v>
      </c>
      <c r="E26" s="114"/>
      <c r="F26" s="113">
        <f>F25-G25</f>
        <v>1</v>
      </c>
      <c r="G26" s="113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116"/>
      <c r="G29" s="117"/>
      <c r="H29" s="117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117"/>
      <c r="G30" s="117"/>
      <c r="H30" s="117"/>
      <c r="I30" s="9"/>
      <c r="J30" s="9"/>
      <c r="K30" s="9"/>
    </row>
    <row r="31" spans="3:11" ht="21" x14ac:dyDescent="0.35">
      <c r="C31" s="38"/>
      <c r="D31" s="42"/>
      <c r="E31" s="42"/>
      <c r="F31" s="54"/>
      <c r="G31" s="54"/>
      <c r="H31" s="54"/>
      <c r="I31" s="9"/>
      <c r="J31" s="9"/>
      <c r="K31" s="9"/>
    </row>
    <row r="32" spans="3:11" ht="21" x14ac:dyDescent="0.35">
      <c r="C32" s="36"/>
      <c r="D32" s="42"/>
      <c r="E32" s="42"/>
      <c r="F32" s="116"/>
      <c r="G32" s="117"/>
      <c r="H32" s="117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4"/>
      <c r="G33" s="54"/>
      <c r="H33" s="54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418.08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1515.34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15" t="s">
        <v>17</v>
      </c>
      <c r="D40" s="115"/>
      <c r="E40" s="115"/>
      <c r="F40" s="115"/>
      <c r="G40" s="115"/>
      <c r="H40" s="115"/>
      <c r="I40" s="115"/>
      <c r="J40" s="115"/>
      <c r="K40" s="115"/>
      <c r="L40" s="3"/>
    </row>
    <row r="41" spans="2:12" s="8" customFormat="1" ht="21" x14ac:dyDescent="0.35">
      <c r="B41" s="3"/>
      <c r="C41" s="56" t="s">
        <v>70</v>
      </c>
      <c r="D41" s="56" t="s">
        <v>71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6" t="s">
        <v>72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18"/>
      <c r="D45" s="118"/>
      <c r="E45" s="118"/>
      <c r="F45" s="118"/>
      <c r="G45" s="118"/>
      <c r="H45" s="118"/>
      <c r="I45" s="118"/>
      <c r="J45" s="118"/>
      <c r="K45" s="11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19" t="s">
        <v>33</v>
      </c>
      <c r="D54" s="119"/>
      <c r="E54" s="119"/>
      <c r="F54" s="8"/>
      <c r="G54" s="119" t="s">
        <v>31</v>
      </c>
      <c r="H54" s="119"/>
      <c r="I54" s="9"/>
      <c r="J54" s="9"/>
      <c r="K54" s="9"/>
    </row>
    <row r="55" spans="3:11" ht="21" x14ac:dyDescent="0.35">
      <c r="C55" s="115" t="s">
        <v>23</v>
      </c>
      <c r="D55" s="115"/>
      <c r="E55" s="115"/>
      <c r="F55" s="8"/>
      <c r="G55" s="115" t="s">
        <v>24</v>
      </c>
      <c r="H55" s="11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L62"/>
  <sheetViews>
    <sheetView topLeftCell="A10" zoomScale="70" zoomScaleNormal="70" workbookViewId="0">
      <selection activeCell="C7" sqref="C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20" t="s">
        <v>14</v>
      </c>
      <c r="J3" s="120"/>
      <c r="K3" s="120"/>
    </row>
    <row r="4" spans="3:11" ht="21" customHeight="1" x14ac:dyDescent="0.35">
      <c r="C4" s="8"/>
      <c r="D4" s="8"/>
      <c r="E4" s="8"/>
      <c r="F4" s="8"/>
      <c r="G4" s="8"/>
      <c r="H4" s="8"/>
      <c r="I4" s="120"/>
      <c r="J4" s="120"/>
      <c r="K4" s="12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92</v>
      </c>
      <c r="D7" s="28"/>
      <c r="E7" s="29"/>
      <c r="F7" s="28"/>
      <c r="G7" s="28"/>
      <c r="H7" s="2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29" t="s">
        <v>38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29" t="s">
        <v>73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1" t="s">
        <v>12</v>
      </c>
      <c r="D14" s="122"/>
      <c r="E14" s="122"/>
      <c r="F14" s="122"/>
      <c r="G14" s="122"/>
      <c r="H14" s="122"/>
      <c r="I14" s="122"/>
      <c r="J14" s="122"/>
      <c r="K14" s="12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74</v>
      </c>
      <c r="E16" s="47" t="s">
        <v>75</v>
      </c>
      <c r="F16" s="18"/>
      <c r="G16" s="18"/>
      <c r="H16" s="18">
        <v>1515.34</v>
      </c>
      <c r="I16" s="18">
        <f>K36</f>
        <v>0</v>
      </c>
      <c r="J16" s="18">
        <f>I16+H16+G16</f>
        <v>1515.34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124" t="s">
        <v>8</v>
      </c>
      <c r="E19" s="124"/>
      <c r="F19" s="124" t="s">
        <v>9</v>
      </c>
      <c r="G19" s="124"/>
      <c r="H19" s="12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43956</v>
      </c>
      <c r="D20" s="125" t="s">
        <v>32</v>
      </c>
      <c r="E20" s="125"/>
      <c r="F20" s="44" t="s">
        <v>76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1358</v>
      </c>
      <c r="G21" s="44">
        <v>1358</v>
      </c>
      <c r="H21" s="45">
        <f>(F21-G21)*10.98</f>
        <v>0</v>
      </c>
      <c r="I21" s="9"/>
      <c r="J21" s="9"/>
      <c r="K21" s="9"/>
    </row>
    <row r="22" spans="3:11" ht="21" x14ac:dyDescent="0.35">
      <c r="C22" s="37"/>
      <c r="D22" s="114" t="s">
        <v>79</v>
      </c>
      <c r="E22" s="114"/>
      <c r="F22" s="113">
        <f>F21-G21</f>
        <v>0</v>
      </c>
      <c r="G22" s="113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43956</v>
      </c>
      <c r="D24" s="8" t="s">
        <v>15</v>
      </c>
      <c r="E24" s="8"/>
      <c r="F24" s="44" t="s">
        <v>77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2</v>
      </c>
      <c r="G25" s="44">
        <v>2</v>
      </c>
      <c r="H25" s="45">
        <f>(F25-G25)*97.76</f>
        <v>0</v>
      </c>
      <c r="I25" s="9"/>
      <c r="J25" s="9"/>
      <c r="K25" s="9"/>
    </row>
    <row r="26" spans="3:11" ht="21" x14ac:dyDescent="0.35">
      <c r="C26" s="37"/>
      <c r="D26" s="114" t="s">
        <v>80</v>
      </c>
      <c r="E26" s="114"/>
      <c r="F26" s="113">
        <f>F25-G25</f>
        <v>0</v>
      </c>
      <c r="G26" s="113"/>
      <c r="H26" s="43"/>
      <c r="I26" s="9"/>
      <c r="J26" s="9"/>
      <c r="K26" s="9"/>
    </row>
    <row r="27" spans="3:11" ht="21" x14ac:dyDescent="0.35">
      <c r="C27" s="37"/>
      <c r="D27" s="61"/>
      <c r="E27" s="61"/>
      <c r="F27" s="62"/>
      <c r="G27" s="62"/>
      <c r="H27" s="43"/>
      <c r="I27" s="9"/>
      <c r="J27" s="9"/>
      <c r="K27" s="9"/>
    </row>
    <row r="28" spans="3:11" ht="21" x14ac:dyDescent="0.35">
      <c r="C28" s="36"/>
      <c r="D28" s="7" t="s">
        <v>78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126" t="s">
        <v>81</v>
      </c>
      <c r="D29" s="126"/>
      <c r="E29" s="126"/>
      <c r="F29" s="8"/>
      <c r="G29" s="8"/>
      <c r="H29" s="8"/>
      <c r="I29" s="9"/>
      <c r="J29" s="22"/>
      <c r="K29" s="9"/>
    </row>
    <row r="30" spans="3:11" ht="21" x14ac:dyDescent="0.35">
      <c r="C30" s="126"/>
      <c r="D30" s="126"/>
      <c r="E30" s="126"/>
      <c r="F30" s="116"/>
      <c r="G30" s="117"/>
      <c r="H30" s="117"/>
      <c r="I30" s="9">
        <v>0</v>
      </c>
      <c r="J30" s="22">
        <v>0</v>
      </c>
      <c r="K30" s="9">
        <f>I30+J30</f>
        <v>0</v>
      </c>
    </row>
    <row r="31" spans="3:11" ht="21" x14ac:dyDescent="0.35">
      <c r="C31" s="126"/>
      <c r="D31" s="126"/>
      <c r="E31" s="126"/>
      <c r="F31" s="117"/>
      <c r="G31" s="117"/>
      <c r="H31" s="117"/>
      <c r="I31" s="9"/>
      <c r="J31" s="9"/>
      <c r="K31" s="9"/>
    </row>
    <row r="32" spans="3:11" ht="21" x14ac:dyDescent="0.35">
      <c r="C32" s="38"/>
      <c r="D32" s="42"/>
      <c r="E32" s="42"/>
      <c r="F32" s="55"/>
      <c r="G32" s="55"/>
      <c r="H32" s="55"/>
      <c r="I32" s="9"/>
      <c r="J32" s="9"/>
      <c r="K32" s="9"/>
    </row>
    <row r="33" spans="2:12" ht="21" x14ac:dyDescent="0.35">
      <c r="C33" s="36"/>
      <c r="D33" s="42"/>
      <c r="E33" s="42"/>
      <c r="F33" s="116"/>
      <c r="G33" s="117"/>
      <c r="H33" s="117"/>
      <c r="I33" s="9"/>
      <c r="J33" s="9">
        <v>0</v>
      </c>
      <c r="K33" s="9">
        <f>I33+J33</f>
        <v>0</v>
      </c>
    </row>
    <row r="34" spans="2:12" ht="27" customHeight="1" x14ac:dyDescent="0.35">
      <c r="C34" s="38"/>
      <c r="D34" s="42"/>
      <c r="E34" s="42"/>
      <c r="F34" s="55"/>
      <c r="G34" s="55"/>
      <c r="H34" s="55"/>
      <c r="I34" s="9"/>
      <c r="J34" s="9"/>
      <c r="K34" s="9"/>
    </row>
    <row r="35" spans="2:12" ht="21" x14ac:dyDescent="0.35">
      <c r="C35" s="39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8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1515.34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15" t="s">
        <v>17</v>
      </c>
      <c r="D41" s="115"/>
      <c r="E41" s="115"/>
      <c r="F41" s="115"/>
      <c r="G41" s="115"/>
      <c r="H41" s="115"/>
      <c r="I41" s="115"/>
      <c r="J41" s="115"/>
      <c r="K41" s="115"/>
      <c r="L41" s="3"/>
    </row>
    <row r="42" spans="2:12" s="8" customFormat="1" ht="21" x14ac:dyDescent="0.35">
      <c r="B42" s="3"/>
      <c r="C42" s="57" t="s">
        <v>70</v>
      </c>
      <c r="D42" s="57" t="s">
        <v>71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8"/>
      <c r="D43" s="57" t="s">
        <v>72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6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118"/>
      <c r="D47" s="118"/>
      <c r="E47" s="118"/>
      <c r="F47" s="118"/>
      <c r="G47" s="118"/>
      <c r="H47" s="118"/>
      <c r="I47" s="118"/>
      <c r="J47" s="118"/>
      <c r="K47" s="11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0"/>
      <c r="J48" s="40"/>
      <c r="K48" s="40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119" t="s">
        <v>33</v>
      </c>
      <c r="D56" s="119"/>
      <c r="E56" s="119"/>
      <c r="F56" s="8"/>
      <c r="G56" s="119" t="s">
        <v>31</v>
      </c>
      <c r="H56" s="119"/>
      <c r="I56" s="9"/>
      <c r="J56" s="9"/>
      <c r="K56" s="9"/>
    </row>
    <row r="57" spans="3:11" ht="21" x14ac:dyDescent="0.35">
      <c r="C57" s="115" t="s">
        <v>23</v>
      </c>
      <c r="D57" s="115"/>
      <c r="E57" s="115"/>
      <c r="F57" s="8"/>
      <c r="G57" s="115" t="s">
        <v>24</v>
      </c>
      <c r="H57" s="11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1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3" zoomScale="85" zoomScaleNormal="85" workbookViewId="0">
      <selection activeCell="C7" sqref="C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20" t="s">
        <v>14</v>
      </c>
      <c r="J3" s="120"/>
      <c r="K3" s="120"/>
    </row>
    <row r="4" spans="3:11" ht="21" customHeight="1" x14ac:dyDescent="0.35">
      <c r="C4" s="8"/>
      <c r="D4" s="8"/>
      <c r="E4" s="8"/>
      <c r="F4" s="8"/>
      <c r="G4" s="8"/>
      <c r="H4" s="8"/>
      <c r="I4" s="120"/>
      <c r="J4" s="120"/>
      <c r="K4" s="12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92</v>
      </c>
      <c r="D7" s="28"/>
      <c r="E7" s="29"/>
      <c r="F7" s="28"/>
      <c r="G7" s="28"/>
      <c r="H7" s="2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29" t="s">
        <v>38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29" t="s">
        <v>82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21" t="s">
        <v>12</v>
      </c>
      <c r="D14" s="122"/>
      <c r="E14" s="122"/>
      <c r="F14" s="122"/>
      <c r="G14" s="122"/>
      <c r="H14" s="122"/>
      <c r="I14" s="122"/>
      <c r="J14" s="122"/>
      <c r="K14" s="12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83</v>
      </c>
      <c r="E16" s="47" t="s">
        <v>84</v>
      </c>
      <c r="F16" s="18"/>
      <c r="G16" s="18"/>
      <c r="H16" s="18">
        <v>1515.34</v>
      </c>
      <c r="I16" s="18">
        <f>K36</f>
        <v>-50.43</v>
      </c>
      <c r="J16" s="18">
        <f>I16+H16+G16</f>
        <v>1464.9099999999999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124" t="s">
        <v>8</v>
      </c>
      <c r="E19" s="124"/>
      <c r="F19" s="124" t="s">
        <v>9</v>
      </c>
      <c r="G19" s="124"/>
      <c r="H19" s="12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43957</v>
      </c>
      <c r="D20" s="125" t="s">
        <v>32</v>
      </c>
      <c r="E20" s="125"/>
      <c r="F20" s="44" t="s">
        <v>85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1358</v>
      </c>
      <c r="G21" s="44">
        <v>1358</v>
      </c>
      <c r="H21" s="45">
        <f>(F21-G21)*9.79</f>
        <v>0</v>
      </c>
      <c r="I21" s="9"/>
      <c r="J21" s="9"/>
      <c r="K21" s="9"/>
    </row>
    <row r="22" spans="3:11" ht="21" x14ac:dyDescent="0.35">
      <c r="C22" s="37"/>
      <c r="D22" s="114" t="s">
        <v>79</v>
      </c>
      <c r="E22" s="114"/>
      <c r="F22" s="113">
        <f>F21-G21</f>
        <v>0</v>
      </c>
      <c r="G22" s="113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43957</v>
      </c>
      <c r="D24" s="8" t="s">
        <v>15</v>
      </c>
      <c r="E24" s="8"/>
      <c r="F24" s="44" t="s">
        <v>86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2</v>
      </c>
      <c r="G25" s="44">
        <v>2</v>
      </c>
      <c r="H25" s="45">
        <f>(F25-G25)*97.76</f>
        <v>0</v>
      </c>
      <c r="I25" s="9"/>
      <c r="J25" s="9"/>
      <c r="K25" s="9"/>
    </row>
    <row r="26" spans="3:11" ht="21" x14ac:dyDescent="0.35">
      <c r="C26" s="37"/>
      <c r="D26" s="114" t="s">
        <v>80</v>
      </c>
      <c r="E26" s="114"/>
      <c r="F26" s="113">
        <f>F25-G25</f>
        <v>0</v>
      </c>
      <c r="G26" s="113"/>
      <c r="H26" s="43"/>
      <c r="I26" s="9"/>
      <c r="J26" s="9"/>
      <c r="K26" s="9"/>
    </row>
    <row r="27" spans="3:11" ht="21" x14ac:dyDescent="0.35">
      <c r="C27" s="37"/>
      <c r="D27" s="61"/>
      <c r="E27" s="61"/>
      <c r="F27" s="62"/>
      <c r="G27" s="62"/>
      <c r="H27" s="43"/>
      <c r="I27" s="9"/>
      <c r="J27" s="9"/>
      <c r="K27" s="9"/>
    </row>
    <row r="28" spans="3:11" ht="21" x14ac:dyDescent="0.35">
      <c r="C28" s="36"/>
      <c r="D28" s="7" t="s">
        <v>78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126" t="s">
        <v>87</v>
      </c>
      <c r="D29" s="126"/>
      <c r="E29" s="126"/>
      <c r="F29" s="8"/>
      <c r="G29" s="8"/>
      <c r="H29" s="8"/>
      <c r="I29" s="9"/>
      <c r="J29" s="22"/>
      <c r="K29" s="9"/>
    </row>
    <row r="30" spans="3:11" ht="21" x14ac:dyDescent="0.35">
      <c r="C30" s="126"/>
      <c r="D30" s="126"/>
      <c r="E30" s="126"/>
      <c r="F30" s="116"/>
      <c r="G30" s="117"/>
      <c r="H30" s="11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26"/>
      <c r="D31" s="126"/>
      <c r="E31" s="126"/>
      <c r="F31" s="117"/>
      <c r="G31" s="117"/>
      <c r="H31" s="117"/>
      <c r="I31" s="9"/>
      <c r="J31" s="9"/>
      <c r="K31" s="9"/>
    </row>
    <row r="32" spans="3:11" ht="21" x14ac:dyDescent="0.35">
      <c r="C32" s="38"/>
      <c r="D32" s="42"/>
      <c r="E32" s="42"/>
      <c r="F32" s="60"/>
      <c r="G32" s="60"/>
      <c r="H32" s="60"/>
      <c r="I32" s="9"/>
      <c r="J32" s="9"/>
      <c r="K32" s="9"/>
    </row>
    <row r="33" spans="2:12" ht="96.95" customHeight="1" x14ac:dyDescent="0.35">
      <c r="C33" s="36"/>
      <c r="D33" s="128" t="s">
        <v>90</v>
      </c>
      <c r="E33" s="128"/>
      <c r="F33" s="129" t="s">
        <v>91</v>
      </c>
      <c r="G33" s="129"/>
      <c r="H33" s="129"/>
      <c r="I33" s="129"/>
      <c r="J33" s="64">
        <v>0</v>
      </c>
      <c r="K33" s="64">
        <f>50.43</f>
        <v>50.43</v>
      </c>
    </row>
    <row r="34" spans="2:12" ht="27" customHeight="1" x14ac:dyDescent="0.35">
      <c r="C34" s="38"/>
      <c r="D34" s="42"/>
      <c r="E34" s="42"/>
      <c r="F34" s="60"/>
      <c r="G34" s="60"/>
      <c r="H34" s="60"/>
      <c r="I34" s="9"/>
      <c r="J34" s="9"/>
      <c r="K34" s="9"/>
    </row>
    <row r="35" spans="2:12" ht="21" x14ac:dyDescent="0.35">
      <c r="C35" s="39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8"/>
      <c r="D36" s="8"/>
      <c r="E36" s="8"/>
      <c r="F36" s="8"/>
      <c r="G36" s="8"/>
      <c r="H36" s="8"/>
      <c r="I36" s="9"/>
      <c r="J36" s="22"/>
      <c r="K36" s="9">
        <f>(K20+K24+K28)-K33</f>
        <v>-50.43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1464.9099999999999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27" t="s">
        <v>17</v>
      </c>
      <c r="D41" s="127"/>
      <c r="E41" s="127"/>
      <c r="F41" s="127"/>
      <c r="G41" s="127"/>
      <c r="H41" s="127"/>
      <c r="I41" s="127"/>
      <c r="J41" s="127"/>
      <c r="K41" s="127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3.25" x14ac:dyDescent="0.35">
      <c r="B43" s="3"/>
      <c r="C43" s="63" t="s">
        <v>70</v>
      </c>
      <c r="D43" s="57" t="s">
        <v>88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7" t="s">
        <v>89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7" t="s">
        <v>72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118"/>
      <c r="D48" s="118"/>
      <c r="E48" s="118"/>
      <c r="F48" s="118"/>
      <c r="G48" s="118"/>
      <c r="H48" s="118"/>
      <c r="I48" s="118"/>
      <c r="J48" s="118"/>
      <c r="K48" s="118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0"/>
      <c r="J49" s="40"/>
      <c r="K49" s="40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119" t="s">
        <v>33</v>
      </c>
      <c r="D57" s="119"/>
      <c r="E57" s="119"/>
      <c r="F57" s="8"/>
      <c r="G57" s="119" t="s">
        <v>31</v>
      </c>
      <c r="H57" s="119"/>
      <c r="I57" s="9"/>
      <c r="J57" s="9"/>
      <c r="K57" s="9"/>
    </row>
    <row r="58" spans="3:11" ht="21" x14ac:dyDescent="0.35">
      <c r="C58" s="115" t="s">
        <v>23</v>
      </c>
      <c r="D58" s="115"/>
      <c r="E58" s="115"/>
      <c r="F58" s="8"/>
      <c r="G58" s="115" t="s">
        <v>24</v>
      </c>
      <c r="H58" s="115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1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</vt:i4>
      </vt:variant>
    </vt:vector>
  </HeadingPairs>
  <TitlesOfParts>
    <vt:vector size="26" baseType="lpstr">
      <vt:lpstr>SEPT 2019</vt:lpstr>
      <vt:lpstr>OCT 2019</vt:lpstr>
      <vt:lpstr>NOV 2019</vt:lpstr>
      <vt:lpstr>DEC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SOA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2020-11-05T05:37:18Z</cp:lastPrinted>
  <dcterms:created xsi:type="dcterms:W3CDTF">2018-02-28T02:33:50Z</dcterms:created>
  <dcterms:modified xsi:type="dcterms:W3CDTF">2020-12-16T09:40:56Z</dcterms:modified>
</cp:coreProperties>
</file>