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2020'!$A$1:$K$59</definedName>
    <definedName name="_xlnm.Print_Area" localSheetId="7">'AUG 2020'!$A$1:$K$55</definedName>
    <definedName name="_xlnm.Print_Area" localSheetId="1">'FEB 2020'!$A$1:$K$57</definedName>
    <definedName name="_xlnm.Print_Area" localSheetId="0">'JAN 2020'!$A$1:$L$57</definedName>
    <definedName name="_xlnm.Print_Area" localSheetId="6">'JUL 2020'!$A$1:$K$55</definedName>
    <definedName name="_xlnm.Print_Area" localSheetId="5">'JUN 2020'!$A$1:$K$54</definedName>
    <definedName name="_xlnm.Print_Area" localSheetId="2">'MAR 2020'!$A$1:$K$57</definedName>
    <definedName name="_xlnm.Print_Area" localSheetId="4">'MAY 2020'!$A$1:$K$59</definedName>
    <definedName name="_xlnm.Print_Area" localSheetId="10">'NOV 2020'!$A$1:$K$53</definedName>
    <definedName name="_xlnm.Print_Area" localSheetId="9">'OCT 2020'!$A$1:$K$55</definedName>
    <definedName name="_xlnm.Print_Area" localSheetId="8">'SEPT 2020'!$A$1:$K$55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G16" i="13" l="1"/>
  <c r="K31" i="13" l="1"/>
  <c r="H29" i="13"/>
  <c r="K29" i="13" s="1"/>
  <c r="F26" i="13"/>
  <c r="K24" i="13"/>
  <c r="F22" i="13"/>
  <c r="K20" i="13"/>
  <c r="K32" i="13" l="1"/>
  <c r="I16" i="13" s="1"/>
  <c r="K34" i="13" s="1"/>
  <c r="H29" i="12"/>
  <c r="K29" i="12" s="1"/>
  <c r="J16" i="13" l="1"/>
  <c r="H25" i="12"/>
  <c r="H21" i="12" l="1"/>
  <c r="K33" i="12" l="1"/>
  <c r="F26" i="12"/>
  <c r="K24" i="12"/>
  <c r="F22" i="12"/>
  <c r="K20" i="12"/>
  <c r="K34" i="12" l="1"/>
  <c r="I16" i="12"/>
  <c r="H25" i="11"/>
  <c r="K36" i="12" l="1"/>
  <c r="J16" i="12"/>
  <c r="H21" i="11"/>
  <c r="K20" i="11" s="1"/>
  <c r="K33" i="11"/>
  <c r="K29" i="11"/>
  <c r="K27" i="11"/>
  <c r="F26" i="11"/>
  <c r="K24" i="11"/>
  <c r="F22" i="11"/>
  <c r="K34" i="11" l="1"/>
  <c r="I16" i="11" s="1"/>
  <c r="J16" i="11" s="1"/>
  <c r="K36" i="11"/>
  <c r="H25" i="10"/>
  <c r="H21" i="10"/>
  <c r="K33" i="10" l="1"/>
  <c r="K29" i="10"/>
  <c r="K27" i="10"/>
  <c r="F26" i="10"/>
  <c r="K24" i="10"/>
  <c r="F22" i="10"/>
  <c r="K20" i="10"/>
  <c r="K34" i="10" l="1"/>
  <c r="I16" i="10" s="1"/>
  <c r="J16" i="10" s="1"/>
  <c r="H25" i="9"/>
  <c r="K36" i="10" l="1"/>
  <c r="H21" i="9"/>
  <c r="K20" i="9" s="1"/>
  <c r="K33" i="9"/>
  <c r="K29" i="9"/>
  <c r="K27" i="9"/>
  <c r="F26" i="9"/>
  <c r="K24" i="9"/>
  <c r="F22" i="9"/>
  <c r="K34" i="9" l="1"/>
  <c r="I16" i="9" s="1"/>
  <c r="K31" i="8"/>
  <c r="F26" i="5"/>
  <c r="K33" i="8"/>
  <c r="H25" i="8"/>
  <c r="K24" i="8" s="1"/>
  <c r="H21" i="8"/>
  <c r="K20" i="8" s="1"/>
  <c r="K29" i="8"/>
  <c r="F26" i="8"/>
  <c r="F22" i="8"/>
  <c r="K36" i="9" l="1"/>
  <c r="J16" i="9"/>
  <c r="K27" i="8"/>
  <c r="K33" i="7"/>
  <c r="K34" i="8" l="1"/>
  <c r="I16" i="8" s="1"/>
  <c r="H21" i="7"/>
  <c r="K20" i="7" s="1"/>
  <c r="K35" i="7"/>
  <c r="K30" i="7"/>
  <c r="F26" i="7"/>
  <c r="H25" i="7"/>
  <c r="F22" i="7"/>
  <c r="K36" i="8" l="1"/>
  <c r="J16" i="8"/>
  <c r="I28" i="7"/>
  <c r="K28" i="7" s="1"/>
  <c r="K24" i="7"/>
  <c r="K36" i="7" s="1"/>
  <c r="F26" i="6"/>
  <c r="F22" i="6"/>
  <c r="I16" i="7" l="1"/>
  <c r="J16" i="7" s="1"/>
  <c r="H25" i="6"/>
  <c r="H21" i="6"/>
  <c r="I28" i="6" s="1"/>
  <c r="K38" i="7" l="1"/>
  <c r="K35" i="6"/>
  <c r="K33" i="6"/>
  <c r="K30" i="6"/>
  <c r="K28" i="6"/>
  <c r="K24" i="6"/>
  <c r="K20" i="6"/>
  <c r="K36" i="6" l="1"/>
  <c r="I16" i="6" s="1"/>
  <c r="K38" i="6" s="1"/>
  <c r="K34" i="5"/>
  <c r="K32" i="5"/>
  <c r="K29" i="5"/>
  <c r="K27" i="5"/>
  <c r="H25" i="5"/>
  <c r="K24" i="5" s="1"/>
  <c r="H21" i="5"/>
  <c r="K20" i="5" s="1"/>
  <c r="J16" i="6" l="1"/>
  <c r="K35" i="5"/>
  <c r="I16" i="5" s="1"/>
  <c r="K37" i="5" s="1"/>
  <c r="J16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1" i="3"/>
  <c r="J16" i="4" l="1"/>
  <c r="H25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<sst xmlns="http://schemas.openxmlformats.org/spreadsheetml/2006/main" count="510" uniqueCount="114">
  <si>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</si>
  <si>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</si>
  <si>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</si>
  <si>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</si>
  <si>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</si>
  <si>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</si>
  <si>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</si>
  <si>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</si>
  <si>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</si>
  <si>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</si>
  <si>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</si>
  <si>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</si>
  <si>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</si>
  <si>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</si>
  <si>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</si>
  <si>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</si>
  <si>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</si>
  <si>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</si>
  <si>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</si>
  <si>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</si>
  <si>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</si>
  <si>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</si>
  <si>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</si>
  <si>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</si>
  <si>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</si>
  <si>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</si>
  <si>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</si>
  <si>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</si>
  <si>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</si>
  <si>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</si>
  <si>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</si>
  <si>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</si>
  <si>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</si>
  <si>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</si>
  <si>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</si>
  <si>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</si>
  <si>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</si>
  <si>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</si>
  <si>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</si>
  <si>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RANDY URSAL</t>
  </si>
  <si>
    <t>12B03</t>
  </si>
  <si>
    <t>PRES: JAN 25 2020 - PREV: JAN 8 2020 * 116.17</t>
  </si>
  <si>
    <t>PRES: JAN 25 2020 - PREV: JAN 8 2020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</si>
  <si>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</si>
  <si>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</si>
  <si>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</si>
  <si>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</si>
  <si>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</si>
  <si>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</si>
  <si>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</si>
  <si>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</si>
  <si>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</si>
  <si>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</si>
  <si>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</si>
  <si>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</si>
  <si>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</si>
  <si>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</si>
  <si>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</si>
  <si>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</si>
  <si>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</si>
  <si>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</si>
  <si>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</si>
  <si>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</si>
  <si>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</si>
  <si>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</si>
  <si>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</si>
  <si>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</si>
  <si>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</si>
  <si>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</si>
  <si>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</si>
  <si>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</si>
  <si>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</si>
  <si>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</si>
  <si>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</si>
  <si>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r>
      <t xml:space="preserve">ELECTRICITY:
MAR 2020 - 160 kWh x 10.98 = 1,756.80 + 20% (AC) = 2,108.16 - 2,532.80 (billing Mar2020) = </t>
    </r>
    <r>
      <rPr>
        <b/>
        <u/>
        <sz val="14"/>
        <color rgb="FFFF0000"/>
        <rFont val="Calibri"/>
        <family val="2"/>
        <scheme val="minor"/>
      </rPr>
      <t>424.64</t>
    </r>
    <r>
      <rPr>
        <b/>
        <sz val="14"/>
        <color rgb="FFFF0000"/>
        <rFont val="Calibri"/>
        <family val="2"/>
        <scheme val="minor"/>
      </rPr>
      <t xml:space="preserve">
APR 2020 - 187 kWh x 9.79 = 1,830.73 + 20% (AC) = 2,196.88 - 2,463.91 (billing Apr2020) = </t>
    </r>
    <r>
      <rPr>
        <b/>
        <u/>
        <sz val="14"/>
        <color rgb="FFFF0000"/>
        <rFont val="Calibri"/>
        <family val="2"/>
        <scheme val="minor"/>
      </rPr>
      <t>267.03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</si>
  <si>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</si>
  <si>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</si>
  <si>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</si>
  <si>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</si>
  <si>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</si>
  <si>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2020 - 6 cubic x 96.92 = 581.52 + 20% (AC) = 697.82 - 703.86 (billing Mar2020) = </t>
    </r>
    <r>
      <rPr>
        <b/>
        <u/>
        <sz val="14"/>
        <color rgb="FFFF0000"/>
        <rFont val="Calibri"/>
        <family val="2"/>
        <scheme val="minor"/>
      </rPr>
      <t>6.04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2020 - 6 cubic x 95.58 = 573.48 + 20% (AC) = 688.18 - 703.87 (billing May2020) = </t>
    </r>
    <r>
      <rPr>
        <b/>
        <u/>
        <sz val="14"/>
        <color rgb="FFFF0000"/>
        <rFont val="Calibri"/>
        <family val="2"/>
        <scheme val="minor"/>
      </rPr>
      <t>15.69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</si>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</sst>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15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B03%20-%20UR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10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4" t="s">
        <v>32</v>
      </c>
      <c r="E20" s="84"/>
      <c r="F20" s="45" t="s">
        <v>42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12</v>
      </c>
      <c r="G21" s="45">
        <v>12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76" t="s">
        <v>101</v>
      </c>
      <c r="H15" s="76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96</v>
      </c>
      <c r="E16" s="48" t="s">
        <v>97</v>
      </c>
      <c r="F16" s="18"/>
      <c r="G16" s="18">
        <v>5397.6</v>
      </c>
      <c r="H16" s="18"/>
      <c r="I16" s="18">
        <f>K34</f>
        <v>3342.8</v>
      </c>
      <c r="J16" s="18">
        <f>I16+H16+G16</f>
        <v>8740.4000000000015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5" t="s">
        <v>103</v>
      </c>
      <c r="E20" s="95"/>
      <c r="F20" s="45" t="s">
        <v>98</v>
      </c>
      <c r="G20" s="45"/>
      <c r="H20" s="45"/>
      <c r="I20" s="9"/>
      <c r="J20" s="22">
        <v>0</v>
      </c>
      <c r="K20" s="9">
        <f>H21</f>
        <v>1500.6000000000001</v>
      </c>
    </row>
    <row r="21" spans="3:11" ht="21" x14ac:dyDescent="0.35">
      <c r="C21" s="38"/>
      <c r="D21" s="8"/>
      <c r="E21" s="8"/>
      <c r="F21" s="45">
        <v>1512</v>
      </c>
      <c r="G21" s="45">
        <v>1307</v>
      </c>
      <c r="H21" s="46">
        <f>(F21-G21)*7.32</f>
        <v>1500.6000000000001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205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104</v>
      </c>
      <c r="E24" s="8"/>
      <c r="F24" s="45" t="s">
        <v>99</v>
      </c>
      <c r="G24" s="45"/>
      <c r="H24" s="45"/>
      <c r="I24" s="9"/>
      <c r="J24" s="22">
        <v>0</v>
      </c>
      <c r="K24" s="9">
        <f>H25</f>
        <v>492.8</v>
      </c>
    </row>
    <row r="25" spans="3:11" ht="21" x14ac:dyDescent="0.35">
      <c r="C25" s="38"/>
      <c r="D25" s="8"/>
      <c r="E25" s="8"/>
      <c r="F25" s="45">
        <v>49</v>
      </c>
      <c r="G25" s="45">
        <v>44</v>
      </c>
      <c r="H25" s="46">
        <f>(F25-G25)*98.56</f>
        <v>492.8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5</v>
      </c>
      <c r="G26" s="9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5" t="s">
        <v>105</v>
      </c>
      <c r="E28" s="95"/>
      <c r="F28" s="45" t="s">
        <v>106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7"/>
      <c r="D30" s="67"/>
      <c r="E30" s="67"/>
      <c r="F30" s="77"/>
      <c r="G30" s="77"/>
      <c r="H30" s="77"/>
      <c r="I30" s="9"/>
      <c r="J30" s="9"/>
      <c r="K30" s="9"/>
    </row>
    <row r="31" spans="3:11" ht="21" customHeight="1" x14ac:dyDescent="0.35">
      <c r="C31" s="37"/>
      <c r="D31" s="93"/>
      <c r="E31" s="93"/>
      <c r="F31" s="94"/>
      <c r="G31" s="94"/>
      <c r="H31" s="94"/>
      <c r="I31" s="94"/>
      <c r="J31" s="61"/>
      <c r="K31" s="61"/>
    </row>
    <row r="32" spans="3:11" ht="27" customHeight="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3342.8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8740.4000000000015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3" zoomScale="70" zoomScaleNormal="70" workbookViewId="0">
      <selection activeCell="Q28" sqref="Q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76" t="s">
        <v>101</v>
      </c>
      <c r="H15" s="76" t="s">
        <v>102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108</v>
      </c>
      <c r="E16" s="48" t="s">
        <v>109</v>
      </c>
      <c r="F16" s="18"/>
      <c r="G16" s="18">
        <f>[1]ASU!$E$12</f>
        <v>6746.9999999999991</v>
      </c>
      <c r="H16" s="18"/>
      <c r="I16" s="18">
        <f>K32</f>
        <v>3389.2</v>
      </c>
      <c r="J16" s="18">
        <f>I16+H16+G16</f>
        <v>10136.199999999999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95" t="s">
        <v>32</v>
      </c>
      <c r="E20" s="95"/>
      <c r="F20" s="45" t="s">
        <v>112</v>
      </c>
      <c r="G20" s="45"/>
      <c r="H20" s="45"/>
      <c r="I20" s="9"/>
      <c r="J20" s="22">
        <v>0</v>
      </c>
      <c r="K20" s="9">
        <f>H21</f>
        <v>1451.62</v>
      </c>
    </row>
    <row r="21" spans="2:11" ht="21" x14ac:dyDescent="0.35">
      <c r="C21" s="38"/>
      <c r="D21" s="8"/>
      <c r="E21" s="8"/>
      <c r="F21" s="45">
        <v>1693</v>
      </c>
      <c r="G21" s="45">
        <v>1512</v>
      </c>
      <c r="H21" s="46">
        <f>(F21-G21)*8.02</f>
        <v>1451.62</v>
      </c>
      <c r="I21" s="9"/>
      <c r="J21" s="9"/>
      <c r="K21" s="9"/>
    </row>
    <row r="22" spans="2:11" ht="21" x14ac:dyDescent="0.35">
      <c r="C22" s="38"/>
      <c r="D22" s="89" t="s">
        <v>62</v>
      </c>
      <c r="E22" s="89"/>
      <c r="F22" s="90">
        <f>F21-G21</f>
        <v>181</v>
      </c>
      <c r="G22" s="90"/>
      <c r="H22" s="46"/>
      <c r="I22" s="9"/>
      <c r="J22" s="9"/>
      <c r="K22" s="9"/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113</v>
      </c>
      <c r="G24" s="45"/>
      <c r="H24" s="45"/>
      <c r="I24" s="9"/>
      <c r="J24" s="22">
        <v>0</v>
      </c>
      <c r="K24" s="9">
        <f>H25</f>
        <v>588.18000000000006</v>
      </c>
    </row>
    <row r="25" spans="2:11" ht="21" x14ac:dyDescent="0.35">
      <c r="C25" s="38"/>
      <c r="D25" s="8"/>
      <c r="E25" s="8"/>
      <c r="F25" s="45">
        <v>55</v>
      </c>
      <c r="G25" s="45">
        <v>49</v>
      </c>
      <c r="H25" s="46">
        <f>(F25-G25)*98.03</f>
        <v>588.18000000000006</v>
      </c>
      <c r="I25" s="9"/>
      <c r="J25" s="9"/>
      <c r="K25" s="9"/>
    </row>
    <row r="26" spans="2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2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2:11" ht="21" customHeight="1" x14ac:dyDescent="0.35">
      <c r="C28" s="37">
        <v>44170</v>
      </c>
      <c r="D28" s="95" t="s">
        <v>105</v>
      </c>
      <c r="E28" s="95"/>
      <c r="F28" s="45" t="s">
        <v>110</v>
      </c>
      <c r="G28" s="45"/>
      <c r="H28" s="45"/>
      <c r="I28" s="9"/>
      <c r="J28" s="22"/>
      <c r="K28" s="9"/>
    </row>
    <row r="29" spans="2:11" ht="2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39"/>
      <c r="D30" s="43"/>
      <c r="E30" s="43"/>
      <c r="F30" s="75"/>
      <c r="G30" s="75"/>
      <c r="H30" s="75"/>
      <c r="I30" s="9"/>
      <c r="J30" s="9"/>
      <c r="K30" s="9"/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(K20+K24+K29)</f>
        <v>3389.2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10136.199999999999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2" t="s">
        <v>17</v>
      </c>
      <c r="D37" s="92"/>
      <c r="E37" s="92"/>
      <c r="F37" s="92"/>
      <c r="G37" s="92"/>
      <c r="H37" s="92"/>
      <c r="I37" s="92"/>
      <c r="J37" s="92"/>
      <c r="K37" s="92"/>
      <c r="L37" s="3"/>
    </row>
    <row r="38" spans="2:12" s="8" customFormat="1" ht="21" x14ac:dyDescent="0.35">
      <c r="B38" s="3"/>
      <c r="C38" s="74"/>
      <c r="D38" s="74"/>
      <c r="E38" s="74"/>
      <c r="F38" s="74"/>
      <c r="G38" s="74"/>
      <c r="H38" s="74"/>
      <c r="I38" s="74"/>
      <c r="J38" s="74"/>
      <c r="K38" s="74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7"/>
      <c r="D41" s="87"/>
      <c r="E41" s="87"/>
      <c r="F41" s="87"/>
      <c r="G41" s="87"/>
      <c r="H41" s="87"/>
      <c r="I41" s="87"/>
      <c r="J41" s="87"/>
      <c r="K41" s="87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8" t="s">
        <v>111</v>
      </c>
      <c r="D50" s="88"/>
      <c r="E50" s="88"/>
      <c r="F50" s="8"/>
      <c r="G50" s="88" t="s">
        <v>31</v>
      </c>
      <c r="H50" s="88"/>
      <c r="I50" s="9"/>
      <c r="J50" s="9"/>
      <c r="K50" s="9"/>
    </row>
    <row r="51" spans="3:11" ht="21" x14ac:dyDescent="0.35">
      <c r="C51" s="78" t="s">
        <v>23</v>
      </c>
      <c r="D51" s="78"/>
      <c r="E51" s="78"/>
      <c r="F51" s="8"/>
      <c r="G51" s="78" t="s">
        <v>24</v>
      </c>
      <c r="H51" s="7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795.17000000000007</v>
      </c>
      <c r="J16" s="18">
        <f>I16+H16+G16</f>
        <v>795.17000000000007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4" t="s">
        <v>32</v>
      </c>
      <c r="E20" s="84"/>
      <c r="F20" s="45" t="s">
        <v>46</v>
      </c>
      <c r="G20" s="45"/>
      <c r="H20" s="45"/>
      <c r="I20" s="9"/>
      <c r="J20" s="22">
        <v>0</v>
      </c>
      <c r="K20" s="9">
        <f>H21</f>
        <v>443.24</v>
      </c>
    </row>
    <row r="21" spans="3:11" ht="21" x14ac:dyDescent="0.35">
      <c r="C21" s="38"/>
      <c r="D21" s="8"/>
      <c r="E21" s="8"/>
      <c r="F21" s="45">
        <v>40</v>
      </c>
      <c r="G21" s="45">
        <v>12</v>
      </c>
      <c r="H21" s="46">
        <f>(F21-G21)*15.83</f>
        <v>443.24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795.17000000000007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795.17000000000007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/>
      <c r="I16" s="18">
        <f>K35</f>
        <v>3236.6600000000003</v>
      </c>
      <c r="J16" s="18">
        <f>I16+H16+G16</f>
        <v>3236.6600000000003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4" t="s">
        <v>32</v>
      </c>
      <c r="E20" s="84"/>
      <c r="F20" s="45" t="s">
        <v>51</v>
      </c>
      <c r="G20" s="45"/>
      <c r="H20" s="45"/>
      <c r="I20" s="9"/>
      <c r="J20" s="22">
        <v>0</v>
      </c>
      <c r="K20" s="9">
        <f>H21</f>
        <v>2532.8000000000002</v>
      </c>
    </row>
    <row r="21" spans="3:11" ht="21" x14ac:dyDescent="0.35">
      <c r="C21" s="38"/>
      <c r="D21" s="8"/>
      <c r="E21" s="8"/>
      <c r="F21" s="45">
        <v>200</v>
      </c>
      <c r="G21" s="45">
        <v>40</v>
      </c>
      <c r="H21" s="46">
        <f>(F21-G21)*15.83</f>
        <v>2532.8000000000002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703.86</v>
      </c>
    </row>
    <row r="25" spans="3:11" ht="21" x14ac:dyDescent="0.35">
      <c r="C25" s="38"/>
      <c r="D25" s="8"/>
      <c r="E25" s="8"/>
      <c r="F25" s="45">
        <v>9</v>
      </c>
      <c r="G25" s="45">
        <v>3</v>
      </c>
      <c r="H25" s="46">
        <f>(F25-G25)*117.31</f>
        <v>703.86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3236.6600000000003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3236.6600000000003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/>
      <c r="I16" s="18">
        <f>K36</f>
        <v>3167.7840000000001</v>
      </c>
      <c r="J16" s="18">
        <f>I16+H16+G16</f>
        <v>3167.7840000000001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4" t="s">
        <v>32</v>
      </c>
      <c r="E20" s="84"/>
      <c r="F20" s="45" t="s">
        <v>59</v>
      </c>
      <c r="G20" s="45"/>
      <c r="H20" s="45"/>
      <c r="I20" s="9"/>
      <c r="J20" s="22">
        <v>0</v>
      </c>
      <c r="K20" s="9">
        <f>H21</f>
        <v>2053.2600000000002</v>
      </c>
    </row>
    <row r="21" spans="3:11" ht="21" x14ac:dyDescent="0.35">
      <c r="C21" s="38"/>
      <c r="D21" s="8"/>
      <c r="E21" s="8"/>
      <c r="F21" s="45">
        <v>387</v>
      </c>
      <c r="G21" s="45">
        <v>200</v>
      </c>
      <c r="H21" s="46">
        <f>(F21-G21)*10.98</f>
        <v>2053.2600000000002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187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586.56000000000006</v>
      </c>
    </row>
    <row r="25" spans="3:11" ht="21" x14ac:dyDescent="0.35">
      <c r="C25" s="38"/>
      <c r="D25" s="8"/>
      <c r="E25" s="8"/>
      <c r="F25" s="45">
        <v>15</v>
      </c>
      <c r="G25" s="45">
        <v>9</v>
      </c>
      <c r="H25" s="46">
        <f>(F25-G25)*97.76</f>
        <v>586.56000000000006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527.96400000000006</v>
      </c>
      <c r="J28" s="22">
        <v>0</v>
      </c>
      <c r="K28" s="9">
        <f>I28</f>
        <v>527.96400000000006</v>
      </c>
    </row>
    <row r="29" spans="3:11" ht="21" x14ac:dyDescent="0.35">
      <c r="C29" s="91" t="s">
        <v>64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3167.7840000000001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3167.7840000000001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B42" s="3"/>
      <c r="C42" s="54" t="s">
        <v>53</v>
      </c>
      <c r="D42" s="54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5"/>
      <c r="D43" s="54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2"/>
  <sheetViews>
    <sheetView topLeftCell="A37" zoomScale="85" zoomScaleNormal="85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/>
      <c r="I16" s="18">
        <f>K36</f>
        <v>1868.386</v>
      </c>
      <c r="J16" s="18">
        <f>I16+H16+G16</f>
        <v>1868.386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4" t="s">
        <v>32</v>
      </c>
      <c r="E20" s="84"/>
      <c r="F20" s="45" t="s">
        <v>68</v>
      </c>
      <c r="G20" s="45"/>
      <c r="H20" s="45"/>
      <c r="I20" s="9"/>
      <c r="J20" s="22">
        <v>0</v>
      </c>
      <c r="K20" s="9">
        <f>H21</f>
        <v>1546.82</v>
      </c>
    </row>
    <row r="21" spans="3:11" ht="21" x14ac:dyDescent="0.35">
      <c r="C21" s="38"/>
      <c r="D21" s="8"/>
      <c r="E21" s="8"/>
      <c r="F21" s="45">
        <v>545</v>
      </c>
      <c r="G21" s="45">
        <v>387</v>
      </c>
      <c r="H21" s="46">
        <f>(F21-G21)*9.79</f>
        <v>1546.82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158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586.56000000000006</v>
      </c>
    </row>
    <row r="25" spans="3:11" ht="21" x14ac:dyDescent="0.35">
      <c r="C25" s="38"/>
      <c r="D25" s="8"/>
      <c r="E25" s="8"/>
      <c r="F25" s="45">
        <v>21</v>
      </c>
      <c r="G25" s="45">
        <v>15</v>
      </c>
      <c r="H25" s="46">
        <f>(F25-G25)*97.76</f>
        <v>586.56000000000006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426.67600000000004</v>
      </c>
      <c r="J28" s="22">
        <v>0</v>
      </c>
      <c r="K28" s="9">
        <f>I28</f>
        <v>426.67600000000004</v>
      </c>
    </row>
    <row r="29" spans="3:11" ht="21" customHeight="1" x14ac:dyDescent="0.35">
      <c r="C29" s="91" t="s">
        <v>73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95.1" customHeight="1" x14ac:dyDescent="0.35">
      <c r="C33" s="37"/>
      <c r="D33" s="93" t="s">
        <v>70</v>
      </c>
      <c r="E33" s="93"/>
      <c r="F33" s="94" t="s">
        <v>74</v>
      </c>
      <c r="G33" s="94"/>
      <c r="H33" s="94"/>
      <c r="I33" s="94"/>
      <c r="J33" s="60">
        <v>0</v>
      </c>
      <c r="K33" s="61">
        <f>(424.64+267.03)</f>
        <v>691.67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1868.386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1868.386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62" t="s">
        <v>53</v>
      </c>
      <c r="D43" s="54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4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4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N10" sqref="N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/>
      <c r="I16" s="18">
        <f>K34</f>
        <v>2208.69</v>
      </c>
      <c r="J16" s="18">
        <f>I16+H16+G16</f>
        <v>2208.69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4" t="s">
        <v>32</v>
      </c>
      <c r="E20" s="84"/>
      <c r="F20" s="45" t="s">
        <v>78</v>
      </c>
      <c r="G20" s="45"/>
      <c r="H20" s="45"/>
      <c r="I20" s="9"/>
      <c r="J20" s="22">
        <v>0</v>
      </c>
      <c r="K20" s="9">
        <f>H21</f>
        <v>1664.2599999999998</v>
      </c>
    </row>
    <row r="21" spans="3:11" ht="21" x14ac:dyDescent="0.35">
      <c r="C21" s="38"/>
      <c r="D21" s="8"/>
      <c r="E21" s="8"/>
      <c r="F21" s="45">
        <v>718</v>
      </c>
      <c r="G21" s="45">
        <v>545</v>
      </c>
      <c r="H21" s="46">
        <f>(F21-G21)*9.62</f>
        <v>1664.2599999999998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173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577.31999999999994</v>
      </c>
    </row>
    <row r="25" spans="3:11" ht="21" x14ac:dyDescent="0.35">
      <c r="C25" s="38"/>
      <c r="D25" s="8"/>
      <c r="E25" s="8"/>
      <c r="F25" s="45">
        <v>27</v>
      </c>
      <c r="G25" s="45">
        <v>21</v>
      </c>
      <c r="H25" s="46">
        <f>(F25-G25)*96.22</f>
        <v>577.31999999999994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135" customHeight="1" x14ac:dyDescent="0.35">
      <c r="C31" s="37"/>
      <c r="D31" s="93" t="s">
        <v>70</v>
      </c>
      <c r="E31" s="93"/>
      <c r="F31" s="94" t="s">
        <v>80</v>
      </c>
      <c r="G31" s="94"/>
      <c r="H31" s="94"/>
      <c r="I31" s="94"/>
      <c r="J31" s="61">
        <v>0</v>
      </c>
      <c r="K31" s="61">
        <f>6.04+11.16+15.69</f>
        <v>32.89</v>
      </c>
    </row>
    <row r="32" spans="3:11" ht="27" customHeight="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2208.69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2208.69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7"/>
      <c r="D42" s="87"/>
      <c r="E42" s="87"/>
      <c r="F42" s="87"/>
      <c r="G42" s="87"/>
      <c r="H42" s="87"/>
      <c r="I42" s="87"/>
      <c r="J42" s="87"/>
      <c r="K42" s="8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/>
      <c r="I16" s="18">
        <f>K34</f>
        <v>2369.33</v>
      </c>
      <c r="J16" s="18">
        <f>I16+H16+G16</f>
        <v>2369.33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4" t="s">
        <v>32</v>
      </c>
      <c r="E20" s="84"/>
      <c r="F20" s="45" t="s">
        <v>84</v>
      </c>
      <c r="G20" s="45"/>
      <c r="H20" s="45"/>
      <c r="I20" s="9"/>
      <c r="J20" s="22">
        <v>0</v>
      </c>
      <c r="K20" s="9">
        <f>H21</f>
        <v>1789.01</v>
      </c>
    </row>
    <row r="21" spans="3:11" ht="21" x14ac:dyDescent="0.35">
      <c r="C21" s="38"/>
      <c r="D21" s="8"/>
      <c r="E21" s="8"/>
      <c r="F21" s="45">
        <v>917</v>
      </c>
      <c r="G21" s="45">
        <v>718</v>
      </c>
      <c r="H21" s="46">
        <f>(F21-G21)*8.99</f>
        <v>1789.01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199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580.31999999999994</v>
      </c>
    </row>
    <row r="25" spans="3:11" ht="21" x14ac:dyDescent="0.35">
      <c r="C25" s="38"/>
      <c r="D25" s="8"/>
      <c r="E25" s="8"/>
      <c r="F25" s="45">
        <v>33</v>
      </c>
      <c r="G25" s="45">
        <v>27</v>
      </c>
      <c r="H25" s="46">
        <f>(F25-G25)*96.72</f>
        <v>580.31999999999994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7"/>
      <c r="D31" s="93"/>
      <c r="E31" s="93"/>
      <c r="F31" s="94"/>
      <c r="G31" s="94"/>
      <c r="H31" s="94"/>
      <c r="I31" s="94"/>
      <c r="J31" s="61"/>
      <c r="K31" s="61"/>
    </row>
    <row r="32" spans="3:11" ht="27" customHeight="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2369.33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2369.33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/>
      <c r="I16" s="18">
        <f>K34</f>
        <v>2209.15</v>
      </c>
      <c r="J16" s="18">
        <f>I16+H16+G16</f>
        <v>2209.15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4" t="s">
        <v>32</v>
      </c>
      <c r="E20" s="84"/>
      <c r="F20" s="45" t="s">
        <v>89</v>
      </c>
      <c r="G20" s="45"/>
      <c r="H20" s="45"/>
      <c r="I20" s="9"/>
      <c r="J20" s="22">
        <v>0</v>
      </c>
      <c r="K20" s="9">
        <f>H21</f>
        <v>1721.4</v>
      </c>
    </row>
    <row r="21" spans="3:11" ht="21" x14ac:dyDescent="0.35">
      <c r="C21" s="38"/>
      <c r="D21" s="8"/>
      <c r="E21" s="8"/>
      <c r="F21" s="45">
        <v>1107</v>
      </c>
      <c r="G21" s="45">
        <v>917</v>
      </c>
      <c r="H21" s="46">
        <f>(F21-G21)*9.06</f>
        <v>1721.4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190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487.75</v>
      </c>
    </row>
    <row r="25" spans="3:11" ht="21" x14ac:dyDescent="0.35">
      <c r="C25" s="38"/>
      <c r="D25" s="8"/>
      <c r="E25" s="8"/>
      <c r="F25" s="45">
        <v>38</v>
      </c>
      <c r="G25" s="45">
        <v>33</v>
      </c>
      <c r="H25" s="46">
        <f>(F25-G25)*97.55</f>
        <v>487.75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5</v>
      </c>
      <c r="G26" s="9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7"/>
      <c r="D31" s="93"/>
      <c r="E31" s="93"/>
      <c r="F31" s="94"/>
      <c r="G31" s="94"/>
      <c r="H31" s="94"/>
      <c r="I31" s="94"/>
      <c r="J31" s="61"/>
      <c r="K31" s="61"/>
    </row>
    <row r="32" spans="3:11" ht="27" customHeight="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2209.15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2209.15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N19" sqref="N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/>
      <c r="I16" s="18">
        <f>K34</f>
        <v>2314.42</v>
      </c>
      <c r="J16" s="18">
        <f>I16+H16+G16</f>
        <v>2314.42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4" t="s">
        <v>32</v>
      </c>
      <c r="E20" s="84"/>
      <c r="F20" s="45" t="s">
        <v>94</v>
      </c>
      <c r="G20" s="45"/>
      <c r="H20" s="45"/>
      <c r="I20" s="9"/>
      <c r="J20" s="22">
        <v>0</v>
      </c>
      <c r="K20" s="9">
        <f>H21</f>
        <v>1726.0000000000002</v>
      </c>
    </row>
    <row r="21" spans="3:11" ht="21" x14ac:dyDescent="0.35">
      <c r="C21" s="38"/>
      <c r="D21" s="8"/>
      <c r="E21" s="8"/>
      <c r="F21" s="45">
        <v>1307</v>
      </c>
      <c r="G21" s="45">
        <v>1107</v>
      </c>
      <c r="H21" s="46">
        <f>(F21-G21)*8.63</f>
        <v>1726.0000000000002</v>
      </c>
      <c r="I21" s="9"/>
      <c r="J21" s="9"/>
      <c r="K21" s="9"/>
    </row>
    <row r="22" spans="3:11" ht="21" x14ac:dyDescent="0.35">
      <c r="C22" s="38"/>
      <c r="D22" s="89" t="s">
        <v>62</v>
      </c>
      <c r="E22" s="89"/>
      <c r="F22" s="90">
        <f>F21-G21</f>
        <v>200</v>
      </c>
      <c r="G22" s="90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588.41999999999996</v>
      </c>
    </row>
    <row r="25" spans="3:11" ht="21" x14ac:dyDescent="0.35">
      <c r="C25" s="38"/>
      <c r="D25" s="8"/>
      <c r="E25" s="8"/>
      <c r="F25" s="45">
        <v>44</v>
      </c>
      <c r="G25" s="45">
        <v>38</v>
      </c>
      <c r="H25" s="46">
        <f>(F25-G25)*98.07</f>
        <v>588.41999999999996</v>
      </c>
      <c r="I25" s="9"/>
      <c r="J25" s="9"/>
      <c r="K25" s="9"/>
    </row>
    <row r="26" spans="3:11" ht="21" x14ac:dyDescent="0.35">
      <c r="C26" s="38"/>
      <c r="D26" s="89" t="s">
        <v>63</v>
      </c>
      <c r="E26" s="89"/>
      <c r="F26" s="90">
        <f>F25-G25</f>
        <v>6</v>
      </c>
      <c r="G26" s="90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6"/>
      <c r="G30" s="86"/>
      <c r="H30" s="86"/>
      <c r="I30" s="9"/>
      <c r="J30" s="9"/>
      <c r="K30" s="9"/>
    </row>
    <row r="31" spans="3:11" ht="21" customHeight="1" x14ac:dyDescent="0.35">
      <c r="C31" s="37"/>
      <c r="D31" s="93"/>
      <c r="E31" s="93"/>
      <c r="F31" s="94"/>
      <c r="G31" s="94"/>
      <c r="H31" s="94"/>
      <c r="I31" s="94"/>
      <c r="J31" s="61"/>
      <c r="K31" s="61"/>
    </row>
    <row r="32" spans="3:11" ht="27" customHeight="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2314.42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2314.42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2020-11-05T06:06:41Z</cp:lastPrinted>
  <dcterms:created xsi:type="dcterms:W3CDTF">2018-02-28T02:33:50Z</dcterms:created>
  <dcterms:modified xsi:type="dcterms:W3CDTF">2020-12-16T10:22:19Z</dcterms:modified>
</cp:coreProperties>
</file>