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6" activeTab="12"/>
  </bookViews>
  <sheets>
    <sheet name="NOVEMBER 2019" sheetId="3" r:id="rId1"/>
    <sheet name="DECEMBER 2019" sheetId="4" r:id="rId2"/>
    <sheet name="JAN 2020" sheetId="5" r:id="rId3"/>
    <sheet name="FEB 2020" sheetId="6" r:id="rId4"/>
    <sheet name="MAR 2020" sheetId="7" r:id="rId5"/>
    <sheet name="APR 2020" sheetId="8" r:id="rId6"/>
    <sheet name="MAY 2020" sheetId="9" r:id="rId7"/>
    <sheet name="JUN 2020" sheetId="10" r:id="rId8"/>
    <sheet name="JUL 2020" sheetId="11" r:id="rId9"/>
    <sheet name="AUG 2020" sheetId="12" r:id="rId10"/>
    <sheet name="SEPT 2020" sheetId="13" r:id="rId11"/>
    <sheet name="OCT 2020" sheetId="14" r:id="rId12"/>
    <sheet name="NOV 2020" sheetId="15" r:id="rId13"/>
  </sheets>
  <definedNames>
    <definedName name="_xlnm.Print_Area" localSheetId="5">'APR 2020'!$A$1:$K$59</definedName>
    <definedName name="_xlnm.Print_Area" localSheetId="9">'AUG 2020'!$A$1:$K$57</definedName>
    <definedName name="_xlnm.Print_Area" localSheetId="1">'DECEMBER 2019'!$A$1:$L$57</definedName>
    <definedName name="_xlnm.Print_Area" localSheetId="3">'FEB 2020'!$A$1:$K$57</definedName>
    <definedName name="_xlnm.Print_Area" localSheetId="2">'JAN 2020'!$A$1:$L$57</definedName>
    <definedName name="_xlnm.Print_Area" localSheetId="8">'JUL 2020'!$A$1:$K$57</definedName>
    <definedName name="_xlnm.Print_Area" localSheetId="7">'JUN 2020'!$A$1:$K$57</definedName>
    <definedName name="_xlnm.Print_Area" localSheetId="4">'MAR 2020'!$A$1:$K$57</definedName>
    <definedName name="_xlnm.Print_Area" localSheetId="6">'MAY 2020'!$A$1:$K$60</definedName>
    <definedName name="_xlnm.Print_Area" localSheetId="12">'NOV 2020'!$A$1:$K$55</definedName>
    <definedName name="_xlnm.Print_Area" localSheetId="0">'NOVEMBER 2019'!$A$1:$L$57</definedName>
    <definedName name="_xlnm.Print_Area" localSheetId="11">'OCT 2020'!$A$1:$K$56</definedName>
    <definedName name="_xlnm.Print_Area" localSheetId="10">'SEPT 2020'!$A$1:$K$57</definedName>
  </definedNames>
  <calcPr calcId="152511"/>
</workbook>
</file>

<file path=xl/calcChain.xml><?xml version="1.0" encoding="utf-8"?>
<calcChain xmlns="http://schemas.openxmlformats.org/spreadsheetml/2006/main">
  <c r="K34" i="15" l="1"/>
  <c r="H25" i="15"/>
  <c r="H21" i="15"/>
  <c r="K33" i="15" l="1"/>
  <c r="H29" i="15"/>
  <c r="K29" i="15" s="1"/>
  <c r="F26" i="15"/>
  <c r="K24" i="15"/>
  <c r="F22" i="15"/>
  <c r="K20" i="15"/>
  <c r="I16" i="15" l="1"/>
  <c r="K36" i="15" s="1"/>
  <c r="J16" i="15"/>
  <c r="H29" i="14"/>
  <c r="K29" i="14" s="1"/>
  <c r="H25" i="14" l="1"/>
  <c r="H21" i="14" l="1"/>
  <c r="K34" i="14" l="1"/>
  <c r="F26" i="14"/>
  <c r="K24" i="14"/>
  <c r="F22" i="14"/>
  <c r="K20" i="14"/>
  <c r="K35" i="14" l="1"/>
  <c r="I16" i="14"/>
  <c r="K37" i="14" s="1"/>
  <c r="H25" i="13"/>
  <c r="J16" i="14" l="1"/>
  <c r="H21" i="13"/>
  <c r="K20" i="13" s="1"/>
  <c r="K35" i="13"/>
  <c r="K30" i="13"/>
  <c r="K28" i="13"/>
  <c r="F26" i="13"/>
  <c r="K24" i="13"/>
  <c r="F22" i="13"/>
  <c r="K36" i="13" l="1"/>
  <c r="I16" i="13" s="1"/>
  <c r="K38" i="13"/>
  <c r="J16" i="13"/>
  <c r="H25" i="12"/>
  <c r="H21" i="12"/>
  <c r="K35" i="12" l="1"/>
  <c r="K30" i="12"/>
  <c r="K28" i="12"/>
  <c r="F26" i="12"/>
  <c r="K24" i="12"/>
  <c r="F22" i="12"/>
  <c r="K20" i="12"/>
  <c r="K36" i="12" l="1"/>
  <c r="I16" i="12" s="1"/>
  <c r="K38" i="12" s="1"/>
  <c r="H21" i="11"/>
  <c r="H25" i="11"/>
  <c r="J16" i="12" l="1"/>
  <c r="K35" i="11"/>
  <c r="K30" i="11"/>
  <c r="K28" i="11"/>
  <c r="F26" i="11"/>
  <c r="K24" i="11"/>
  <c r="F22" i="11"/>
  <c r="K20" i="11"/>
  <c r="K35" i="10"/>
  <c r="K33" i="10"/>
  <c r="K36" i="10" s="1"/>
  <c r="K36" i="11" l="1"/>
  <c r="I16" i="11" s="1"/>
  <c r="J16" i="11"/>
  <c r="K38" i="11"/>
  <c r="H21" i="10" l="1"/>
  <c r="K28" i="10" s="1"/>
  <c r="H25" i="10"/>
  <c r="K24" i="10" s="1"/>
  <c r="K30" i="10"/>
  <c r="F26" i="10"/>
  <c r="F22" i="10"/>
  <c r="K20" i="10" l="1"/>
  <c r="I16" i="10" s="1"/>
  <c r="H21" i="9"/>
  <c r="K35" i="9"/>
  <c r="K33" i="9"/>
  <c r="K30" i="9"/>
  <c r="F26" i="9"/>
  <c r="H25" i="9"/>
  <c r="K24" i="9"/>
  <c r="F22" i="9"/>
  <c r="K20" i="9"/>
  <c r="K38" i="10" l="1"/>
  <c r="J16" i="10"/>
  <c r="I28" i="9"/>
  <c r="K28" i="9" s="1"/>
  <c r="K36" i="9" s="1"/>
  <c r="I16" i="9" s="1"/>
  <c r="F26" i="8"/>
  <c r="F22" i="8"/>
  <c r="K38" i="9" l="1"/>
  <c r="J16" i="9"/>
  <c r="H25" i="8"/>
  <c r="K24" i="8" s="1"/>
  <c r="H21" i="8"/>
  <c r="K35" i="8"/>
  <c r="K33" i="8"/>
  <c r="K30" i="8"/>
  <c r="K20" i="8" l="1"/>
  <c r="I28" i="8"/>
  <c r="K28" i="8" s="1"/>
  <c r="K36" i="8"/>
  <c r="I16" i="8" s="1"/>
  <c r="J16" i="8" s="1"/>
  <c r="K34" i="7"/>
  <c r="K32" i="7"/>
  <c r="K29" i="7"/>
  <c r="K27" i="7"/>
  <c r="H25" i="7"/>
  <c r="K24" i="7" s="1"/>
  <c r="H21" i="7"/>
  <c r="K20" i="7" s="1"/>
  <c r="K38" i="8" l="1"/>
  <c r="K35" i="7"/>
  <c r="I16" i="7" s="1"/>
  <c r="J16" i="7" s="1"/>
  <c r="K37" i="7"/>
  <c r="H25" i="6"/>
  <c r="H21" i="6"/>
  <c r="K34" i="6" l="1"/>
  <c r="K32" i="6"/>
  <c r="K29" i="6"/>
  <c r="K27" i="6"/>
  <c r="K24" i="6"/>
  <c r="K20" i="6"/>
  <c r="K35" i="6" l="1"/>
  <c r="I16" i="6" s="1"/>
  <c r="K37" i="6" s="1"/>
  <c r="H21" i="5"/>
  <c r="J16" i="6" l="1"/>
  <c r="H25" i="5"/>
  <c r="K34" i="5" l="1"/>
  <c r="K32" i="5"/>
  <c r="K29" i="5"/>
  <c r="K27" i="5"/>
  <c r="K24" i="5"/>
  <c r="K20" i="5"/>
  <c r="K35" i="5" l="1"/>
  <c r="I16" i="5" s="1"/>
  <c r="J16" i="5" s="1"/>
  <c r="H25" i="4"/>
  <c r="K37" i="5" l="1"/>
  <c r="H21" i="4"/>
  <c r="K34" i="4" l="1"/>
  <c r="K32" i="4"/>
  <c r="K29" i="4"/>
  <c r="K27" i="4"/>
  <c r="K24" i="4"/>
  <c r="K20" i="4"/>
  <c r="K35" i="4" l="1"/>
  <c r="I16" i="4" s="1"/>
  <c r="K37" i="4" s="1"/>
  <c r="H25" i="3"/>
  <c r="H21" i="3"/>
  <c r="J16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<sst xmlns="http://schemas.openxmlformats.org/spreadsheetml/2006/main" count="582" uniqueCount="124">
  <si>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</si>
  <si>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</si>
  <si>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</si>
  <si>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</si>
  <si>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</si>
  <si>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</si>
  <si>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</si>
  <si>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</si>
  <si>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</si>
  <si>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</si>
  <si>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</si>
  <si>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</si>
  <si>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</si>
  <si>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</si>
  <si>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</si>
  <si>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</si>
  <si>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</si>
  <si>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</si>
  <si>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</si>
  <si>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</si>
  <si>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</si>
  <si>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</si>
  <si>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</si>
  <si>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</si>
  <si>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</si>
  <si>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</si>
  <si>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</si>
  <si>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</si>
  <si>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</si>
  <si>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</si>
  <si>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</si>
  <si>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</si>
  <si>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</si>
  <si>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</si>
  <si>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</si>
  <si>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DEC 5 2019</t>
  </si>
  <si>
    <t>DEC 15 2019</t>
  </si>
  <si>
    <t>BILLING MONTH: NOVEMBER 2019</t>
  </si>
  <si>
    <t>PAQUITO TORRES</t>
  </si>
  <si>
    <t>UNIT: 12B04</t>
  </si>
  <si>
    <t>PRES: NOV 25 2019 - PREV: NOV 11 2019 * 17.38</t>
  </si>
  <si>
    <t>PRES: NOV 25 2019 - PREV: NOV 11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</si>
  <si>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</si>
  <si>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</si>
  <si>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</si>
  <si>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</si>
  <si>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</si>
  <si>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</si>
  <si>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</si>
  <si>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</si>
  <si>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</si>
  <si>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</si>
  <si>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</si>
  <si>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</si>
  <si>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</si>
  <si>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</si>
  <si>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</si>
  <si>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</si>
  <si>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</si>
  <si>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</si>
  <si>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</si>
  <si>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</si>
  <si>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</si>
  <si>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</si>
  <si>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</si>
  <si>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</si>
  <si>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</si>
  <si>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</si>
  <si>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</si>
  <si>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</si>
  <si>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</si>
  <si>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</si>
  <si>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</si>
  <si>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</si>
  <si>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</si>
  <si>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</si>
  <si>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</si>
  <si>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</si>
  <si>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</si>
  <si>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</si>
  <si>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</si>
  <si>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</si>
  <si>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</si>
  <si>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</si>
  <si>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</si>
  <si>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</si>
  <si>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</si>
  <si>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ADJUSTMENTS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</si>
  <si>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</si>
  <si>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</si>
  <si>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</si>
  <si>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</si>
  <si>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</si>
  <si>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</si>
  <si>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</si>
  <si>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</si>
  <si>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</si>
  <si>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</si>
  <si>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</si>
  <si>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</si>
  <si>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</si>
  <si>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</si>
  <si>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</si>
  <si>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</si>
  <si>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</si>
  <si>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</si>
  <si>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</si>
  <si>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</si>
  <si>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</si>
  <si>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</si>
  <si>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</si>
  <si>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WATER - OCT 2020</t>
  </si>
  <si>
    <t>ELECTRICITY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</si>
  <si>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</si>
  <si>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</si>
  <si>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</si>
  <si>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</si>
  <si>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</si>
  <si>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</si>
  <si>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 xml:space="preserve">ELECTRICITY </t>
  </si>
  <si>
    <t>JENIFFER JAMIG</t>
  </si>
  <si>
    <t>BILLING AND COLLECTION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</si>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</sst>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14" fontId="13" fillId="0" borderId="0" xfId="0" applyNumberFormat="1" applyFont="1" applyBorder="1" applyAlignment="1">
      <alignment vertical="center" wrapText="1"/>
    </xf>
    <xf numFmtId="164" fontId="21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13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51</xdr:row>
      <xdr:rowOff>0</xdr:rowOff>
    </xdr:from>
    <xdr:to>
      <xdr:col>4</xdr:col>
      <xdr:colOff>433298</xdr:colOff>
      <xdr:row>52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287500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745671</xdr:colOff>
      <xdr:row>53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743214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152894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59217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60"/>
  <sheetViews>
    <sheetView topLeftCell="A7" zoomScale="70" zoomScaleNormal="70" workbookViewId="0">
      <selection activeCell="Q9" sqref="Q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17.38</v>
      </c>
      <c r="J16" s="18">
        <f>I16+H16+G16</f>
        <v>17.38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4" t="s">
        <v>32</v>
      </c>
      <c r="E20" s="94"/>
      <c r="F20" s="46" t="s">
        <v>40</v>
      </c>
      <c r="G20" s="46"/>
      <c r="H20" s="46"/>
      <c r="I20" s="9"/>
      <c r="J20" s="22">
        <v>0</v>
      </c>
      <c r="K20" s="9">
        <f>H21</f>
        <v>17.38</v>
      </c>
    </row>
    <row r="21" spans="3:11" ht="21" x14ac:dyDescent="0.35">
      <c r="C21" s="39"/>
      <c r="D21" s="8"/>
      <c r="E21" s="8"/>
      <c r="F21" s="46">
        <v>2369</v>
      </c>
      <c r="G21" s="46">
        <v>2368</v>
      </c>
      <c r="H21" s="47">
        <f>(F21-G21)*17.38</f>
        <v>17.38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5"/>
      <c r="G29" s="96"/>
      <c r="H29" s="9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6"/>
      <c r="G30" s="96"/>
      <c r="H30" s="96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95"/>
      <c r="G32" s="96"/>
      <c r="H32" s="9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17.38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17.38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M15" sqref="M1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95</v>
      </c>
      <c r="E16" s="49" t="s">
        <v>96</v>
      </c>
      <c r="F16" s="18"/>
      <c r="G16" s="18"/>
      <c r="H16" s="18">
        <v>423.02</v>
      </c>
      <c r="I16" s="18">
        <f>K36</f>
        <v>9.06</v>
      </c>
      <c r="J16" s="18">
        <f>I16+H16+G16</f>
        <v>432.08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4" t="s">
        <v>32</v>
      </c>
      <c r="E20" s="94"/>
      <c r="F20" s="46" t="s">
        <v>97</v>
      </c>
      <c r="G20" s="46"/>
      <c r="H20" s="46"/>
      <c r="I20" s="9"/>
      <c r="J20" s="22">
        <v>0</v>
      </c>
      <c r="K20" s="9">
        <f>H21</f>
        <v>9.06</v>
      </c>
    </row>
    <row r="21" spans="3:11" ht="21" x14ac:dyDescent="0.35">
      <c r="C21" s="39"/>
      <c r="D21" s="8"/>
      <c r="E21" s="8"/>
      <c r="F21" s="46">
        <v>2376</v>
      </c>
      <c r="G21" s="46">
        <v>2375</v>
      </c>
      <c r="H21" s="47">
        <f>(F21-G21)*9.06</f>
        <v>9.06</v>
      </c>
      <c r="I21" s="9"/>
      <c r="J21" s="9"/>
      <c r="K21" s="9"/>
    </row>
    <row r="22" spans="3:11" ht="21" x14ac:dyDescent="0.35">
      <c r="C22" s="39"/>
      <c r="D22" s="99" t="s">
        <v>71</v>
      </c>
      <c r="E22" s="99"/>
      <c r="F22" s="100">
        <f>F21-G21</f>
        <v>1</v>
      </c>
      <c r="G22" s="10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9" t="s">
        <v>72</v>
      </c>
      <c r="E26" s="99"/>
      <c r="F26" s="100">
        <f>F25-G25</f>
        <v>0</v>
      </c>
      <c r="G26" s="100"/>
      <c r="H26" s="45"/>
      <c r="I26" s="9"/>
      <c r="J26" s="9"/>
      <c r="K26" s="9"/>
    </row>
    <row r="27" spans="3:11" ht="21" x14ac:dyDescent="0.35">
      <c r="C27" s="39"/>
      <c r="D27" s="72"/>
      <c r="E27" s="72"/>
      <c r="F27" s="73"/>
      <c r="G27" s="73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8"/>
      <c r="D31" s="68"/>
      <c r="E31" s="68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customHeight="1" x14ac:dyDescent="0.35">
      <c r="C33" s="38"/>
      <c r="D33" s="103"/>
      <c r="E33" s="103"/>
      <c r="F33" s="104"/>
      <c r="G33" s="104"/>
      <c r="H33" s="104"/>
      <c r="I33" s="104"/>
      <c r="J33" s="69"/>
      <c r="K33" s="69"/>
    </row>
    <row r="34" spans="2:12" ht="27" customHeight="1" x14ac:dyDescent="0.35">
      <c r="C34" s="40"/>
      <c r="D34" s="44"/>
      <c r="E34" s="44"/>
      <c r="F34" s="71"/>
      <c r="G34" s="71"/>
      <c r="H34" s="71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(K20+K24+K28)-K35</f>
        <v>9.06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432.08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  <c r="L41" s="3"/>
    </row>
    <row r="42" spans="2:12" s="8" customFormat="1" ht="21" x14ac:dyDescent="0.35">
      <c r="B42" s="3"/>
      <c r="C42" s="70"/>
      <c r="D42" s="70"/>
      <c r="E42" s="70"/>
      <c r="F42" s="70"/>
      <c r="G42" s="70"/>
      <c r="H42" s="70"/>
      <c r="I42" s="70"/>
      <c r="J42" s="70"/>
      <c r="K42" s="7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J8" sqref="J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100</v>
      </c>
      <c r="E16" s="49" t="s">
        <v>101</v>
      </c>
      <c r="F16" s="18"/>
      <c r="G16" s="18"/>
      <c r="H16" s="18">
        <v>432.08</v>
      </c>
      <c r="I16" s="18">
        <f>K36</f>
        <v>204.76999999999998</v>
      </c>
      <c r="J16" s="18">
        <f>I16+H16+G16</f>
        <v>636.84999999999991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4" t="s">
        <v>32</v>
      </c>
      <c r="E20" s="94"/>
      <c r="F20" s="46" t="s">
        <v>102</v>
      </c>
      <c r="G20" s="46"/>
      <c r="H20" s="46"/>
      <c r="I20" s="9"/>
      <c r="J20" s="22">
        <v>0</v>
      </c>
      <c r="K20" s="9">
        <f>H21</f>
        <v>8.6300000000000008</v>
      </c>
    </row>
    <row r="21" spans="3:11" ht="21" x14ac:dyDescent="0.35">
      <c r="C21" s="39"/>
      <c r="D21" s="8"/>
      <c r="E21" s="8"/>
      <c r="F21" s="46">
        <v>2377</v>
      </c>
      <c r="G21" s="46">
        <v>2376</v>
      </c>
      <c r="H21" s="47">
        <f>(F21-G21)*8.63</f>
        <v>8.6300000000000008</v>
      </c>
      <c r="I21" s="9"/>
      <c r="J21" s="9"/>
      <c r="K21" s="9"/>
    </row>
    <row r="22" spans="3:11" ht="21" x14ac:dyDescent="0.35">
      <c r="C22" s="39"/>
      <c r="D22" s="99" t="s">
        <v>71</v>
      </c>
      <c r="E22" s="99"/>
      <c r="F22" s="100">
        <f>F21-G21</f>
        <v>1</v>
      </c>
      <c r="G22" s="10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103</v>
      </c>
      <c r="G24" s="46"/>
      <c r="H24" s="46"/>
      <c r="I24" s="9"/>
      <c r="J24" s="22">
        <v>0</v>
      </c>
      <c r="K24" s="9">
        <f>H25</f>
        <v>196.14</v>
      </c>
    </row>
    <row r="25" spans="3:11" ht="21" x14ac:dyDescent="0.35">
      <c r="C25" s="39"/>
      <c r="D25" s="8"/>
      <c r="E25" s="8"/>
      <c r="F25" s="46">
        <v>5</v>
      </c>
      <c r="G25" s="46">
        <v>3</v>
      </c>
      <c r="H25" s="47">
        <f>(F25-G25)*98.07</f>
        <v>196.14</v>
      </c>
      <c r="I25" s="9"/>
      <c r="J25" s="9"/>
      <c r="K25" s="9"/>
    </row>
    <row r="26" spans="3:11" ht="21" x14ac:dyDescent="0.35">
      <c r="C26" s="39"/>
      <c r="D26" s="99" t="s">
        <v>72</v>
      </c>
      <c r="E26" s="99"/>
      <c r="F26" s="100">
        <f>F25-G25</f>
        <v>2</v>
      </c>
      <c r="G26" s="100"/>
      <c r="H26" s="45"/>
      <c r="I26" s="9"/>
      <c r="J26" s="9"/>
      <c r="K26" s="9"/>
    </row>
    <row r="27" spans="3:11" ht="21" x14ac:dyDescent="0.35">
      <c r="C27" s="39"/>
      <c r="D27" s="76"/>
      <c r="E27" s="76"/>
      <c r="F27" s="77"/>
      <c r="G27" s="77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8"/>
      <c r="D31" s="68"/>
      <c r="E31" s="68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customHeight="1" x14ac:dyDescent="0.35">
      <c r="C33" s="38"/>
      <c r="D33" s="103"/>
      <c r="E33" s="103"/>
      <c r="F33" s="104"/>
      <c r="G33" s="104"/>
      <c r="H33" s="104"/>
      <c r="I33" s="104"/>
      <c r="J33" s="69"/>
      <c r="K33" s="69"/>
    </row>
    <row r="34" spans="2:12" ht="27" customHeight="1" x14ac:dyDescent="0.35">
      <c r="C34" s="40"/>
      <c r="D34" s="44"/>
      <c r="E34" s="44"/>
      <c r="F34" s="75"/>
      <c r="G34" s="75"/>
      <c r="H34" s="7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(K20+K24+K28)-K35</f>
        <v>204.76999999999998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636.84999999999991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  <c r="L41" s="3"/>
    </row>
    <row r="42" spans="2:12" s="8" customFormat="1" ht="21" x14ac:dyDescent="0.35">
      <c r="B42" s="3"/>
      <c r="C42" s="74"/>
      <c r="D42" s="74"/>
      <c r="E42" s="74"/>
      <c r="F42" s="74"/>
      <c r="G42" s="74"/>
      <c r="H42" s="74"/>
      <c r="I42" s="74"/>
      <c r="J42" s="74"/>
      <c r="K42" s="7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17" zoomScale="70" zoomScaleNormal="70" workbookViewId="0">
      <selection activeCell="M55" sqref="M5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109</v>
      </c>
      <c r="H15" s="13" t="s">
        <v>110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104</v>
      </c>
      <c r="E16" s="49" t="s">
        <v>105</v>
      </c>
      <c r="F16" s="18"/>
      <c r="G16" s="18">
        <v>5397.6</v>
      </c>
      <c r="H16" s="18">
        <v>636.85</v>
      </c>
      <c r="I16" s="18">
        <f>K35</f>
        <v>1462.6</v>
      </c>
      <c r="J16" s="18">
        <f>I16+H16+G16</f>
        <v>7497.05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105" t="s">
        <v>112</v>
      </c>
      <c r="E20" s="105"/>
      <c r="F20" s="46" t="s">
        <v>106</v>
      </c>
      <c r="G20" s="46"/>
      <c r="H20" s="46"/>
      <c r="I20" s="9"/>
      <c r="J20" s="22">
        <v>0</v>
      </c>
      <c r="K20" s="9">
        <f>H21</f>
        <v>14.64</v>
      </c>
    </row>
    <row r="21" spans="3:11" ht="21" x14ac:dyDescent="0.35">
      <c r="C21" s="39"/>
      <c r="D21" s="8"/>
      <c r="E21" s="8"/>
      <c r="F21" s="46">
        <v>2379</v>
      </c>
      <c r="G21" s="46">
        <v>2377</v>
      </c>
      <c r="H21" s="47">
        <f>(F21-G21)*7.32</f>
        <v>14.64</v>
      </c>
      <c r="I21" s="9"/>
      <c r="J21" s="9"/>
      <c r="K21" s="9"/>
    </row>
    <row r="22" spans="3:11" ht="21" x14ac:dyDescent="0.35">
      <c r="C22" s="39"/>
      <c r="D22" s="99" t="s">
        <v>71</v>
      </c>
      <c r="E22" s="99"/>
      <c r="F22" s="100">
        <f>F21-G21</f>
        <v>2</v>
      </c>
      <c r="G22" s="10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111</v>
      </c>
      <c r="E24" s="8"/>
      <c r="F24" s="46" t="s">
        <v>107</v>
      </c>
      <c r="G24" s="46"/>
      <c r="H24" s="46"/>
      <c r="I24" s="9"/>
      <c r="J24" s="22">
        <v>0</v>
      </c>
      <c r="K24" s="9">
        <f>H25</f>
        <v>98.56</v>
      </c>
    </row>
    <row r="25" spans="3:11" ht="21" x14ac:dyDescent="0.35">
      <c r="C25" s="39"/>
      <c r="D25" s="8"/>
      <c r="E25" s="8"/>
      <c r="F25" s="46">
        <v>6</v>
      </c>
      <c r="G25" s="46">
        <v>5</v>
      </c>
      <c r="H25" s="47">
        <f>(F25-G25)*98.56</f>
        <v>98.56</v>
      </c>
      <c r="I25" s="9"/>
      <c r="J25" s="9"/>
      <c r="K25" s="9"/>
    </row>
    <row r="26" spans="3:11" ht="21" x14ac:dyDescent="0.35">
      <c r="C26" s="39"/>
      <c r="D26" s="99" t="s">
        <v>72</v>
      </c>
      <c r="E26" s="99"/>
      <c r="F26" s="100">
        <f>F25-G25</f>
        <v>1</v>
      </c>
      <c r="G26" s="100"/>
      <c r="H26" s="45"/>
      <c r="I26" s="9"/>
      <c r="J26" s="9"/>
      <c r="K26" s="9"/>
    </row>
    <row r="27" spans="3:11" ht="21" x14ac:dyDescent="0.35">
      <c r="C27" s="39"/>
      <c r="D27" s="80"/>
      <c r="E27" s="80"/>
      <c r="F27" s="81"/>
      <c r="G27" s="81"/>
      <c r="H27" s="45"/>
      <c r="I27" s="9"/>
      <c r="J27" s="9"/>
      <c r="K27" s="9"/>
    </row>
    <row r="28" spans="3:11" ht="21" x14ac:dyDescent="0.35">
      <c r="C28" s="38">
        <v>43962</v>
      </c>
      <c r="D28" s="105" t="s">
        <v>113</v>
      </c>
      <c r="E28" s="105"/>
      <c r="F28" s="46" t="s">
        <v>114</v>
      </c>
      <c r="G28" s="46"/>
      <c r="H28" s="46"/>
      <c r="I28" s="9"/>
      <c r="J28" s="22"/>
      <c r="K28" s="9"/>
    </row>
    <row r="29" spans="3:11" ht="21" customHeight="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21" x14ac:dyDescent="0.35">
      <c r="C30" s="68"/>
      <c r="D30" s="68"/>
      <c r="E30" s="68"/>
      <c r="F30" s="86"/>
      <c r="G30" s="87"/>
      <c r="H30" s="87"/>
      <c r="I30" s="9"/>
    </row>
    <row r="31" spans="3:11" ht="35.1" customHeight="1" x14ac:dyDescent="0.35">
      <c r="C31" s="68"/>
      <c r="D31" s="68"/>
      <c r="E31" s="68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79"/>
      <c r="G32" s="79"/>
      <c r="H32" s="79"/>
      <c r="I32" s="9"/>
      <c r="J32" s="9"/>
      <c r="K32" s="9"/>
    </row>
    <row r="33" spans="2:12" ht="27" customHeight="1" x14ac:dyDescent="0.35">
      <c r="C33" s="40"/>
      <c r="D33" s="44"/>
      <c r="E33" s="44"/>
      <c r="F33" s="79"/>
      <c r="G33" s="79"/>
      <c r="H33" s="79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(K20+K24+K29)</f>
        <v>1462.6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7497.05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02" t="s">
        <v>17</v>
      </c>
      <c r="D40" s="102"/>
      <c r="E40" s="102"/>
      <c r="F40" s="102"/>
      <c r="G40" s="102"/>
      <c r="H40" s="102"/>
      <c r="I40" s="102"/>
      <c r="J40" s="102"/>
      <c r="K40" s="102"/>
      <c r="L40" s="3"/>
    </row>
    <row r="41" spans="2:12" s="8" customFormat="1" ht="21" x14ac:dyDescent="0.35">
      <c r="B41" s="3"/>
      <c r="C41" s="78"/>
      <c r="D41" s="78"/>
      <c r="E41" s="78"/>
      <c r="F41" s="78"/>
      <c r="G41" s="78"/>
      <c r="H41" s="78"/>
      <c r="I41" s="78"/>
      <c r="J41" s="78"/>
      <c r="K41" s="78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7"/>
      <c r="D44" s="97"/>
      <c r="E44" s="97"/>
      <c r="F44" s="97"/>
      <c r="G44" s="97"/>
      <c r="H44" s="97"/>
      <c r="I44" s="97"/>
      <c r="J44" s="97"/>
      <c r="K44" s="97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8" t="s">
        <v>33</v>
      </c>
      <c r="D53" s="98"/>
      <c r="E53" s="98"/>
      <c r="F53" s="8"/>
      <c r="G53" s="98" t="s">
        <v>31</v>
      </c>
      <c r="H53" s="98"/>
      <c r="I53" s="9"/>
      <c r="J53" s="9"/>
      <c r="K53" s="9"/>
    </row>
    <row r="54" spans="3:11" ht="21" x14ac:dyDescent="0.35">
      <c r="C54" s="88" t="s">
        <v>23</v>
      </c>
      <c r="D54" s="88"/>
      <c r="E54" s="88"/>
      <c r="F54" s="8"/>
      <c r="G54" s="88" t="s">
        <v>24</v>
      </c>
      <c r="H54" s="8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6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abSelected="1" topLeftCell="A16" zoomScale="70" zoomScaleNormal="70" workbookViewId="0">
      <selection activeCell="K35" sqref="K3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109</v>
      </c>
      <c r="H15" s="13" t="s">
        <v>110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116</v>
      </c>
      <c r="E16" s="49" t="s">
        <v>117</v>
      </c>
      <c r="F16" s="18"/>
      <c r="G16" s="18"/>
      <c r="H16" s="18"/>
      <c r="I16" s="18">
        <f>K34</f>
        <v>1651.5099999999998</v>
      </c>
      <c r="J16" s="18">
        <f>I16+H16+G16</f>
        <v>1651.5099999999998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05" t="s">
        <v>119</v>
      </c>
      <c r="E20" s="105"/>
      <c r="F20" s="46" t="s">
        <v>122</v>
      </c>
      <c r="G20" s="46"/>
      <c r="H20" s="46"/>
      <c r="I20" s="9"/>
      <c r="J20" s="22">
        <v>0</v>
      </c>
      <c r="K20" s="9">
        <f>H21</f>
        <v>8.02</v>
      </c>
    </row>
    <row r="21" spans="3:11" ht="21" x14ac:dyDescent="0.35">
      <c r="C21" s="39"/>
      <c r="D21" s="8"/>
      <c r="E21" s="8"/>
      <c r="F21" s="46">
        <v>2380</v>
      </c>
      <c r="G21" s="46">
        <v>2379</v>
      </c>
      <c r="H21" s="47">
        <f>(F21-G21)*8.02</f>
        <v>8.02</v>
      </c>
      <c r="I21" s="9"/>
      <c r="J21" s="9"/>
      <c r="K21" s="9"/>
    </row>
    <row r="22" spans="3:11" ht="21" x14ac:dyDescent="0.35">
      <c r="C22" s="39"/>
      <c r="D22" s="99" t="s">
        <v>71</v>
      </c>
      <c r="E22" s="99"/>
      <c r="F22" s="100">
        <f>F21-G21</f>
        <v>1</v>
      </c>
      <c r="G22" s="10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123</v>
      </c>
      <c r="G24" s="46"/>
      <c r="H24" s="46"/>
      <c r="I24" s="9"/>
      <c r="J24" s="22">
        <v>0</v>
      </c>
      <c r="K24" s="9">
        <f>H25</f>
        <v>294.09000000000003</v>
      </c>
    </row>
    <row r="25" spans="3:11" ht="21" x14ac:dyDescent="0.35">
      <c r="C25" s="39"/>
      <c r="D25" s="8"/>
      <c r="E25" s="8"/>
      <c r="F25" s="46">
        <v>9</v>
      </c>
      <c r="G25" s="46">
        <v>6</v>
      </c>
      <c r="H25" s="47">
        <f>(F25-G25)*98.03</f>
        <v>294.09000000000003</v>
      </c>
      <c r="I25" s="9"/>
      <c r="J25" s="9"/>
      <c r="K25" s="9"/>
    </row>
    <row r="26" spans="3:11" ht="21" x14ac:dyDescent="0.35">
      <c r="C26" s="39"/>
      <c r="D26" s="99" t="s">
        <v>72</v>
      </c>
      <c r="E26" s="99"/>
      <c r="F26" s="100">
        <f>F25-G25</f>
        <v>3</v>
      </c>
      <c r="G26" s="100"/>
      <c r="H26" s="45"/>
      <c r="I26" s="9"/>
      <c r="J26" s="9"/>
      <c r="K26" s="9"/>
    </row>
    <row r="27" spans="3:11" ht="21" x14ac:dyDescent="0.35">
      <c r="C27" s="39"/>
      <c r="D27" s="84"/>
      <c r="E27" s="84"/>
      <c r="F27" s="85"/>
      <c r="G27" s="85"/>
      <c r="H27" s="45"/>
      <c r="I27" s="9"/>
      <c r="J27" s="9"/>
      <c r="K27" s="9"/>
    </row>
    <row r="28" spans="3:11" ht="21" x14ac:dyDescent="0.35">
      <c r="C28" s="38">
        <v>44170</v>
      </c>
      <c r="D28" s="105" t="s">
        <v>113</v>
      </c>
      <c r="E28" s="105"/>
      <c r="F28" s="46" t="s">
        <v>118</v>
      </c>
      <c r="G28" s="46"/>
      <c r="H28" s="46"/>
      <c r="I28" s="9"/>
      <c r="J28" s="22"/>
      <c r="K28" s="9"/>
    </row>
    <row r="29" spans="3:11" ht="21" customHeight="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21" x14ac:dyDescent="0.35">
      <c r="C30" s="68"/>
      <c r="D30" s="68"/>
      <c r="E30" s="68"/>
      <c r="F30" s="86"/>
      <c r="G30" s="87"/>
      <c r="H30" s="87"/>
      <c r="I30" s="9"/>
    </row>
    <row r="31" spans="3:11" ht="21" x14ac:dyDescent="0.35">
      <c r="C31" s="40"/>
      <c r="D31" s="44"/>
      <c r="E31" s="44"/>
      <c r="F31" s="83"/>
      <c r="G31" s="83"/>
      <c r="H31" s="83"/>
      <c r="I31" s="9"/>
      <c r="J31" s="9"/>
      <c r="K31" s="9"/>
    </row>
    <row r="32" spans="3:11" ht="27" customHeight="1" x14ac:dyDescent="0.35">
      <c r="C32" s="40"/>
      <c r="D32" s="44"/>
      <c r="E32" s="44"/>
      <c r="F32" s="83"/>
      <c r="G32" s="83"/>
      <c r="H32" s="8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1651.5099999999998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1651.5099999999998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2" t="s">
        <v>17</v>
      </c>
      <c r="D39" s="102"/>
      <c r="E39" s="102"/>
      <c r="F39" s="102"/>
      <c r="G39" s="102"/>
      <c r="H39" s="102"/>
      <c r="I39" s="102"/>
      <c r="J39" s="102"/>
      <c r="K39" s="102"/>
      <c r="L39" s="3"/>
    </row>
    <row r="40" spans="2:12" s="8" customFormat="1" ht="21" x14ac:dyDescent="0.35">
      <c r="B40" s="3"/>
      <c r="C40" s="82"/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7"/>
      <c r="D43" s="97"/>
      <c r="E43" s="97"/>
      <c r="F43" s="97"/>
      <c r="G43" s="97"/>
      <c r="H43" s="97"/>
      <c r="I43" s="97"/>
      <c r="J43" s="97"/>
      <c r="K43" s="9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8" t="s">
        <v>120</v>
      </c>
      <c r="D52" s="98"/>
      <c r="E52" s="98"/>
      <c r="F52" s="8"/>
      <c r="G52" s="98" t="s">
        <v>31</v>
      </c>
      <c r="H52" s="98"/>
      <c r="I52" s="9"/>
      <c r="J52" s="9"/>
      <c r="K52" s="9"/>
    </row>
    <row r="53" spans="3:11" ht="21" x14ac:dyDescent="0.35">
      <c r="C53" s="88" t="s">
        <v>121</v>
      </c>
      <c r="D53" s="88"/>
      <c r="E53" s="88"/>
      <c r="F53" s="8"/>
      <c r="G53" s="88" t="s">
        <v>24</v>
      </c>
      <c r="H53" s="8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6">
    <mergeCell ref="C53:E53"/>
    <mergeCell ref="G53:H53"/>
    <mergeCell ref="D26:E26"/>
    <mergeCell ref="F26:G26"/>
    <mergeCell ref="D28:E28"/>
    <mergeCell ref="C39:K39"/>
    <mergeCell ref="C43:K43"/>
    <mergeCell ref="C52:E52"/>
    <mergeCell ref="G52:H52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60"/>
  <sheetViews>
    <sheetView topLeftCell="A10" zoomScale="70" zoomScaleNormal="70" workbookViewId="0">
      <selection activeCell="Q9" sqref="Q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44</v>
      </c>
      <c r="F16" s="18"/>
      <c r="G16" s="18"/>
      <c r="H16" s="18">
        <v>17.38</v>
      </c>
      <c r="I16" s="18">
        <f>K35</f>
        <v>133.99</v>
      </c>
      <c r="J16" s="18">
        <f>I16+H16+G16</f>
        <v>151.37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4" t="s">
        <v>32</v>
      </c>
      <c r="E20" s="94"/>
      <c r="F20" s="46" t="s">
        <v>45</v>
      </c>
      <c r="G20" s="46"/>
      <c r="H20" s="46"/>
      <c r="I20" s="9"/>
      <c r="J20" s="22">
        <v>0</v>
      </c>
      <c r="K20" s="9">
        <f>H21</f>
        <v>18.059999999999999</v>
      </c>
    </row>
    <row r="21" spans="3:11" ht="21" x14ac:dyDescent="0.35">
      <c r="C21" s="39"/>
      <c r="D21" s="8"/>
      <c r="E21" s="8"/>
      <c r="F21" s="46">
        <v>2370</v>
      </c>
      <c r="G21" s="46">
        <v>2369</v>
      </c>
      <c r="H21" s="47">
        <f>(F21-G21)*18.06</f>
        <v>18.059999999999999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46</v>
      </c>
      <c r="G24" s="46"/>
      <c r="H24" s="46"/>
      <c r="I24" s="9"/>
      <c r="J24" s="22">
        <v>0</v>
      </c>
      <c r="K24" s="9">
        <f>H25</f>
        <v>115.93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(F25-G25)*115.93</f>
        <v>115.93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5"/>
      <c r="G29" s="96"/>
      <c r="H29" s="9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6"/>
      <c r="G30" s="96"/>
      <c r="H30" s="96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5"/>
      <c r="G32" s="96"/>
      <c r="H32" s="9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133.99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151.37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L60"/>
  <sheetViews>
    <sheetView topLeftCell="A10" zoomScale="70" zoomScaleNormal="70" workbookViewId="0">
      <selection activeCell="Q9" sqref="Q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>
        <v>151.37</v>
      </c>
      <c r="I16" s="18">
        <f>K35</f>
        <v>0</v>
      </c>
      <c r="J16" s="18">
        <f>I16+H16+G16</f>
        <v>151.37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4" t="s">
        <v>32</v>
      </c>
      <c r="E20" s="94"/>
      <c r="F20" s="46" t="s">
        <v>51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2370</v>
      </c>
      <c r="G21" s="46">
        <v>2370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5"/>
      <c r="G29" s="96"/>
      <c r="H29" s="9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6"/>
      <c r="G30" s="96"/>
      <c r="H30" s="96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95"/>
      <c r="G32" s="96"/>
      <c r="H32" s="9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151.37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L60"/>
  <sheetViews>
    <sheetView topLeftCell="A4" zoomScale="70" zoomScaleNormal="70" workbookViewId="0">
      <selection activeCell="Q9" sqref="Q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>
        <v>151.37</v>
      </c>
      <c r="I16" s="18">
        <f>K35</f>
        <v>15.83</v>
      </c>
      <c r="J16" s="18">
        <f>I16+H16+G16</f>
        <v>167.20000000000002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4" t="s">
        <v>32</v>
      </c>
      <c r="E20" s="94"/>
      <c r="F20" s="46" t="s">
        <v>55</v>
      </c>
      <c r="G20" s="46"/>
      <c r="H20" s="46"/>
      <c r="I20" s="9"/>
      <c r="J20" s="22">
        <v>0</v>
      </c>
      <c r="K20" s="9">
        <f>H21</f>
        <v>15.83</v>
      </c>
    </row>
    <row r="21" spans="3:11" ht="21" x14ac:dyDescent="0.35">
      <c r="C21" s="39"/>
      <c r="D21" s="8"/>
      <c r="E21" s="8"/>
      <c r="F21" s="46">
        <v>2371</v>
      </c>
      <c r="G21" s="46">
        <v>2370</v>
      </c>
      <c r="H21" s="47">
        <f>(F21-G21)*15.83</f>
        <v>15.83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5"/>
      <c r="G29" s="96"/>
      <c r="H29" s="9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6"/>
      <c r="G30" s="96"/>
      <c r="H30" s="96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95"/>
      <c r="G32" s="96"/>
      <c r="H32" s="9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15.83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167.20000000000002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Q9" sqref="Q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58</v>
      </c>
      <c r="E16" s="49" t="s">
        <v>59</v>
      </c>
      <c r="F16" s="18"/>
      <c r="G16" s="18"/>
      <c r="H16" s="18">
        <v>167.2</v>
      </c>
      <c r="I16" s="18">
        <f>K35</f>
        <v>133.14000000000001</v>
      </c>
      <c r="J16" s="18">
        <f>I16+H16+G16</f>
        <v>300.34000000000003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4" t="s">
        <v>32</v>
      </c>
      <c r="E20" s="94"/>
      <c r="F20" s="46" t="s">
        <v>60</v>
      </c>
      <c r="G20" s="46"/>
      <c r="H20" s="46"/>
      <c r="I20" s="9"/>
      <c r="J20" s="22">
        <v>0</v>
      </c>
      <c r="K20" s="9">
        <f>H21</f>
        <v>15.83</v>
      </c>
    </row>
    <row r="21" spans="3:11" ht="21" x14ac:dyDescent="0.35">
      <c r="C21" s="39"/>
      <c r="D21" s="8"/>
      <c r="E21" s="8"/>
      <c r="F21" s="46">
        <v>2372</v>
      </c>
      <c r="G21" s="46">
        <v>2371</v>
      </c>
      <c r="H21" s="47">
        <f>(F21-G21)*15.83</f>
        <v>15.83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61</v>
      </c>
      <c r="G24" s="46"/>
      <c r="H24" s="46"/>
      <c r="I24" s="9"/>
      <c r="J24" s="22">
        <v>0</v>
      </c>
      <c r="K24" s="9">
        <f>H25</f>
        <v>117.31</v>
      </c>
    </row>
    <row r="25" spans="3:11" ht="21" x14ac:dyDescent="0.35">
      <c r="C25" s="39"/>
      <c r="D25" s="8"/>
      <c r="E25" s="8"/>
      <c r="F25" s="46">
        <v>2</v>
      </c>
      <c r="G25" s="46">
        <v>1</v>
      </c>
      <c r="H25" s="47">
        <f>(F25-G25)*117.31</f>
        <v>117.31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5"/>
      <c r="G29" s="96"/>
      <c r="H29" s="9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6"/>
      <c r="G30" s="96"/>
      <c r="H30" s="96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95"/>
      <c r="G32" s="96"/>
      <c r="H32" s="9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133.14000000000001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300.34000000000003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56" t="s">
        <v>62</v>
      </c>
      <c r="D41" s="56" t="s">
        <v>63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6" t="s">
        <v>64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6" zoomScale="70" zoomScaleNormal="70" workbookViewId="0">
      <selection activeCell="Q9" sqref="Q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66</v>
      </c>
      <c r="E16" s="49" t="s">
        <v>67</v>
      </c>
      <c r="F16" s="18"/>
      <c r="G16" s="18"/>
      <c r="H16" s="18">
        <v>300.33999999999997</v>
      </c>
      <c r="I16" s="18">
        <f>K36</f>
        <v>0</v>
      </c>
      <c r="J16" s="18">
        <f>I16+H16+G16</f>
        <v>300.33999999999997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4" t="s">
        <v>32</v>
      </c>
      <c r="E20" s="94"/>
      <c r="F20" s="46" t="s">
        <v>68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2372</v>
      </c>
      <c r="G21" s="46">
        <v>2372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9" t="s">
        <v>71</v>
      </c>
      <c r="E22" s="99"/>
      <c r="F22" s="100">
        <f>F21-G21</f>
        <v>0</v>
      </c>
      <c r="G22" s="10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9" t="s">
        <v>72</v>
      </c>
      <c r="E26" s="99"/>
      <c r="F26" s="100">
        <f>F25-G25</f>
        <v>0</v>
      </c>
      <c r="G26" s="100"/>
      <c r="H26" s="45"/>
      <c r="I26" s="9"/>
      <c r="J26" s="9"/>
      <c r="K26" s="9"/>
    </row>
    <row r="27" spans="3:11" ht="21" x14ac:dyDescent="0.35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 x14ac:dyDescent="0.35">
      <c r="C28" s="38"/>
      <c r="D28" s="7" t="s">
        <v>70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101" t="s">
        <v>73</v>
      </c>
      <c r="D29" s="101"/>
      <c r="E29" s="101"/>
      <c r="F29" s="8"/>
      <c r="G29" s="8"/>
      <c r="H29" s="8"/>
      <c r="I29" s="9"/>
      <c r="J29" s="22"/>
      <c r="K29" s="9"/>
    </row>
    <row r="30" spans="3:11" ht="21" x14ac:dyDescent="0.35">
      <c r="C30" s="101"/>
      <c r="D30" s="101"/>
      <c r="E30" s="101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21" x14ac:dyDescent="0.35">
      <c r="C31" s="101"/>
      <c r="D31" s="101"/>
      <c r="E31" s="101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55"/>
      <c r="G32" s="55"/>
      <c r="H32" s="55"/>
      <c r="I32" s="9"/>
      <c r="J32" s="9"/>
      <c r="K32" s="9"/>
    </row>
    <row r="33" spans="2:12" ht="21" x14ac:dyDescent="0.35">
      <c r="C33" s="38"/>
      <c r="D33" s="44"/>
      <c r="E33" s="44"/>
      <c r="F33" s="95"/>
      <c r="G33" s="96"/>
      <c r="H33" s="96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5"/>
      <c r="G34" s="55"/>
      <c r="H34" s="5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300.33999999999997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8" t="s">
        <v>17</v>
      </c>
      <c r="D41" s="88"/>
      <c r="E41" s="88"/>
      <c r="F41" s="88"/>
      <c r="G41" s="88"/>
      <c r="H41" s="88"/>
      <c r="I41" s="88"/>
      <c r="J41" s="88"/>
      <c r="K41" s="88"/>
      <c r="L41" s="3"/>
    </row>
    <row r="42" spans="2:12" s="8" customFormat="1" ht="21" x14ac:dyDescent="0.35">
      <c r="B42" s="3"/>
      <c r="C42" s="57" t="s">
        <v>62</v>
      </c>
      <c r="D42" s="57" t="s">
        <v>63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8"/>
      <c r="D43" s="57" t="s">
        <v>64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8"/>
      <c r="D44" s="57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7"/>
      <c r="D47" s="97"/>
      <c r="E47" s="97"/>
      <c r="F47" s="97"/>
      <c r="G47" s="97"/>
      <c r="H47" s="97"/>
      <c r="I47" s="97"/>
      <c r="J47" s="97"/>
      <c r="K47" s="9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8" t="s">
        <v>33</v>
      </c>
      <c r="D56" s="98"/>
      <c r="E56" s="98"/>
      <c r="F56" s="8"/>
      <c r="G56" s="98" t="s">
        <v>31</v>
      </c>
      <c r="H56" s="98"/>
      <c r="I56" s="9"/>
      <c r="J56" s="9"/>
      <c r="K56" s="9"/>
    </row>
    <row r="57" spans="3:11" ht="21" x14ac:dyDescent="0.35">
      <c r="C57" s="88" t="s">
        <v>23</v>
      </c>
      <c r="D57" s="88"/>
      <c r="E57" s="88"/>
      <c r="F57" s="8"/>
      <c r="G57" s="88" t="s">
        <v>24</v>
      </c>
      <c r="H57" s="8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10" zoomScale="70" zoomScaleNormal="70" workbookViewId="0">
      <selection activeCell="C33" sqref="C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75</v>
      </c>
      <c r="E16" s="49" t="s">
        <v>76</v>
      </c>
      <c r="F16" s="18"/>
      <c r="G16" s="18"/>
      <c r="H16" s="18">
        <v>300.33999999999997</v>
      </c>
      <c r="I16" s="18">
        <f>K36</f>
        <v>0</v>
      </c>
      <c r="J16" s="18">
        <f>I16+H16+G16</f>
        <v>300.33999999999997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4" t="s">
        <v>32</v>
      </c>
      <c r="E20" s="94"/>
      <c r="F20" s="46" t="s">
        <v>77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2372</v>
      </c>
      <c r="G21" s="46">
        <v>2372</v>
      </c>
      <c r="H21" s="47">
        <f>(F21-G21)*9.79</f>
        <v>0</v>
      </c>
      <c r="I21" s="9"/>
      <c r="J21" s="9"/>
      <c r="K21" s="9"/>
    </row>
    <row r="22" spans="3:11" ht="21" x14ac:dyDescent="0.35">
      <c r="C22" s="39"/>
      <c r="D22" s="99" t="s">
        <v>71</v>
      </c>
      <c r="E22" s="99"/>
      <c r="F22" s="100">
        <f>F21-G21</f>
        <v>0</v>
      </c>
      <c r="G22" s="10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9" t="s">
        <v>72</v>
      </c>
      <c r="E26" s="99"/>
      <c r="F26" s="100">
        <f>F25-G25</f>
        <v>0</v>
      </c>
      <c r="G26" s="100"/>
      <c r="H26" s="45"/>
      <c r="I26" s="9"/>
      <c r="J26" s="9"/>
      <c r="K26" s="9"/>
    </row>
    <row r="27" spans="3:11" ht="21" x14ac:dyDescent="0.35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 x14ac:dyDescent="0.35">
      <c r="C28" s="38"/>
      <c r="D28" s="7" t="s">
        <v>70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101" t="s">
        <v>79</v>
      </c>
      <c r="D29" s="101"/>
      <c r="E29" s="101"/>
      <c r="F29" s="8"/>
      <c r="G29" s="8"/>
      <c r="H29" s="8"/>
      <c r="I29" s="9"/>
      <c r="J29" s="22"/>
      <c r="K29" s="9"/>
    </row>
    <row r="30" spans="3:11" ht="21" x14ac:dyDescent="0.35">
      <c r="C30" s="101"/>
      <c r="D30" s="101"/>
      <c r="E30" s="101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101"/>
      <c r="D31" s="101"/>
      <c r="E31" s="101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60"/>
      <c r="G32" s="60"/>
      <c r="H32" s="60"/>
      <c r="I32" s="9"/>
      <c r="J32" s="9"/>
      <c r="K32" s="9"/>
    </row>
    <row r="33" spans="2:12" ht="21" x14ac:dyDescent="0.35">
      <c r="C33" s="38"/>
      <c r="D33" s="44"/>
      <c r="E33" s="44"/>
      <c r="F33" s="95"/>
      <c r="G33" s="96"/>
      <c r="H33" s="96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0"/>
      <c r="G34" s="60"/>
      <c r="H34" s="6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300.33999999999997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  <c r="L41" s="3"/>
    </row>
    <row r="42" spans="2:12" s="8" customFormat="1" ht="21" x14ac:dyDescent="0.35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3.25" x14ac:dyDescent="0.35">
      <c r="B43" s="3"/>
      <c r="C43" s="67" t="s">
        <v>62</v>
      </c>
      <c r="D43" s="57" t="s">
        <v>80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7" t="s">
        <v>81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7" t="s">
        <v>64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7"/>
      <c r="D48" s="97"/>
      <c r="E48" s="97"/>
      <c r="F48" s="97"/>
      <c r="G48" s="97"/>
      <c r="H48" s="97"/>
      <c r="I48" s="97"/>
      <c r="J48" s="97"/>
      <c r="K48" s="97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8" t="s">
        <v>33</v>
      </c>
      <c r="D57" s="98"/>
      <c r="E57" s="98"/>
      <c r="F57" s="8"/>
      <c r="G57" s="98" t="s">
        <v>31</v>
      </c>
      <c r="H57" s="98"/>
      <c r="I57" s="9"/>
      <c r="J57" s="9"/>
      <c r="K57" s="9"/>
    </row>
    <row r="58" spans="3:11" ht="21" x14ac:dyDescent="0.35">
      <c r="C58" s="88" t="s">
        <v>23</v>
      </c>
      <c r="D58" s="88"/>
      <c r="E58" s="88"/>
      <c r="F58" s="8"/>
      <c r="G58" s="88" t="s">
        <v>24</v>
      </c>
      <c r="H58" s="8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P31" sqref="P3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83</v>
      </c>
      <c r="E16" s="49" t="s">
        <v>84</v>
      </c>
      <c r="F16" s="18"/>
      <c r="G16" s="18"/>
      <c r="H16" s="18">
        <v>300.33999999999997</v>
      </c>
      <c r="I16" s="18">
        <f>K36</f>
        <v>-1.01</v>
      </c>
      <c r="J16" s="18">
        <f>I16+H16+G16</f>
        <v>299.33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4" t="s">
        <v>32</v>
      </c>
      <c r="E20" s="94"/>
      <c r="F20" s="46" t="s">
        <v>85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2372</v>
      </c>
      <c r="G21" s="46">
        <v>2372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99" t="s">
        <v>71</v>
      </c>
      <c r="E22" s="99"/>
      <c r="F22" s="100">
        <f>F21-G21</f>
        <v>0</v>
      </c>
      <c r="G22" s="10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9" t="s">
        <v>72</v>
      </c>
      <c r="E26" s="99"/>
      <c r="F26" s="100">
        <f>F25-G25</f>
        <v>0</v>
      </c>
      <c r="G26" s="100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8"/>
      <c r="D31" s="68"/>
      <c r="E31" s="68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64"/>
      <c r="G32" s="64"/>
      <c r="H32" s="64"/>
      <c r="I32" s="9"/>
      <c r="J32" s="9"/>
      <c r="K32" s="9"/>
    </row>
    <row r="33" spans="2:12" ht="96.95" customHeight="1" x14ac:dyDescent="0.35">
      <c r="C33" s="38"/>
      <c r="D33" s="103" t="s">
        <v>87</v>
      </c>
      <c r="E33" s="103"/>
      <c r="F33" s="104" t="s">
        <v>88</v>
      </c>
      <c r="G33" s="104"/>
      <c r="H33" s="104"/>
      <c r="I33" s="104"/>
      <c r="J33" s="69">
        <v>0</v>
      </c>
      <c r="K33" s="69">
        <f>1.01</f>
        <v>1.01</v>
      </c>
    </row>
    <row r="34" spans="2:12" ht="27" customHeight="1" x14ac:dyDescent="0.35">
      <c r="C34" s="40"/>
      <c r="D34" s="44"/>
      <c r="E34" s="44"/>
      <c r="F34" s="64"/>
      <c r="G34" s="64"/>
      <c r="H34" s="6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(K22+K26+K29)-K33</f>
        <v>-1.01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299.33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  <c r="L41" s="3"/>
    </row>
    <row r="42" spans="2:12" s="8" customFormat="1" ht="21" x14ac:dyDescent="0.35">
      <c r="B42" s="3"/>
      <c r="C42" s="63"/>
      <c r="D42" s="63"/>
      <c r="E42" s="63"/>
      <c r="F42" s="63"/>
      <c r="G42" s="63"/>
      <c r="H42" s="63"/>
      <c r="I42" s="63"/>
      <c r="J42" s="63"/>
      <c r="K42" s="63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Q18" sqref="Q1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90</v>
      </c>
      <c r="E16" s="49" t="s">
        <v>91</v>
      </c>
      <c r="F16" s="18"/>
      <c r="G16" s="18"/>
      <c r="H16" s="18">
        <v>299.33</v>
      </c>
      <c r="I16" s="18">
        <f>K36</f>
        <v>123.69</v>
      </c>
      <c r="J16" s="18">
        <f>I16+H16+G16</f>
        <v>423.02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4" t="s">
        <v>32</v>
      </c>
      <c r="E20" s="94"/>
      <c r="F20" s="46" t="s">
        <v>92</v>
      </c>
      <c r="G20" s="46"/>
      <c r="H20" s="46"/>
      <c r="I20" s="9"/>
      <c r="J20" s="22">
        <v>0</v>
      </c>
      <c r="K20" s="9">
        <f>H21</f>
        <v>26.97</v>
      </c>
    </row>
    <row r="21" spans="3:11" ht="21" x14ac:dyDescent="0.35">
      <c r="C21" s="39"/>
      <c r="D21" s="8"/>
      <c r="E21" s="8"/>
      <c r="F21" s="46">
        <v>2375</v>
      </c>
      <c r="G21" s="46">
        <v>2372</v>
      </c>
      <c r="H21" s="47">
        <f>(F21-G21)*8.99</f>
        <v>26.97</v>
      </c>
      <c r="I21" s="9"/>
      <c r="J21" s="9"/>
      <c r="K21" s="9"/>
    </row>
    <row r="22" spans="3:11" ht="21" x14ac:dyDescent="0.35">
      <c r="C22" s="39"/>
      <c r="D22" s="99" t="s">
        <v>71</v>
      </c>
      <c r="E22" s="99"/>
      <c r="F22" s="100">
        <f>F21-G21</f>
        <v>3</v>
      </c>
      <c r="G22" s="10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93</v>
      </c>
      <c r="G24" s="46"/>
      <c r="H24" s="46"/>
      <c r="I24" s="9"/>
      <c r="J24" s="22">
        <v>0</v>
      </c>
      <c r="K24" s="9">
        <f>H25</f>
        <v>96.72</v>
      </c>
    </row>
    <row r="25" spans="3:11" ht="21" x14ac:dyDescent="0.35">
      <c r="C25" s="39"/>
      <c r="D25" s="8"/>
      <c r="E25" s="8"/>
      <c r="F25" s="46">
        <v>3</v>
      </c>
      <c r="G25" s="46">
        <v>2</v>
      </c>
      <c r="H25" s="47">
        <f>(F25-G25)*96.72</f>
        <v>96.72</v>
      </c>
      <c r="I25" s="9"/>
      <c r="J25" s="9"/>
      <c r="K25" s="9"/>
    </row>
    <row r="26" spans="3:11" ht="21" x14ac:dyDescent="0.35">
      <c r="C26" s="39"/>
      <c r="D26" s="99" t="s">
        <v>72</v>
      </c>
      <c r="E26" s="99"/>
      <c r="F26" s="100">
        <f>F25-G25</f>
        <v>1</v>
      </c>
      <c r="G26" s="100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8"/>
      <c r="D31" s="68"/>
      <c r="E31" s="68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64"/>
      <c r="G32" s="64"/>
      <c r="H32" s="64"/>
      <c r="I32" s="9"/>
      <c r="J32" s="9"/>
      <c r="K32" s="9"/>
    </row>
    <row r="33" spans="2:12" ht="21" customHeight="1" x14ac:dyDescent="0.35">
      <c r="C33" s="38"/>
      <c r="D33" s="103"/>
      <c r="E33" s="103"/>
      <c r="F33" s="104"/>
      <c r="G33" s="104"/>
      <c r="H33" s="104"/>
      <c r="I33" s="104"/>
      <c r="J33" s="69"/>
      <c r="K33" s="69"/>
    </row>
    <row r="34" spans="2:12" ht="27" customHeight="1" x14ac:dyDescent="0.35">
      <c r="C34" s="40"/>
      <c r="D34" s="44"/>
      <c r="E34" s="44"/>
      <c r="F34" s="64"/>
      <c r="G34" s="64"/>
      <c r="H34" s="6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(K20+K24+K28)-K35</f>
        <v>123.69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423.02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  <c r="L41" s="3"/>
    </row>
    <row r="42" spans="2:12" s="8" customFormat="1" ht="21" x14ac:dyDescent="0.35">
      <c r="B42" s="3"/>
      <c r="C42" s="63"/>
      <c r="D42" s="63"/>
      <c r="E42" s="63"/>
      <c r="F42" s="63"/>
      <c r="G42" s="63"/>
      <c r="H42" s="63"/>
      <c r="I42" s="63"/>
      <c r="J42" s="63"/>
      <c r="K42" s="63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'DECEMBER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'NOVEMBER 2019'!Print_Area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2020-12-16T10:26:49Z</cp:lastPrinted>
  <dcterms:created xsi:type="dcterms:W3CDTF">2018-02-28T02:33:50Z</dcterms:created>
  <dcterms:modified xsi:type="dcterms:W3CDTF">2020-12-16T10:26:52Z</dcterms:modified>
</cp:coreProperties>
</file>