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definedNames>
    <definedName name="_xlnm.Print_Area" localSheetId="7">'APR 2020'!$A$1:$K$59</definedName>
    <definedName name="_xlnm.Print_Area" localSheetId="11">'AUG 2020'!$A$1:$K$55</definedName>
    <definedName name="_xlnm.Print_Area" localSheetId="5">'FEB 2020'!$A$1:$K$57</definedName>
    <definedName name="_xlnm.Print_Area" localSheetId="10">'JUL 2020'!$A$1:$K$55</definedName>
    <definedName name="_xlnm.Print_Area" localSheetId="9">'JUN 2020'!$A$1:$K$55</definedName>
    <definedName name="_xlnm.Print_Area" localSheetId="6">'MAR 2020'!$A$1:$K$57</definedName>
    <definedName name="_xlnm.Print_Area" localSheetId="8">'MAY 2020'!$A$1:$K$59</definedName>
    <definedName name="_xlnm.Print_Area" localSheetId="14">'NOV 2020'!$A$1:$K$55</definedName>
    <definedName name="_xlnm.Print_Area" localSheetId="13">'OCT 2020'!$A$1:$K$55</definedName>
    <definedName name="_xlnm.Print_Area" localSheetId="12">'SEPT 2020'!$A$1:$K$55</definedName>
  </definedNames>
  <calcPr calcId="152511"/>
</workbook>
</file>

<file path=xl/calcChain.xml><?xml version="1.0" encoding="utf-8"?>
<calcChain xmlns="http://schemas.openxmlformats.org/spreadsheetml/2006/main">
  <c r="H25" i="16" l="1"/>
  <c r="H21" i="16"/>
  <c r="H16" i="16" l="1"/>
  <c r="K33" i="16"/>
  <c r="H29" i="16"/>
  <c r="K29" i="16" s="1"/>
  <c r="F26" i="16"/>
  <c r="K24" i="16"/>
  <c r="F22" i="16"/>
  <c r="K20" i="16"/>
  <c r="K34" i="16" l="1"/>
  <c r="I16" i="16" s="1"/>
  <c r="J16" i="16" s="1"/>
  <c r="H29" i="15"/>
  <c r="K29" i="15" s="1"/>
  <c r="K36" i="16" l="1"/>
  <c r="H25" i="15"/>
  <c r="H21" i="15" l="1"/>
  <c r="K33" i="15" l="1"/>
  <c r="F26" i="15"/>
  <c r="K24" i="15"/>
  <c r="F22" i="15"/>
  <c r="K20" i="15"/>
  <c r="K34" i="15" l="1"/>
  <c r="I16" i="15"/>
  <c r="K36" i="15" s="1"/>
  <c r="H25" i="14"/>
  <c r="K24" i="14" s="1"/>
  <c r="H21" i="14"/>
  <c r="K20" i="14" s="1"/>
  <c r="K33" i="14"/>
  <c r="K29" i="14"/>
  <c r="K27" i="14"/>
  <c r="F26" i="14"/>
  <c r="F22" i="14"/>
  <c r="J16" i="15" l="1"/>
  <c r="K34" i="14"/>
  <c r="I16" i="14" s="1"/>
  <c r="K36" i="14" s="1"/>
  <c r="J16" i="14"/>
  <c r="H25" i="13"/>
  <c r="H21" i="13"/>
  <c r="K33" i="13" l="1"/>
  <c r="K29" i="13"/>
  <c r="K27" i="13"/>
  <c r="F26" i="13"/>
  <c r="K24" i="13"/>
  <c r="F22" i="13"/>
  <c r="K20" i="13"/>
  <c r="K34" i="13" l="1"/>
  <c r="I16" i="13" s="1"/>
  <c r="J16" i="13" s="1"/>
  <c r="H25" i="12"/>
  <c r="K36" i="13" l="1"/>
  <c r="K31" i="11"/>
  <c r="H21" i="12"/>
  <c r="K20" i="12" s="1"/>
  <c r="K33" i="12"/>
  <c r="K29" i="12"/>
  <c r="K27" i="12"/>
  <c r="F26" i="12"/>
  <c r="K24" i="12"/>
  <c r="F22" i="12"/>
  <c r="K34" i="12" l="1"/>
  <c r="I16" i="12" s="1"/>
  <c r="J16" i="12" s="1"/>
  <c r="K36" i="12"/>
  <c r="K33" i="11"/>
  <c r="H25" i="11"/>
  <c r="K24" i="11" s="1"/>
  <c r="H21" i="11"/>
  <c r="K27" i="11" s="1"/>
  <c r="K29" i="11"/>
  <c r="F26" i="11"/>
  <c r="F22" i="11"/>
  <c r="K20" i="11" l="1"/>
  <c r="K34" i="11" s="1"/>
  <c r="I16" i="11"/>
  <c r="K33" i="10"/>
  <c r="J16" i="11" l="1"/>
  <c r="K36" i="11"/>
  <c r="H21" i="10"/>
  <c r="K35" i="10" l="1"/>
  <c r="K30" i="10"/>
  <c r="F26" i="10"/>
  <c r="H25" i="10"/>
  <c r="K24" i="10" s="1"/>
  <c r="F22" i="10"/>
  <c r="K20" i="10"/>
  <c r="I28" i="10" l="1"/>
  <c r="K28" i="10" s="1"/>
  <c r="K36" i="10" s="1"/>
  <c r="I16" i="10" s="1"/>
  <c r="F26" i="9"/>
  <c r="F22" i="9"/>
  <c r="J16" i="10" l="1"/>
  <c r="K38" i="10"/>
  <c r="H25" i="9"/>
  <c r="K24" i="9" s="1"/>
  <c r="H21" i="9"/>
  <c r="K35" i="9"/>
  <c r="K33" i="9"/>
  <c r="K30" i="9"/>
  <c r="K20" i="9" l="1"/>
  <c r="I28" i="9"/>
  <c r="K28" i="9" s="1"/>
  <c r="K36" i="9"/>
  <c r="I16" i="9" s="1"/>
  <c r="J16" i="9" s="1"/>
  <c r="K34" i="8"/>
  <c r="K32" i="8"/>
  <c r="K29" i="8"/>
  <c r="K27" i="8"/>
  <c r="H25" i="8"/>
  <c r="K24" i="8" s="1"/>
  <c r="H21" i="8"/>
  <c r="K20" i="8" s="1"/>
  <c r="K38" i="9" l="1"/>
  <c r="K35" i="8"/>
  <c r="I16" i="8" s="1"/>
  <c r="K37" i="8" s="1"/>
  <c r="J16" i="8"/>
  <c r="H25" i="7"/>
  <c r="H21" i="7"/>
  <c r="K34" i="7" l="1"/>
  <c r="K32" i="7"/>
  <c r="K29" i="7"/>
  <c r="K27" i="7"/>
  <c r="K24" i="7"/>
  <c r="K20" i="7"/>
  <c r="K35" i="7" l="1"/>
  <c r="I16" i="7" s="1"/>
  <c r="K37" i="7" s="1"/>
  <c r="H21" i="6"/>
  <c r="J16" i="7" l="1"/>
  <c r="H25" i="6"/>
  <c r="K34" i="6" l="1"/>
  <c r="K32" i="6"/>
  <c r="K29" i="6"/>
  <c r="K27" i="6"/>
  <c r="K24" i="6"/>
  <c r="K20" i="6"/>
  <c r="K35" i="6" l="1"/>
  <c r="I16" i="6" s="1"/>
  <c r="K37" i="6" s="1"/>
  <c r="J16" i="6"/>
  <c r="H25" i="5"/>
  <c r="H21" i="5" l="1"/>
  <c r="K34" i="5" l="1"/>
  <c r="K32" i="5"/>
  <c r="K29" i="5"/>
  <c r="K27" i="5"/>
  <c r="K24" i="5"/>
  <c r="K20" i="5"/>
  <c r="K35" i="5" l="1"/>
  <c r="I16" i="5" s="1"/>
  <c r="J16" i="5" s="1"/>
  <c r="H25" i="4"/>
  <c r="H21" i="4"/>
  <c r="K37" i="5" l="1"/>
  <c r="K34" i="4"/>
  <c r="K32" i="4"/>
  <c r="K29" i="4"/>
  <c r="K27" i="4"/>
  <c r="K24" i="4"/>
  <c r="K20" i="4"/>
  <c r="K35" i="4" l="1"/>
  <c r="I16" i="4" s="1"/>
  <c r="J16" i="4" s="1"/>
  <c r="H25" i="3"/>
  <c r="K37" i="4" l="1"/>
  <c r="H21" i="3"/>
  <c r="K34" i="3" l="1"/>
  <c r="K32" i="3"/>
  <c r="K29" i="3"/>
  <c r="K27" i="3"/>
  <c r="K24" i="3"/>
  <c r="K20" i="3"/>
  <c r="K35" i="3" l="1"/>
  <c r="I16" i="3" s="1"/>
  <c r="J16" i="3" s="1"/>
  <c r="H25" i="2"/>
  <c r="K37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<sst xmlns="http://schemas.openxmlformats.org/spreadsheetml/2006/main" count="652" uniqueCount="133">
  <si>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</si>
  <si>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</si>
  <si>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</si>
  <si>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</si>
  <si>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</si>
  <si>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</si>
  <si>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</si>
  <si>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</si>
  <si>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</si>
  <si>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</si>
  <si>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</si>
  <si>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</si>
  <si>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</si>
  <si>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</si>
  <si>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</si>
  <si>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</si>
  <si>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</si>
  <si>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</si>
  <si>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</si>
  <si>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</si>
  <si>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</si>
  <si>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</si>
  <si>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</si>
  <si>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</si>
  <si>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</si>
  <si>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</si>
  <si>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</si>
  <si>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</si>
  <si>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</si>
  <si>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</si>
  <si>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</si>
  <si>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</si>
  <si>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</si>
  <si>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</si>
  <si>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</si>
  <si>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</si>
  <si>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</si>
  <si>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ELLERY DELA REA</t>
    </r>
  </si>
  <si>
    <t>UNIT: 12B18</t>
  </si>
  <si>
    <t>PRES: SEPT 25 2019 - PREV: SEPT 5 2019 * 16.32</t>
  </si>
  <si>
    <t>PRES: SEPT 25 2019 - PREV: SEPT 5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</si>
  <si>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</si>
  <si>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</si>
  <si>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</si>
  <si>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</si>
  <si>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</si>
  <si>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</si>
  <si>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</si>
  <si>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</si>
  <si>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</si>
  <si>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</si>
  <si>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</si>
  <si>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</si>
  <si>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</si>
  <si>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</si>
  <si>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</si>
  <si>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</si>
  <si>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</si>
  <si>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</si>
  <si>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</si>
  <si>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</si>
  <si>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</si>
  <si>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</si>
  <si>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</si>
  <si>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</si>
  <si>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</si>
  <si>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</si>
  <si>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</si>
  <si>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</si>
  <si>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</si>
  <si>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</si>
  <si>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</si>
  <si>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</si>
  <si>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</si>
  <si>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</si>
  <si>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</si>
  <si>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</si>
  <si>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</si>
  <si>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</si>
  <si>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</si>
  <si>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</si>
  <si>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</si>
  <si>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</si>
  <si>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</si>
  <si>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</si>
  <si>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</si>
  <si>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</si>
  <si>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</si>
  <si>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</si>
  <si>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</si>
  <si>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ELECTRICITY:
MAR 2020 - 39 kWh x 10.98 = 428.22 + 20% (AC) = 513.86 - 617.37 (billing Mar2020) = </t>
    </r>
    <r>
      <rPr>
        <b/>
        <u/>
        <sz val="14"/>
        <color rgb="FFFF0000"/>
        <rFont val="Calibri"/>
        <family val="2"/>
        <scheme val="minor"/>
      </rPr>
      <t>103.51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</si>
  <si>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</si>
  <si>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</si>
  <si>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</si>
  <si>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</si>
  <si>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</si>
  <si>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</si>
  <si>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</si>
  <si>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</si>
  <si>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</si>
  <si>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</si>
  <si>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</si>
  <si>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r>
      <t>WATER:
MAR 2020 - 1 cubic x 96.92 = 96.92 + 20% (AC) = 116.30 - 117.31 (billing Mar2020) = 1.01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</si>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</sst>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9828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425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2B18%20-%20DELA%20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L21">
            <v>0.10000000000002274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view="pageBreakPreview" topLeftCell="A13" zoomScale="70" zoomScaleNormal="55" zoomScaleSheetLayoutView="70" workbookViewId="0">
      <selection activeCell="F36" sqref="F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16.32</v>
      </c>
      <c r="J16" s="18">
        <f>I16+H16+G16</f>
        <v>16.32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7" t="s">
        <v>32</v>
      </c>
      <c r="E20" s="87"/>
      <c r="F20" s="46" t="s">
        <v>39</v>
      </c>
      <c r="G20" s="46"/>
      <c r="H20" s="46"/>
      <c r="I20" s="9"/>
      <c r="J20" s="22">
        <v>0</v>
      </c>
      <c r="K20" s="9">
        <f>H21</f>
        <v>16.32</v>
      </c>
    </row>
    <row r="21" spans="3:11" ht="21" x14ac:dyDescent="0.35">
      <c r="C21" s="39"/>
      <c r="D21" s="8"/>
      <c r="E21" s="8"/>
      <c r="F21" s="46">
        <v>1</v>
      </c>
      <c r="G21" s="46">
        <v>0</v>
      </c>
      <c r="H21" s="47">
        <f>(F21-G21)*16.32</f>
        <v>16.32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L58"/>
  <sheetViews>
    <sheetView topLeftCell="A4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201.94</v>
      </c>
      <c r="I16" s="18">
        <f>K34</f>
        <v>239.48999999999998</v>
      </c>
      <c r="J16" s="18">
        <f>I16+H16+G16</f>
        <v>441.42999999999995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7" t="s">
        <v>32</v>
      </c>
      <c r="E20" s="87"/>
      <c r="F20" s="46" t="s">
        <v>96</v>
      </c>
      <c r="G20" s="46"/>
      <c r="H20" s="46"/>
      <c r="I20" s="9"/>
      <c r="J20" s="22">
        <v>0</v>
      </c>
      <c r="K20" s="9">
        <f>H21</f>
        <v>240.49999999999997</v>
      </c>
    </row>
    <row r="21" spans="3:11" ht="21" x14ac:dyDescent="0.35">
      <c r="C21" s="39"/>
      <c r="D21" s="8"/>
      <c r="E21" s="8"/>
      <c r="F21" s="46">
        <v>367</v>
      </c>
      <c r="G21" s="46">
        <v>342</v>
      </c>
      <c r="H21" s="47">
        <f>(F21-G21)*9.62</f>
        <v>240.49999999999997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25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9"/>
      <c r="G30" s="89"/>
      <c r="H30" s="89"/>
      <c r="I30" s="9"/>
      <c r="J30" s="9"/>
      <c r="K30" s="9"/>
    </row>
    <row r="31" spans="3:11" ht="99.95" customHeight="1" x14ac:dyDescent="0.35">
      <c r="C31" s="38"/>
      <c r="D31" s="96" t="s">
        <v>89</v>
      </c>
      <c r="E31" s="96"/>
      <c r="F31" s="97" t="s">
        <v>102</v>
      </c>
      <c r="G31" s="97"/>
      <c r="H31" s="97"/>
      <c r="I31" s="97"/>
      <c r="J31" s="67">
        <v>0</v>
      </c>
      <c r="K31" s="67">
        <f>1.01</f>
        <v>1.01</v>
      </c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239.48999999999998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441.42999999999995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C43:K43"/>
    <mergeCell ref="C52:E52"/>
    <mergeCell ref="G52:H52"/>
    <mergeCell ref="C53:E53"/>
    <mergeCell ref="G53:H53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paperSize="10000"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L58"/>
  <sheetViews>
    <sheetView zoomScale="70" zoomScaleNormal="70" workbookViewId="0">
      <selection activeCell="O9" sqref="O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441.43</v>
      </c>
      <c r="I16" s="18">
        <f>K34</f>
        <v>224.75</v>
      </c>
      <c r="J16" s="18">
        <f>I16+H16+G16</f>
        <v>666.18000000000006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7" t="s">
        <v>32</v>
      </c>
      <c r="E20" s="87"/>
      <c r="F20" s="46" t="s">
        <v>101</v>
      </c>
      <c r="G20" s="46"/>
      <c r="H20" s="46"/>
      <c r="I20" s="9"/>
      <c r="J20" s="22">
        <v>0</v>
      </c>
      <c r="K20" s="9">
        <f>H21</f>
        <v>224.75</v>
      </c>
    </row>
    <row r="21" spans="3:11" ht="21" x14ac:dyDescent="0.35">
      <c r="C21" s="39"/>
      <c r="D21" s="8"/>
      <c r="E21" s="8"/>
      <c r="F21" s="46">
        <v>392</v>
      </c>
      <c r="G21" s="46">
        <v>367</v>
      </c>
      <c r="H21" s="47">
        <f>(F21-G21)*8.99</f>
        <v>224.75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25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9"/>
      <c r="G30" s="89"/>
      <c r="H30" s="89"/>
      <c r="I30" s="9"/>
      <c r="J30" s="9"/>
      <c r="K30" s="9"/>
    </row>
    <row r="31" spans="3:11" ht="21" customHeight="1" x14ac:dyDescent="0.35">
      <c r="C31" s="38"/>
      <c r="D31" s="96"/>
      <c r="E31" s="96"/>
      <c r="F31" s="97"/>
      <c r="G31" s="97"/>
      <c r="H31" s="97"/>
      <c r="I31" s="97"/>
      <c r="J31" s="67"/>
      <c r="K31" s="67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224.75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666.18000000000006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L58"/>
  <sheetViews>
    <sheetView zoomScale="70" zoomScaleNormal="70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666.18</v>
      </c>
      <c r="I16" s="18">
        <f>K34</f>
        <v>244.62</v>
      </c>
      <c r="J16" s="18">
        <f>I16+H16+G16</f>
        <v>910.8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7" t="s">
        <v>32</v>
      </c>
      <c r="E20" s="87"/>
      <c r="F20" s="46" t="s">
        <v>107</v>
      </c>
      <c r="G20" s="46"/>
      <c r="H20" s="46"/>
      <c r="I20" s="9"/>
      <c r="J20" s="22">
        <v>0</v>
      </c>
      <c r="K20" s="9">
        <f>H21</f>
        <v>244.62</v>
      </c>
    </row>
    <row r="21" spans="3:11" ht="21" x14ac:dyDescent="0.35">
      <c r="C21" s="39"/>
      <c r="D21" s="8"/>
      <c r="E21" s="8"/>
      <c r="F21" s="46">
        <v>419</v>
      </c>
      <c r="G21" s="46">
        <v>392</v>
      </c>
      <c r="H21" s="47">
        <f>(F21-G21)*9.06</f>
        <v>244.62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27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9"/>
      <c r="G30" s="89"/>
      <c r="H30" s="89"/>
      <c r="I30" s="9"/>
      <c r="J30" s="9"/>
      <c r="K30" s="9"/>
    </row>
    <row r="31" spans="3:11" ht="21" customHeight="1" x14ac:dyDescent="0.35">
      <c r="C31" s="38"/>
      <c r="D31" s="96"/>
      <c r="E31" s="96"/>
      <c r="F31" s="97"/>
      <c r="G31" s="97"/>
      <c r="H31" s="97"/>
      <c r="I31" s="97"/>
      <c r="J31" s="67"/>
      <c r="K31" s="67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244.62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910.8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L58"/>
  <sheetViews>
    <sheetView topLeftCell="A7" zoomScale="70" zoomScaleNormal="70" workbookViewId="0">
      <selection activeCell="S20" sqref="S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/>
      <c r="I16" s="18">
        <f>K34</f>
        <v>189.86</v>
      </c>
      <c r="J16" s="18">
        <f>I16+H16+G16</f>
        <v>189.86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7" t="s">
        <v>32</v>
      </c>
      <c r="E20" s="87"/>
      <c r="F20" s="46" t="s">
        <v>112</v>
      </c>
      <c r="G20" s="46"/>
      <c r="H20" s="46"/>
      <c r="I20" s="9"/>
      <c r="J20" s="22">
        <v>0</v>
      </c>
      <c r="K20" s="9">
        <f>H21</f>
        <v>189.86</v>
      </c>
    </row>
    <row r="21" spans="3:11" ht="21" x14ac:dyDescent="0.35">
      <c r="C21" s="39"/>
      <c r="D21" s="8"/>
      <c r="E21" s="8"/>
      <c r="F21" s="46">
        <v>441</v>
      </c>
      <c r="G21" s="46">
        <v>419</v>
      </c>
      <c r="H21" s="47">
        <f>(F21-G21)*8.63</f>
        <v>189.86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22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1"/>
      <c r="D28" s="71"/>
      <c r="E28" s="71"/>
      <c r="F28" s="8"/>
      <c r="G28" s="8"/>
      <c r="H28" s="8"/>
      <c r="I28" s="9"/>
      <c r="J28" s="22"/>
      <c r="K28" s="9"/>
    </row>
    <row r="29" spans="3:11" ht="21" x14ac:dyDescent="0.35">
      <c r="C29" s="71"/>
      <c r="D29" s="71"/>
      <c r="E29" s="71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1"/>
      <c r="D30" s="71"/>
      <c r="E30" s="71"/>
      <c r="F30" s="89"/>
      <c r="G30" s="89"/>
      <c r="H30" s="89"/>
      <c r="I30" s="9"/>
      <c r="J30" s="9"/>
      <c r="K30" s="9"/>
    </row>
    <row r="31" spans="3:11" ht="21" customHeight="1" x14ac:dyDescent="0.35">
      <c r="C31" s="38"/>
      <c r="D31" s="96"/>
      <c r="E31" s="96"/>
      <c r="F31" s="97"/>
      <c r="G31" s="97"/>
      <c r="H31" s="97"/>
      <c r="I31" s="97"/>
      <c r="J31" s="67"/>
      <c r="K31" s="67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189.86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189.86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L58"/>
  <sheetViews>
    <sheetView zoomScale="70" zoomScaleNormal="70" workbookViewId="0">
      <selection activeCell="P23" sqref="P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>
        <v>1383.6</v>
      </c>
      <c r="H16" s="18">
        <v>189.86</v>
      </c>
      <c r="I16" s="18">
        <f>K34</f>
        <v>1866.7199999999998</v>
      </c>
      <c r="J16" s="18">
        <f>I16+H16+G16</f>
        <v>3440.18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8" t="s">
        <v>123</v>
      </c>
      <c r="E20" s="98"/>
      <c r="F20" s="46" t="s">
        <v>116</v>
      </c>
      <c r="G20" s="46"/>
      <c r="H20" s="46"/>
      <c r="I20" s="9"/>
      <c r="J20" s="22">
        <v>0</v>
      </c>
      <c r="K20" s="9">
        <f>H21</f>
        <v>483.12</v>
      </c>
    </row>
    <row r="21" spans="3:11" ht="21" x14ac:dyDescent="0.35">
      <c r="C21" s="39"/>
      <c r="D21" s="8"/>
      <c r="E21" s="8"/>
      <c r="F21" s="46">
        <v>507</v>
      </c>
      <c r="G21" s="46">
        <v>441</v>
      </c>
      <c r="H21" s="47">
        <f>(F21-G21)*7.32</f>
        <v>483.12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66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124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8" t="s">
        <v>121</v>
      </c>
      <c r="E28" s="98"/>
      <c r="F28" s="46" t="s">
        <v>122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23.06</v>
      </c>
      <c r="G29" s="46">
        <v>60</v>
      </c>
      <c r="H29" s="47">
        <f>F29*G29</f>
        <v>1383.6</v>
      </c>
      <c r="I29" s="9"/>
      <c r="J29" s="22">
        <v>0</v>
      </c>
      <c r="K29" s="9">
        <f>H29</f>
        <v>1383.6</v>
      </c>
    </row>
    <row r="30" spans="3:11" ht="35.1" customHeight="1" x14ac:dyDescent="0.35">
      <c r="C30" s="71"/>
      <c r="D30" s="71"/>
      <c r="E30" s="71"/>
      <c r="F30" s="80"/>
      <c r="G30" s="80"/>
      <c r="H30" s="80"/>
      <c r="I30" s="9"/>
      <c r="J30" s="9"/>
      <c r="K30" s="9"/>
    </row>
    <row r="31" spans="3:11" ht="21" customHeight="1" x14ac:dyDescent="0.35">
      <c r="C31" s="38"/>
      <c r="D31" s="96"/>
      <c r="E31" s="96"/>
      <c r="F31" s="97"/>
      <c r="G31" s="97"/>
      <c r="H31" s="97"/>
      <c r="I31" s="97"/>
      <c r="J31" s="67"/>
      <c r="K31" s="67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1866.7199999999998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3440.18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L58"/>
  <sheetViews>
    <sheetView tabSelected="1" topLeftCell="A10" zoomScale="70" zoomScaleNormal="70" workbookViewId="0">
      <selection activeCell="Q18" sqref="Q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126</v>
      </c>
      <c r="E16" s="49" t="s">
        <v>127</v>
      </c>
      <c r="F16" s="18"/>
      <c r="G16" s="18"/>
      <c r="H16" s="18">
        <f>[1]Sheet1!$L$21</f>
        <v>0.10000000000002274</v>
      </c>
      <c r="I16" s="18">
        <f>K34</f>
        <v>2272.96</v>
      </c>
      <c r="J16" s="18">
        <f>I16+H16+G16</f>
        <v>2273.06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8" t="s">
        <v>32</v>
      </c>
      <c r="E20" s="98"/>
      <c r="F20" s="46" t="s">
        <v>131</v>
      </c>
      <c r="G20" s="46"/>
      <c r="H20" s="46"/>
      <c r="I20" s="9"/>
      <c r="J20" s="22">
        <v>0</v>
      </c>
      <c r="K20" s="9">
        <f>H21</f>
        <v>497.23999999999995</v>
      </c>
    </row>
    <row r="21" spans="3:11" ht="21" x14ac:dyDescent="0.35">
      <c r="C21" s="39"/>
      <c r="D21" s="8"/>
      <c r="E21" s="8"/>
      <c r="F21" s="46">
        <v>569</v>
      </c>
      <c r="G21" s="46">
        <v>507</v>
      </c>
      <c r="H21" s="47">
        <f>(F21-G21)*8.02</f>
        <v>497.23999999999995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62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129</v>
      </c>
      <c r="E24" s="8"/>
      <c r="F24" s="46" t="s">
        <v>132</v>
      </c>
      <c r="G24" s="46"/>
      <c r="H24" s="46"/>
      <c r="I24" s="9"/>
      <c r="J24" s="22">
        <v>0</v>
      </c>
      <c r="K24" s="9">
        <f>H25</f>
        <v>392.12</v>
      </c>
    </row>
    <row r="25" spans="3:11" ht="21" x14ac:dyDescent="0.35">
      <c r="C25" s="39"/>
      <c r="D25" s="8"/>
      <c r="E25" s="8"/>
      <c r="F25" s="46">
        <v>15</v>
      </c>
      <c r="G25" s="46">
        <v>11</v>
      </c>
      <c r="H25" s="47">
        <f>(F25-G25)*98.03</f>
        <v>392.12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4</v>
      </c>
      <c r="G26" s="93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8" t="s">
        <v>121</v>
      </c>
      <c r="E28" s="98"/>
      <c r="F28" s="46" t="s">
        <v>128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23.06</v>
      </c>
      <c r="G29" s="46">
        <v>60</v>
      </c>
      <c r="H29" s="47">
        <f>F29*G29</f>
        <v>1383.6</v>
      </c>
      <c r="I29" s="9"/>
      <c r="J29" s="22">
        <v>0</v>
      </c>
      <c r="K29" s="9">
        <f>H29</f>
        <v>1383.6</v>
      </c>
    </row>
    <row r="30" spans="3:11" ht="35.1" customHeight="1" x14ac:dyDescent="0.35">
      <c r="C30" s="71"/>
      <c r="D30" s="71"/>
      <c r="E30" s="71"/>
      <c r="F30" s="80"/>
      <c r="G30" s="80"/>
      <c r="H30" s="80"/>
      <c r="I30" s="9"/>
      <c r="J30" s="9"/>
      <c r="K30" s="9"/>
    </row>
    <row r="31" spans="3:11" ht="21" customHeight="1" x14ac:dyDescent="0.35">
      <c r="C31" s="38"/>
      <c r="D31" s="96"/>
      <c r="E31" s="96"/>
      <c r="F31" s="97"/>
      <c r="G31" s="97"/>
      <c r="H31" s="97"/>
      <c r="I31" s="97"/>
      <c r="J31" s="67"/>
      <c r="K31" s="67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2272.96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2273.06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59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130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3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16.32</v>
      </c>
      <c r="I16" s="18">
        <f>K35</f>
        <v>314.2</v>
      </c>
      <c r="J16" s="18">
        <f>I16+H16+G16</f>
        <v>330.52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7" t="s">
        <v>32</v>
      </c>
      <c r="E20" s="87"/>
      <c r="F20" s="46" t="s">
        <v>44</v>
      </c>
      <c r="G20" s="46"/>
      <c r="H20" s="46"/>
      <c r="I20" s="9"/>
      <c r="J20" s="22">
        <v>0</v>
      </c>
      <c r="K20" s="9">
        <f>H21</f>
        <v>82.100000000000009</v>
      </c>
    </row>
    <row r="21" spans="3:11" ht="21" x14ac:dyDescent="0.35">
      <c r="C21" s="39"/>
      <c r="D21" s="8"/>
      <c r="E21" s="8"/>
      <c r="F21" s="46">
        <v>6</v>
      </c>
      <c r="G21" s="46">
        <v>1</v>
      </c>
      <c r="H21" s="47">
        <f>(F21-G21)*16.42</f>
        <v>82.100000000000009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232.1</v>
      </c>
    </row>
    <row r="25" spans="3:11" ht="21" x14ac:dyDescent="0.35">
      <c r="C25" s="39"/>
      <c r="D25" s="8"/>
      <c r="E25" s="8"/>
      <c r="F25" s="46">
        <v>2</v>
      </c>
      <c r="G25" s="46">
        <v>0</v>
      </c>
      <c r="H25" s="47">
        <f>(F25-G25)*116.05</f>
        <v>232.1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314.2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330.52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0" workbookViewId="0">
      <selection activeCell="G10" sqref="G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330.52</v>
      </c>
      <c r="I16" s="18">
        <f>K35</f>
        <v>1413.3999999999999</v>
      </c>
      <c r="J16" s="18">
        <f>I16+H16+G16</f>
        <v>1743.9199999999998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7" t="s">
        <v>32</v>
      </c>
      <c r="E20" s="87"/>
      <c r="F20" s="46" t="s">
        <v>49</v>
      </c>
      <c r="G20" s="46"/>
      <c r="H20" s="46"/>
      <c r="I20" s="9"/>
      <c r="J20" s="22">
        <v>0</v>
      </c>
      <c r="K20" s="9">
        <f>H21</f>
        <v>1181.8399999999999</v>
      </c>
    </row>
    <row r="21" spans="3:11" ht="21" x14ac:dyDescent="0.35">
      <c r="C21" s="39"/>
      <c r="D21" s="8"/>
      <c r="E21" s="8"/>
      <c r="F21" s="46">
        <v>74</v>
      </c>
      <c r="G21" s="46">
        <v>6</v>
      </c>
      <c r="H21" s="47">
        <f>(F21-G21)*17.38</f>
        <v>1181.8399999999999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231.56</v>
      </c>
    </row>
    <row r="25" spans="3:11" ht="21" x14ac:dyDescent="0.35">
      <c r="C25" s="39"/>
      <c r="D25" s="8"/>
      <c r="E25" s="8"/>
      <c r="F25" s="46">
        <v>4</v>
      </c>
      <c r="G25" s="46">
        <v>2</v>
      </c>
      <c r="H25" s="47">
        <f>(F25-G25)*115.78</f>
        <v>231.56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1413.3999999999999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1743.9199999999998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workbookViewId="0">
      <selection activeCell="H6" sqref="H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1253.71</v>
      </c>
      <c r="J16" s="18">
        <f>I16+H16+G16</f>
        <v>1253.71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7" t="s">
        <v>32</v>
      </c>
      <c r="E20" s="87"/>
      <c r="F20" s="46" t="s">
        <v>54</v>
      </c>
      <c r="G20" s="46"/>
      <c r="H20" s="46"/>
      <c r="I20" s="9"/>
      <c r="J20" s="22">
        <v>0</v>
      </c>
      <c r="K20" s="9">
        <f>H21</f>
        <v>1137.78</v>
      </c>
    </row>
    <row r="21" spans="3:11" ht="21" x14ac:dyDescent="0.35">
      <c r="C21" s="39"/>
      <c r="D21" s="8"/>
      <c r="E21" s="8"/>
      <c r="F21" s="46">
        <v>137</v>
      </c>
      <c r="G21" s="46">
        <v>74</v>
      </c>
      <c r="H21" s="47">
        <f>(F21-G21)*18.06</f>
        <v>1137.78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5</v>
      </c>
      <c r="G25" s="46">
        <v>4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1253.71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1253.71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14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1478.9999999999998</v>
      </c>
      <c r="J16" s="18">
        <f>I16+H16+G16</f>
        <v>1478.9999999999998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7" t="s">
        <v>32</v>
      </c>
      <c r="E20" s="87"/>
      <c r="F20" s="46" t="s">
        <v>60</v>
      </c>
      <c r="G20" s="46"/>
      <c r="H20" s="46"/>
      <c r="I20" s="9"/>
      <c r="J20" s="22">
        <v>0</v>
      </c>
      <c r="K20" s="9">
        <f>H21</f>
        <v>1478.9999999999998</v>
      </c>
    </row>
    <row r="21" spans="3:11" ht="21" x14ac:dyDescent="0.35">
      <c r="C21" s="39"/>
      <c r="D21" s="8"/>
      <c r="E21" s="8"/>
      <c r="F21" s="46">
        <v>222</v>
      </c>
      <c r="G21" s="46">
        <v>137</v>
      </c>
      <c r="H21" s="47">
        <f>(F21-G21)*17.4</f>
        <v>1478.9999999999998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1478.9999999999998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1478.9999999999998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10" zoomScale="70" zoomScaleNormal="70" workbookViewId="0">
      <selection activeCell="J27" sqref="J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/>
      <c r="I16" s="18">
        <f>K35</f>
        <v>1457.1999999999998</v>
      </c>
      <c r="J16" s="18">
        <f>I16+H16+G16</f>
        <v>1457.1999999999998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7" t="s">
        <v>32</v>
      </c>
      <c r="E20" s="87"/>
      <c r="F20" s="46" t="s">
        <v>64</v>
      </c>
      <c r="G20" s="46"/>
      <c r="H20" s="46"/>
      <c r="I20" s="9"/>
      <c r="J20" s="22">
        <v>0</v>
      </c>
      <c r="K20" s="9">
        <f>H21</f>
        <v>870.65</v>
      </c>
    </row>
    <row r="21" spans="3:11" ht="21" x14ac:dyDescent="0.35">
      <c r="C21" s="39"/>
      <c r="D21" s="8"/>
      <c r="E21" s="8"/>
      <c r="F21" s="46">
        <v>277</v>
      </c>
      <c r="G21" s="46">
        <v>222</v>
      </c>
      <c r="H21" s="47">
        <f>(F21-G21)*15.83</f>
        <v>870.65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10</v>
      </c>
      <c r="G25" s="46">
        <v>5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1457.1999999999998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1457.1999999999998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19" zoomScale="70" zoomScaleNormal="7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1457.2</v>
      </c>
      <c r="I16" s="18">
        <f>K35</f>
        <v>734.68000000000006</v>
      </c>
      <c r="J16" s="18">
        <f>I16+H16+G16</f>
        <v>2191.88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7" t="s">
        <v>32</v>
      </c>
      <c r="E20" s="87"/>
      <c r="F20" s="46" t="s">
        <v>69</v>
      </c>
      <c r="G20" s="46"/>
      <c r="H20" s="46"/>
      <c r="I20" s="9"/>
      <c r="J20" s="22">
        <v>0</v>
      </c>
      <c r="K20" s="9">
        <f>H21</f>
        <v>617.37</v>
      </c>
    </row>
    <row r="21" spans="3:11" ht="21" x14ac:dyDescent="0.35">
      <c r="C21" s="39"/>
      <c r="D21" s="8"/>
      <c r="E21" s="8"/>
      <c r="F21" s="46">
        <v>316</v>
      </c>
      <c r="G21" s="46">
        <v>277</v>
      </c>
      <c r="H21" s="47">
        <f>(F21-G21)*15.83</f>
        <v>617.37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11</v>
      </c>
      <c r="G25" s="46">
        <v>10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734.68000000000006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2191.88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2"/>
  <sheetViews>
    <sheetView topLeftCell="A13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2191.88</v>
      </c>
      <c r="I16" s="18">
        <f>K36</f>
        <v>0</v>
      </c>
      <c r="J16" s="18">
        <f>I16+H16+G16</f>
        <v>2191.88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7" t="s">
        <v>32</v>
      </c>
      <c r="E20" s="87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316</v>
      </c>
      <c r="G21" s="46">
        <v>316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4" t="s">
        <v>82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2191.88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1" x14ac:dyDescent="0.35">
      <c r="B42" s="3"/>
      <c r="C42" s="59" t="s">
        <v>71</v>
      </c>
      <c r="D42" s="59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0"/>
      <c r="D43" s="59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62"/>
  <sheetViews>
    <sheetView topLeftCell="A16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/>
      <c r="I16" s="18">
        <f>K36</f>
        <v>201.93799999999999</v>
      </c>
      <c r="J16" s="18">
        <f>I16+H16+G16</f>
        <v>201.93799999999999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7" t="s">
        <v>32</v>
      </c>
      <c r="E20" s="87"/>
      <c r="F20" s="46" t="s">
        <v>86</v>
      </c>
      <c r="G20" s="46"/>
      <c r="H20" s="46"/>
      <c r="I20" s="9"/>
      <c r="J20" s="22">
        <v>0</v>
      </c>
      <c r="K20" s="9">
        <f>H21</f>
        <v>254.53999999999996</v>
      </c>
    </row>
    <row r="21" spans="3:11" ht="21" x14ac:dyDescent="0.35">
      <c r="C21" s="39"/>
      <c r="D21" s="8"/>
      <c r="E21" s="8"/>
      <c r="F21" s="46">
        <v>342</v>
      </c>
      <c r="G21" s="46">
        <v>316</v>
      </c>
      <c r="H21" s="47">
        <f>(F21-G21)*9.79</f>
        <v>254.53999999999996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3">
        <f>F21-G21</f>
        <v>26</v>
      </c>
      <c r="G22" s="93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11</v>
      </c>
      <c r="G25" s="46">
        <v>11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50.907999999999994</v>
      </c>
      <c r="J28" s="22">
        <v>0</v>
      </c>
      <c r="K28" s="9">
        <f>I28</f>
        <v>50.907999999999994</v>
      </c>
    </row>
    <row r="29" spans="3:11" ht="21" customHeight="1" x14ac:dyDescent="0.35">
      <c r="C29" s="94" t="s">
        <v>88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96.95" customHeight="1" x14ac:dyDescent="0.35">
      <c r="C33" s="38"/>
      <c r="D33" s="96" t="s">
        <v>89</v>
      </c>
      <c r="E33" s="96"/>
      <c r="F33" s="97" t="s">
        <v>90</v>
      </c>
      <c r="G33" s="97"/>
      <c r="H33" s="97"/>
      <c r="I33" s="97"/>
      <c r="J33" s="67">
        <v>0</v>
      </c>
      <c r="K33" s="67">
        <f>(103.51+0)</f>
        <v>103.51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201.93799999999999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201.93799999999999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8" t="s">
        <v>71</v>
      </c>
      <c r="D43" s="59" t="s">
        <v>91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92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2020-11-05T06:19:30Z</cp:lastPrinted>
  <dcterms:created xsi:type="dcterms:W3CDTF">2018-02-28T02:33:50Z</dcterms:created>
  <dcterms:modified xsi:type="dcterms:W3CDTF">2020-12-16T10:42:25Z</dcterms:modified>
</cp:coreProperties>
</file>