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7" activeTab="13"/>
  </bookViews>
  <sheets>
    <sheet name="OCTOBER 2019" sheetId="2" r:id="rId1"/>
    <sheet name="NOVEMBER 2019" sheetId="3" r:id="rId2"/>
    <sheet name="DECEMBER 2019" sheetId="4" r:id="rId3"/>
    <sheet name="JAN 2020" sheetId="5" r:id="rId4"/>
    <sheet name="FEB 2020" sheetId="6" r:id="rId5"/>
    <sheet name="MAR 2020" sheetId="7" r:id="rId6"/>
    <sheet name="APR 2020" sheetId="8" r:id="rId7"/>
    <sheet name="MAY 2020" sheetId="9" r:id="rId8"/>
    <sheet name="JUN 2020" sheetId="10" r:id="rId9"/>
    <sheet name="JUL 2020" sheetId="11" r:id="rId10"/>
    <sheet name="AUG 2020" sheetId="12" r:id="rId11"/>
    <sheet name="SEPT 2020" sheetId="13" r:id="rId12"/>
    <sheet name="OCT 2020" sheetId="14" r:id="rId13"/>
    <sheet name="NOV 2020" sheetId="15" r:id="rId14"/>
  </sheets>
  <externalReferences>
    <externalReference r:id="rId15"/>
  </externalReferences>
  <definedNames>
    <definedName name="_xlnm.Print_Area" localSheetId="6">'APR 2020'!$A$1:$K$59</definedName>
    <definedName name="_xlnm.Print_Area" localSheetId="10">'AUG 2020'!$A$1:$K$56</definedName>
    <definedName name="_xlnm.Print_Area" localSheetId="4">'FEB 2020'!$A$1:$K$57</definedName>
    <definedName name="_xlnm.Print_Area" localSheetId="9">'JUL 2020'!$A$1:$K$56</definedName>
    <definedName name="_xlnm.Print_Area" localSheetId="8">'JUN 2020'!$A$1:$K$55</definedName>
    <definedName name="_xlnm.Print_Area" localSheetId="5">'MAR 2020'!$A$1:$K$57</definedName>
    <definedName name="_xlnm.Print_Area" localSheetId="7">'MAY 2020'!$A$1:$K$60</definedName>
    <definedName name="_xlnm.Print_Area" localSheetId="13">'NOV 2020'!$A$1:$K$56</definedName>
    <definedName name="_xlnm.Print_Area" localSheetId="12">'OCT 2020'!$A$1:$K$56</definedName>
    <definedName name="_xlnm.Print_Area" localSheetId="11">'SEPT 2020'!$A$1:$K$56</definedName>
  </definedNames>
  <calcPr calcId="152511"/>
</workbook>
</file>

<file path=xl/calcChain.xml><?xml version="1.0" encoding="utf-8"?>
<calcChain xmlns="http://schemas.openxmlformats.org/spreadsheetml/2006/main">
  <c r="H25" i="15" l="1"/>
  <c r="H21" i="15"/>
  <c r="G16" i="15" l="1"/>
  <c r="K34" i="15"/>
  <c r="H29" i="15"/>
  <c r="K29" i="15" s="1"/>
  <c r="F26" i="15"/>
  <c r="K24" i="15"/>
  <c r="F22" i="15"/>
  <c r="K20" i="15"/>
  <c r="K35" i="15" l="1"/>
  <c r="I16" i="15" s="1"/>
  <c r="K37" i="15" s="1"/>
  <c r="J16" i="15"/>
  <c r="H29" i="14" l="1"/>
  <c r="K29" i="14" s="1"/>
  <c r="H25" i="14" l="1"/>
  <c r="H21" i="14" l="1"/>
  <c r="K34" i="14" l="1"/>
  <c r="F26" i="14"/>
  <c r="K24" i="14"/>
  <c r="F22" i="14"/>
  <c r="K20" i="14"/>
  <c r="K35" i="14" s="1"/>
  <c r="I16" i="14" l="1"/>
  <c r="K37" i="14" s="1"/>
  <c r="H25" i="13"/>
  <c r="H21" i="13"/>
  <c r="K20" i="13" s="1"/>
  <c r="K34" i="13"/>
  <c r="K29" i="13"/>
  <c r="K27" i="13"/>
  <c r="F26" i="13"/>
  <c r="K24" i="13"/>
  <c r="F22" i="13"/>
  <c r="J16" i="14" l="1"/>
  <c r="K35" i="13"/>
  <c r="I16" i="13" s="1"/>
  <c r="J16" i="13" s="1"/>
  <c r="K37" i="13"/>
  <c r="H25" i="12"/>
  <c r="H21" i="12"/>
  <c r="K34" i="12" l="1"/>
  <c r="K29" i="12"/>
  <c r="K27" i="12"/>
  <c r="F26" i="12"/>
  <c r="K24" i="12"/>
  <c r="F22" i="12"/>
  <c r="K20" i="12"/>
  <c r="K35" i="12" l="1"/>
  <c r="I16" i="12" s="1"/>
  <c r="J16" i="12" s="1"/>
  <c r="K35" i="11"/>
  <c r="H25" i="11"/>
  <c r="K24" i="11" s="1"/>
  <c r="H21" i="11"/>
  <c r="K20" i="11" s="1"/>
  <c r="K34" i="11"/>
  <c r="I16" i="11"/>
  <c r="K29" i="11"/>
  <c r="K27" i="11"/>
  <c r="F26" i="11"/>
  <c r="F22" i="11"/>
  <c r="K31" i="10"/>
  <c r="K37" i="12" l="1"/>
  <c r="J16" i="11"/>
  <c r="K37" i="11"/>
  <c r="K33" i="10"/>
  <c r="H25" i="10" l="1"/>
  <c r="K24" i="10" s="1"/>
  <c r="H21" i="10"/>
  <c r="K29" i="10"/>
  <c r="F26" i="10"/>
  <c r="F22" i="10"/>
  <c r="K20" i="10"/>
  <c r="K34" i="10" l="1"/>
  <c r="K27" i="10"/>
  <c r="K33" i="9"/>
  <c r="K35" i="9"/>
  <c r="F26" i="7"/>
  <c r="F22" i="7"/>
  <c r="H21" i="9"/>
  <c r="K20" i="9" s="1"/>
  <c r="K30" i="9"/>
  <c r="F26" i="9"/>
  <c r="H25" i="9"/>
  <c r="K24" i="9" s="1"/>
  <c r="F22" i="9"/>
  <c r="K36" i="9" l="1"/>
  <c r="I16" i="10"/>
  <c r="I28" i="9"/>
  <c r="K28" i="9" s="1"/>
  <c r="F26" i="8"/>
  <c r="F22" i="8"/>
  <c r="I16" i="9" l="1"/>
  <c r="K36" i="10"/>
  <c r="J16" i="10"/>
  <c r="K38" i="9"/>
  <c r="J16" i="9"/>
  <c r="H25" i="8"/>
  <c r="K24" i="8" s="1"/>
  <c r="H21" i="8"/>
  <c r="K35" i="8"/>
  <c r="K33" i="8"/>
  <c r="K30" i="8"/>
  <c r="K20" i="8" l="1"/>
  <c r="I28" i="8"/>
  <c r="K28" i="8" s="1"/>
  <c r="K36" i="8"/>
  <c r="I16" i="8" s="1"/>
  <c r="K38" i="8" s="1"/>
  <c r="K34" i="7"/>
  <c r="K32" i="7"/>
  <c r="K29" i="7"/>
  <c r="K27" i="7"/>
  <c r="H25" i="7"/>
  <c r="K24" i="7" s="1"/>
  <c r="H21" i="7"/>
  <c r="K20" i="7" s="1"/>
  <c r="J16" i="8" l="1"/>
  <c r="K35" i="7"/>
  <c r="I16" i="7" s="1"/>
  <c r="K37" i="7"/>
  <c r="J16" i="7"/>
  <c r="H25" i="6"/>
  <c r="H21" i="6"/>
  <c r="K34" i="6" l="1"/>
  <c r="K32" i="6"/>
  <c r="K29" i="6"/>
  <c r="K27" i="6"/>
  <c r="K24" i="6"/>
  <c r="K20" i="6"/>
  <c r="K35" i="6" l="1"/>
  <c r="I16" i="6" s="1"/>
  <c r="J16" i="6" s="1"/>
  <c r="K37" i="6"/>
  <c r="H21" i="5"/>
  <c r="H25" i="5" l="1"/>
  <c r="K34" i="5" l="1"/>
  <c r="K32" i="5"/>
  <c r="K29" i="5"/>
  <c r="K27" i="5"/>
  <c r="K24" i="5"/>
  <c r="K20" i="5"/>
  <c r="K35" i="5" l="1"/>
  <c r="I16" i="5" s="1"/>
  <c r="J16" i="5" s="1"/>
  <c r="H25" i="4"/>
  <c r="K37" i="5" l="1"/>
  <c r="H21" i="4"/>
  <c r="K34" i="4" l="1"/>
  <c r="K32" i="4"/>
  <c r="K29" i="4"/>
  <c r="K27" i="4"/>
  <c r="K24" i="4"/>
  <c r="K20" i="4"/>
  <c r="K35" i="4" l="1"/>
  <c r="I16" i="4" s="1"/>
  <c r="K37" i="4" s="1"/>
  <c r="H25" i="3"/>
  <c r="H21" i="3"/>
  <c r="J16" i="4" l="1"/>
  <c r="K34" i="3"/>
  <c r="K32" i="3"/>
  <c r="K29" i="3"/>
  <c r="K27" i="3"/>
  <c r="K24" i="3"/>
  <c r="K20" i="3"/>
  <c r="K35" i="3" l="1"/>
  <c r="I16" i="3" s="1"/>
  <c r="K37" i="3" s="1"/>
  <c r="H25" i="2"/>
  <c r="J16" i="3" l="1"/>
  <c r="H21" i="2"/>
  <c r="K24" i="2" l="1"/>
  <c r="K20" i="2"/>
  <c r="K34" i="2"/>
  <c r="K32" i="2"/>
  <c r="K29" i="2"/>
  <c r="K27" i="2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<sst xmlns="http://schemas.openxmlformats.org/spreadsheetml/2006/main" count="614" uniqueCount="128">
  <si>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</si>
  <si>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</si>
  <si>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</si>
  <si>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</si>
  <si>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</si>
  <si>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</si>
  <si>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</si>
  <si>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</si>
  <si>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</si>
  <si>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</si>
  <si>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</si>
  <si>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</si>
  <si>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</si>
  <si>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</si>
  <si>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</si>
  <si>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</si>
  <si>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</si>
  <si>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</si>
  <si>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</si>
  <si>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</si>
  <si>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</si>
  <si>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</si>
  <si>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</si>
  <si>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</si>
  <si>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</si>
  <si>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</si>
  <si>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</si>
  <si>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</si>
  <si>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</si>
  <si>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</si>
  <si>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</si>
  <si>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</si>
  <si>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</si>
  <si>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</si>
  <si>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OCTOBER 2019</t>
  </si>
  <si>
    <t>NOV 5 2019</t>
  </si>
  <si>
    <t>NOV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</si>
  <si>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CHRISTOPER VALENCIA</t>
    </r>
  </si>
  <si>
    <t>UNIT: 14A10</t>
  </si>
  <si>
    <t>PRES: OCT 25 2019 - PREV: OCT 22 2019 * 16.42</t>
  </si>
  <si>
    <t>PRES: OCT 25 2019 - PREV: OCT 22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</si>
  <si>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</si>
  <si>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</si>
  <si>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</si>
  <si>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</si>
  <si>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</si>
  <si>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</si>
  <si>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</si>
  <si>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</si>
  <si>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</si>
  <si>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</si>
  <si>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</si>
  <si>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</si>
  <si>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</si>
  <si>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</si>
  <si>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</si>
  <si>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</si>
  <si>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</si>
  <si>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</si>
  <si>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</si>
  <si>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</si>
  <si>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</si>
  <si>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</si>
  <si>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</si>
  <si>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</si>
  <si>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</si>
  <si>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</si>
  <si>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</si>
  <si>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</si>
  <si>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</si>
  <si>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</si>
  <si>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</si>
  <si>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</si>
  <si>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</si>
  <si>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</si>
  <si>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</si>
  <si>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</si>
  <si>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</si>
  <si>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</si>
  <si>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</si>
  <si>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</si>
  <si>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</si>
  <si>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</si>
  <si>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</si>
  <si>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</si>
  <si>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</si>
  <si>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</si>
  <si>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2020 - 11 kWh x 10.98 = 120.78 + 20% (AC) = 144.94 - 174.13 (billing Mar2020) = </t>
    </r>
    <r>
      <rPr>
        <b/>
        <u/>
        <sz val="14"/>
        <color rgb="FFFF0000"/>
        <rFont val="Calibri"/>
        <family val="2"/>
        <scheme val="minor"/>
      </rPr>
      <t>29.19</t>
    </r>
    <r>
      <rPr>
        <b/>
        <sz val="14"/>
        <color rgb="FFFF0000"/>
        <rFont val="Calibri"/>
        <family val="2"/>
        <scheme val="minor"/>
      </rPr>
      <t xml:space="preserve">
APR 2020 - 3 kWh x 9.79 = 29.37 + 20% (AC) = 35.24 - 39.53 (billing Apr2020) = </t>
    </r>
    <r>
      <rPr>
        <b/>
        <u/>
        <sz val="14"/>
        <color rgb="FFFF0000"/>
        <rFont val="Calibri"/>
        <family val="2"/>
        <scheme val="minor"/>
      </rPr>
      <t>4.29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</si>
  <si>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</si>
  <si>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</si>
  <si>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</si>
  <si>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</si>
  <si>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</si>
  <si>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2020 - 1 cubic x 96.21 = 96.21 + 20% (AC) = 115.45 - 117.31 (billing Apr2020) = 1.86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</si>
  <si>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</si>
  <si>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</si>
  <si>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</si>
  <si>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</si>
  <si>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</si>
  <si>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</si>
  <si>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</si>
  <si>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</si>
  <si>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</si>
  <si>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</si>
  <si>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</si>
  <si>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</si>
  <si>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</si>
  <si>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</si>
  <si>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</si>
  <si>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</si>
  <si>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</si>
  <si>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</si>
  <si>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</si>
  <si>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</si>
  <si>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</si>
  <si>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</si>
  <si>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</si>
  <si>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</si>
  <si>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</si>
  <si>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</si>
  <si>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</si>
  <si>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</si>
  <si>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</si>
  <si>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</si>
  <si>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</si>
  <si>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>BILLING AND COLLECTION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</si>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</sst>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/>
    <xf numFmtId="164" fontId="17" fillId="0" borderId="0" xfId="1" applyFont="1"/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14" fontId="5" fillId="0" borderId="8" xfId="0" applyNumberFormat="1" applyFont="1" applyBorder="1" applyAlignment="1">
      <alignment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51</xdr:row>
      <xdr:rowOff>0</xdr:rowOff>
    </xdr:from>
    <xdr:to>
      <xdr:col>4</xdr:col>
      <xdr:colOff>433298</xdr:colOff>
      <xdr:row>52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314714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745671</xdr:colOff>
      <xdr:row>53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77042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49</xdr:row>
      <xdr:rowOff>0</xdr:rowOff>
    </xdr:from>
    <xdr:to>
      <xdr:col>7</xdr:col>
      <xdr:colOff>745671</xdr:colOff>
      <xdr:row>53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620750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14A10%20-%20VALENC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/>
      <sheetData sheetId="1">
        <row r="12">
          <cell r="E12">
            <v>5551.2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0" zoomScaleNormal="55" zoomScaleSheetLayoutView="100" workbookViewId="0">
      <selection activeCell="G22" sqref="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5" t="s">
        <v>32</v>
      </c>
      <c r="E20" s="85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3258</v>
      </c>
      <c r="G21" s="46">
        <v>3258</v>
      </c>
      <c r="H21" s="47">
        <f>(F21-G21)*16.42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N34" sqref="N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95</v>
      </c>
      <c r="E16" s="49" t="s">
        <v>96</v>
      </c>
      <c r="F16" s="18"/>
      <c r="G16" s="18"/>
      <c r="H16" s="18">
        <v>708.14</v>
      </c>
      <c r="I16" s="18">
        <f>K35</f>
        <v>35.96</v>
      </c>
      <c r="J16" s="18">
        <f>I16+H16+G16</f>
        <v>744.1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5" t="s">
        <v>32</v>
      </c>
      <c r="E20" s="85"/>
      <c r="F20" s="46" t="s">
        <v>97</v>
      </c>
      <c r="G20" s="46"/>
      <c r="H20" s="46"/>
      <c r="I20" s="9"/>
      <c r="J20" s="22">
        <v>0</v>
      </c>
      <c r="K20" s="9">
        <f>H21</f>
        <v>35.96</v>
      </c>
    </row>
    <row r="21" spans="3:11" ht="21" x14ac:dyDescent="0.35">
      <c r="C21" s="39"/>
      <c r="D21" s="8"/>
      <c r="E21" s="8"/>
      <c r="F21" s="46">
        <v>3289</v>
      </c>
      <c r="G21" s="46">
        <v>3285</v>
      </c>
      <c r="H21" s="47">
        <f>(F21-G21)*8.99</f>
        <v>35.96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4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64"/>
      <c r="G31" s="64"/>
      <c r="H31" s="64"/>
      <c r="I31" s="9"/>
      <c r="J31" s="9"/>
      <c r="K31" s="9"/>
    </row>
    <row r="32" spans="3:11" ht="21" customHeight="1" x14ac:dyDescent="0.35">
      <c r="C32" s="38"/>
      <c r="D32" s="94"/>
      <c r="E32" s="94"/>
      <c r="F32" s="95"/>
      <c r="G32" s="95"/>
      <c r="H32" s="95"/>
      <c r="I32" s="95"/>
      <c r="J32" s="67"/>
      <c r="K32" s="67"/>
    </row>
    <row r="33" spans="2:12" ht="27" customHeight="1" x14ac:dyDescent="0.35">
      <c r="C33" s="40"/>
      <c r="D33" s="44"/>
      <c r="E33" s="44"/>
      <c r="F33" s="64"/>
      <c r="G33" s="64"/>
      <c r="H33" s="6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35.96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744.1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63"/>
      <c r="D41" s="63"/>
      <c r="E41" s="63"/>
      <c r="F41" s="63"/>
      <c r="G41" s="63"/>
      <c r="H41" s="63"/>
      <c r="I41" s="63"/>
      <c r="J41" s="63"/>
      <c r="K41" s="63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8"/>
      <c r="D44" s="88"/>
      <c r="E44" s="88"/>
      <c r="F44" s="88"/>
      <c r="G44" s="88"/>
      <c r="H44" s="88"/>
      <c r="I44" s="88"/>
      <c r="J44" s="88"/>
      <c r="K44" s="88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9" t="s">
        <v>33</v>
      </c>
      <c r="D53" s="89"/>
      <c r="E53" s="89"/>
      <c r="F53" s="8"/>
      <c r="G53" s="89" t="s">
        <v>31</v>
      </c>
      <c r="H53" s="89"/>
      <c r="I53" s="9"/>
      <c r="J53" s="9"/>
      <c r="K53" s="9"/>
    </row>
    <row r="54" spans="3:11" ht="21" x14ac:dyDescent="0.35">
      <c r="C54" s="79" t="s">
        <v>23</v>
      </c>
      <c r="D54" s="79"/>
      <c r="E54" s="79"/>
      <c r="F54" s="8"/>
      <c r="G54" s="79" t="s">
        <v>24</v>
      </c>
      <c r="H54" s="79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N10" sqref="N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>
        <v>744.1</v>
      </c>
      <c r="I16" s="18">
        <f>K35</f>
        <v>45.300000000000004</v>
      </c>
      <c r="J16" s="18">
        <f>I16+H16+G16</f>
        <v>789.4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5" t="s">
        <v>32</v>
      </c>
      <c r="E20" s="85"/>
      <c r="F20" s="46" t="s">
        <v>103</v>
      </c>
      <c r="G20" s="46"/>
      <c r="H20" s="46"/>
      <c r="I20" s="9"/>
      <c r="J20" s="22">
        <v>0</v>
      </c>
      <c r="K20" s="9">
        <f>H21</f>
        <v>45.300000000000004</v>
      </c>
    </row>
    <row r="21" spans="3:11" ht="21" x14ac:dyDescent="0.35">
      <c r="C21" s="39"/>
      <c r="D21" s="8"/>
      <c r="E21" s="8"/>
      <c r="F21" s="46">
        <v>3294</v>
      </c>
      <c r="G21" s="46">
        <v>3289</v>
      </c>
      <c r="H21" s="47">
        <f>(F21-G21)*9.06</f>
        <v>45.300000000000004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5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69"/>
      <c r="G31" s="69"/>
      <c r="H31" s="69"/>
      <c r="I31" s="9"/>
      <c r="J31" s="9"/>
      <c r="K31" s="9"/>
    </row>
    <row r="32" spans="3:11" ht="21" customHeight="1" x14ac:dyDescent="0.35">
      <c r="C32" s="38"/>
      <c r="D32" s="94"/>
      <c r="E32" s="94"/>
      <c r="F32" s="95"/>
      <c r="G32" s="95"/>
      <c r="H32" s="95"/>
      <c r="I32" s="95"/>
      <c r="J32" s="67"/>
      <c r="K32" s="67"/>
    </row>
    <row r="33" spans="2:12" ht="27" customHeight="1" x14ac:dyDescent="0.35">
      <c r="C33" s="40"/>
      <c r="D33" s="44"/>
      <c r="E33" s="44"/>
      <c r="F33" s="69"/>
      <c r="G33" s="69"/>
      <c r="H33" s="69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45.300000000000004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789.4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68"/>
      <c r="D41" s="68"/>
      <c r="E41" s="68"/>
      <c r="F41" s="68"/>
      <c r="G41" s="68"/>
      <c r="H41" s="68"/>
      <c r="I41" s="68"/>
      <c r="J41" s="68"/>
      <c r="K41" s="68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8"/>
      <c r="D44" s="88"/>
      <c r="E44" s="88"/>
      <c r="F44" s="88"/>
      <c r="G44" s="88"/>
      <c r="H44" s="88"/>
      <c r="I44" s="88"/>
      <c r="J44" s="88"/>
      <c r="K44" s="88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9" t="s">
        <v>33</v>
      </c>
      <c r="D53" s="89"/>
      <c r="E53" s="89"/>
      <c r="F53" s="8"/>
      <c r="G53" s="89" t="s">
        <v>31</v>
      </c>
      <c r="H53" s="89"/>
      <c r="I53" s="9"/>
      <c r="J53" s="9"/>
      <c r="K53" s="9"/>
    </row>
    <row r="54" spans="3:11" ht="21" x14ac:dyDescent="0.35">
      <c r="C54" s="79" t="s">
        <v>23</v>
      </c>
      <c r="D54" s="79"/>
      <c r="E54" s="79"/>
      <c r="F54" s="8"/>
      <c r="G54" s="79" t="s">
        <v>24</v>
      </c>
      <c r="H54" s="79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Q20" sqref="Q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/>
      <c r="H16" s="18">
        <v>789.4</v>
      </c>
      <c r="I16" s="18">
        <f>K35</f>
        <v>1646.77</v>
      </c>
      <c r="J16" s="18">
        <f>I16+H16+G16</f>
        <v>2436.17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5" t="s">
        <v>32</v>
      </c>
      <c r="E20" s="85"/>
      <c r="F20" s="46" t="s">
        <v>107</v>
      </c>
      <c r="G20" s="46"/>
      <c r="H20" s="46"/>
      <c r="I20" s="9"/>
      <c r="J20" s="22">
        <v>0</v>
      </c>
      <c r="K20" s="9">
        <f>H21</f>
        <v>1156.42</v>
      </c>
    </row>
    <row r="21" spans="3:11" ht="21" x14ac:dyDescent="0.35">
      <c r="C21" s="39"/>
      <c r="D21" s="8"/>
      <c r="E21" s="8"/>
      <c r="F21" s="46">
        <v>3428</v>
      </c>
      <c r="G21" s="46">
        <v>3294</v>
      </c>
      <c r="H21" s="47">
        <f>(F21-G21)*8.63</f>
        <v>1156.42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134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490.34999999999997</v>
      </c>
    </row>
    <row r="25" spans="3:11" ht="21" x14ac:dyDescent="0.35">
      <c r="C25" s="39"/>
      <c r="D25" s="8"/>
      <c r="E25" s="8"/>
      <c r="F25" s="46">
        <v>8</v>
      </c>
      <c r="G25" s="46">
        <v>3</v>
      </c>
      <c r="H25" s="47">
        <f>(F25-G25)*98.07</f>
        <v>490.34999999999997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5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72"/>
      <c r="G31" s="72"/>
      <c r="H31" s="72"/>
      <c r="I31" s="9"/>
      <c r="J31" s="9"/>
      <c r="K31" s="9"/>
    </row>
    <row r="32" spans="3:11" ht="21" customHeight="1" x14ac:dyDescent="0.35">
      <c r="C32" s="38"/>
      <c r="D32" s="94"/>
      <c r="E32" s="94"/>
      <c r="F32" s="95"/>
      <c r="G32" s="95"/>
      <c r="H32" s="95"/>
      <c r="I32" s="95"/>
      <c r="J32" s="67"/>
      <c r="K32" s="67"/>
    </row>
    <row r="33" spans="2:12" ht="27" customHeight="1" x14ac:dyDescent="0.35">
      <c r="C33" s="40"/>
      <c r="D33" s="44"/>
      <c r="E33" s="44"/>
      <c r="F33" s="72"/>
      <c r="G33" s="72"/>
      <c r="H33" s="7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1646.77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2436.17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71"/>
      <c r="D41" s="71"/>
      <c r="E41" s="71"/>
      <c r="F41" s="71"/>
      <c r="G41" s="71"/>
      <c r="H41" s="71"/>
      <c r="I41" s="71"/>
      <c r="J41" s="71"/>
      <c r="K41" s="71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8"/>
      <c r="D44" s="88"/>
      <c r="E44" s="88"/>
      <c r="F44" s="88"/>
      <c r="G44" s="88"/>
      <c r="H44" s="88"/>
      <c r="I44" s="88"/>
      <c r="J44" s="88"/>
      <c r="K44" s="88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9" t="s">
        <v>33</v>
      </c>
      <c r="D53" s="89"/>
      <c r="E53" s="89"/>
      <c r="F53" s="8"/>
      <c r="G53" s="89" t="s">
        <v>31</v>
      </c>
      <c r="H53" s="89"/>
      <c r="I53" s="9"/>
      <c r="J53" s="9"/>
      <c r="K53" s="9"/>
    </row>
    <row r="54" spans="3:11" ht="21" x14ac:dyDescent="0.35">
      <c r="C54" s="79" t="s">
        <v>23</v>
      </c>
      <c r="D54" s="79"/>
      <c r="E54" s="79"/>
      <c r="F54" s="8"/>
      <c r="G54" s="79" t="s">
        <v>24</v>
      </c>
      <c r="H54" s="79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O26" sqref="O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114</v>
      </c>
      <c r="H15" s="13" t="s">
        <v>115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109</v>
      </c>
      <c r="E16" s="49" t="s">
        <v>110</v>
      </c>
      <c r="F16" s="18"/>
      <c r="G16" s="18">
        <v>4163.3999999999996</v>
      </c>
      <c r="H16" s="18"/>
      <c r="I16" s="18">
        <f>K35</f>
        <v>3965.76</v>
      </c>
      <c r="J16" s="18">
        <f>I16+H16+G16</f>
        <v>8129.16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6" t="s">
        <v>116</v>
      </c>
      <c r="E20" s="96"/>
      <c r="F20" s="46" t="s">
        <v>111</v>
      </c>
      <c r="G20" s="46"/>
      <c r="H20" s="46"/>
      <c r="I20" s="9"/>
      <c r="J20" s="22">
        <v>0</v>
      </c>
      <c r="K20" s="9">
        <f>H21</f>
        <v>1690.92</v>
      </c>
    </row>
    <row r="21" spans="3:11" ht="21" x14ac:dyDescent="0.35">
      <c r="C21" s="39"/>
      <c r="D21" s="8"/>
      <c r="E21" s="8"/>
      <c r="F21" s="46">
        <v>3659</v>
      </c>
      <c r="G21" s="46">
        <v>3428</v>
      </c>
      <c r="H21" s="47">
        <f>(F21-G21)*7.32</f>
        <v>1690.92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231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117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887.04</v>
      </c>
    </row>
    <row r="25" spans="3:11" ht="21" x14ac:dyDescent="0.35">
      <c r="C25" s="39"/>
      <c r="D25" s="8"/>
      <c r="E25" s="8"/>
      <c r="F25" s="46">
        <v>17</v>
      </c>
      <c r="G25" s="46">
        <v>8</v>
      </c>
      <c r="H25" s="47">
        <f>(F25-G25)*98.56</f>
        <v>887.04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9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6" t="s">
        <v>118</v>
      </c>
      <c r="E28" s="96"/>
      <c r="F28" s="46" t="s">
        <v>119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23.13</v>
      </c>
      <c r="G29" s="46">
        <v>60</v>
      </c>
      <c r="H29" s="47">
        <f>F29*G29</f>
        <v>1387.8</v>
      </c>
      <c r="I29" s="9"/>
      <c r="J29" s="22">
        <v>0</v>
      </c>
      <c r="K29" s="9">
        <f>H29</f>
        <v>1387.8</v>
      </c>
    </row>
    <row r="30" spans="3:11" ht="35.1" customHeight="1" x14ac:dyDescent="0.35">
      <c r="C30" s="70"/>
      <c r="D30" s="70"/>
      <c r="E30" s="70"/>
      <c r="F30" s="77"/>
      <c r="G30" s="77"/>
      <c r="H30" s="77"/>
      <c r="I30" s="9"/>
      <c r="J30" s="9"/>
      <c r="K30" s="9"/>
    </row>
    <row r="31" spans="3:11" ht="21" x14ac:dyDescent="0.35">
      <c r="C31" s="40"/>
      <c r="D31" s="44"/>
      <c r="E31" s="44"/>
      <c r="F31" s="74"/>
      <c r="G31" s="74"/>
      <c r="H31" s="74"/>
      <c r="I31" s="9"/>
      <c r="J31" s="9"/>
      <c r="K31" s="9"/>
    </row>
    <row r="32" spans="3:11" ht="21" customHeight="1" x14ac:dyDescent="0.35">
      <c r="C32" s="38"/>
      <c r="D32" s="94"/>
      <c r="E32" s="94"/>
      <c r="F32" s="95"/>
      <c r="G32" s="95"/>
      <c r="H32" s="95"/>
      <c r="I32" s="95"/>
      <c r="J32" s="67"/>
      <c r="K32" s="67"/>
    </row>
    <row r="33" spans="2:12" ht="27" customHeight="1" x14ac:dyDescent="0.35">
      <c r="C33" s="40"/>
      <c r="D33" s="44"/>
      <c r="E33" s="44"/>
      <c r="F33" s="74"/>
      <c r="G33" s="74"/>
      <c r="H33" s="7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(K20+K24+K29)</f>
        <v>3965.76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8129.16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73"/>
      <c r="D41" s="73"/>
      <c r="E41" s="73"/>
      <c r="F41" s="73"/>
      <c r="G41" s="73"/>
      <c r="H41" s="73"/>
      <c r="I41" s="73"/>
      <c r="J41" s="73"/>
      <c r="K41" s="73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8"/>
      <c r="D44" s="88"/>
      <c r="E44" s="88"/>
      <c r="F44" s="88"/>
      <c r="G44" s="88"/>
      <c r="H44" s="88"/>
      <c r="I44" s="88"/>
      <c r="J44" s="88"/>
      <c r="K44" s="88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9" t="s">
        <v>33</v>
      </c>
      <c r="D53" s="89"/>
      <c r="E53" s="89"/>
      <c r="F53" s="8"/>
      <c r="G53" s="89" t="s">
        <v>31</v>
      </c>
      <c r="H53" s="89"/>
      <c r="I53" s="9"/>
      <c r="J53" s="9"/>
      <c r="K53" s="9"/>
    </row>
    <row r="54" spans="3:11" ht="21" x14ac:dyDescent="0.35">
      <c r="C54" s="79" t="s">
        <v>23</v>
      </c>
      <c r="D54" s="79"/>
      <c r="E54" s="79"/>
      <c r="F54" s="8"/>
      <c r="G54" s="79" t="s">
        <v>24</v>
      </c>
      <c r="H54" s="79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2:E32"/>
    <mergeCell ref="F32:I32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abSelected="1" topLeftCell="A13" zoomScale="70" zoomScaleNormal="70" workbookViewId="0">
      <selection activeCell="O26" sqref="O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114</v>
      </c>
      <c r="H15" s="13" t="s">
        <v>115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121</v>
      </c>
      <c r="E16" s="78" t="s">
        <v>122</v>
      </c>
      <c r="F16" s="18"/>
      <c r="G16" s="18">
        <f>[1]ASU!$E$12</f>
        <v>5551.2</v>
      </c>
      <c r="H16" s="18"/>
      <c r="I16" s="18">
        <f>K35</f>
        <v>3751.9799999999996</v>
      </c>
      <c r="J16" s="18">
        <f>I16+H16+G16</f>
        <v>9303.18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6" t="s">
        <v>32</v>
      </c>
      <c r="E20" s="96"/>
      <c r="F20" s="46" t="s">
        <v>126</v>
      </c>
      <c r="G20" s="46"/>
      <c r="H20" s="46"/>
      <c r="I20" s="9"/>
      <c r="J20" s="22">
        <v>0</v>
      </c>
      <c r="K20" s="9">
        <f>H21</f>
        <v>1579.9399999999998</v>
      </c>
    </row>
    <row r="21" spans="3:11" ht="21" x14ac:dyDescent="0.35">
      <c r="C21" s="39"/>
      <c r="D21" s="8"/>
      <c r="E21" s="8"/>
      <c r="F21" s="46">
        <v>3856</v>
      </c>
      <c r="G21" s="46">
        <v>3659</v>
      </c>
      <c r="H21" s="47">
        <f>(F21-G21)*8.02</f>
        <v>1579.9399999999998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197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127</v>
      </c>
      <c r="G24" s="46"/>
      <c r="H24" s="46"/>
      <c r="I24" s="9"/>
      <c r="J24" s="22">
        <v>0</v>
      </c>
      <c r="K24" s="9">
        <f>H25</f>
        <v>784.24</v>
      </c>
    </row>
    <row r="25" spans="3:11" ht="21" x14ac:dyDescent="0.35">
      <c r="C25" s="39"/>
      <c r="D25" s="8"/>
      <c r="E25" s="8"/>
      <c r="F25" s="46">
        <v>25</v>
      </c>
      <c r="G25" s="46">
        <v>17</v>
      </c>
      <c r="H25" s="47">
        <f>(F25-G25)*98.03</f>
        <v>784.24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8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6" t="s">
        <v>118</v>
      </c>
      <c r="E28" s="96"/>
      <c r="F28" s="46" t="s">
        <v>123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23.13</v>
      </c>
      <c r="G29" s="46">
        <v>60</v>
      </c>
      <c r="H29" s="47">
        <f>F29*G29</f>
        <v>1387.8</v>
      </c>
      <c r="I29" s="9"/>
      <c r="J29" s="22">
        <v>0</v>
      </c>
      <c r="K29" s="9">
        <f>H29</f>
        <v>1387.8</v>
      </c>
    </row>
    <row r="30" spans="3:11" ht="35.1" customHeight="1" x14ac:dyDescent="0.35">
      <c r="C30" s="70"/>
      <c r="D30" s="70"/>
      <c r="E30" s="70"/>
      <c r="F30" s="77"/>
      <c r="G30" s="77"/>
      <c r="H30" s="77"/>
      <c r="I30" s="9"/>
      <c r="J30" s="9"/>
      <c r="K30" s="9"/>
    </row>
    <row r="31" spans="3:11" ht="21" x14ac:dyDescent="0.35">
      <c r="C31" s="40"/>
      <c r="D31" s="44"/>
      <c r="E31" s="44"/>
      <c r="F31" s="76"/>
      <c r="G31" s="76"/>
      <c r="H31" s="76"/>
      <c r="I31" s="9"/>
      <c r="J31" s="9"/>
      <c r="K31" s="9"/>
    </row>
    <row r="32" spans="3:11" ht="21" customHeight="1" x14ac:dyDescent="0.35">
      <c r="C32" s="38"/>
      <c r="D32" s="94"/>
      <c r="E32" s="94"/>
      <c r="F32" s="95"/>
      <c r="G32" s="95"/>
      <c r="H32" s="95"/>
      <c r="I32" s="95"/>
      <c r="J32" s="67"/>
      <c r="K32" s="67"/>
    </row>
    <row r="33" spans="2:12" ht="27" customHeight="1" x14ac:dyDescent="0.35">
      <c r="C33" s="40"/>
      <c r="D33" s="44"/>
      <c r="E33" s="44"/>
      <c r="F33" s="76"/>
      <c r="G33" s="76"/>
      <c r="H33" s="7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(K20+K24+K29)</f>
        <v>3751.9799999999996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9303.18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75"/>
      <c r="D41" s="75"/>
      <c r="E41" s="75"/>
      <c r="F41" s="75"/>
      <c r="G41" s="75"/>
      <c r="H41" s="75"/>
      <c r="I41" s="75"/>
      <c r="J41" s="75"/>
      <c r="K41" s="75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8"/>
      <c r="D44" s="88"/>
      <c r="E44" s="88"/>
      <c r="F44" s="88"/>
      <c r="G44" s="88"/>
      <c r="H44" s="88"/>
      <c r="I44" s="88"/>
      <c r="J44" s="88"/>
      <c r="K44" s="88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9" t="s">
        <v>124</v>
      </c>
      <c r="D53" s="89"/>
      <c r="E53" s="89"/>
      <c r="F53" s="8"/>
      <c r="G53" s="89" t="s">
        <v>31</v>
      </c>
      <c r="H53" s="89"/>
      <c r="I53" s="9"/>
      <c r="J53" s="9"/>
      <c r="K53" s="9"/>
    </row>
    <row r="54" spans="3:11" ht="21" x14ac:dyDescent="0.35">
      <c r="C54" s="79" t="s">
        <v>125</v>
      </c>
      <c r="D54" s="79"/>
      <c r="E54" s="79"/>
      <c r="F54" s="8"/>
      <c r="G54" s="79" t="s">
        <v>24</v>
      </c>
      <c r="H54" s="79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2:E32"/>
    <mergeCell ref="F32:I3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4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5" t="s">
        <v>32</v>
      </c>
      <c r="E20" s="85"/>
      <c r="F20" s="46" t="s">
        <v>44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3258</v>
      </c>
      <c r="G21" s="46">
        <v>3258</v>
      </c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/>
      <c r="I16" s="18">
        <f>K35</f>
        <v>133.99</v>
      </c>
      <c r="J16" s="18">
        <f>I16+H16+G16</f>
        <v>133.99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5" t="s">
        <v>32</v>
      </c>
      <c r="E20" s="85"/>
      <c r="F20" s="46" t="s">
        <v>49</v>
      </c>
      <c r="G20" s="46"/>
      <c r="H20" s="46"/>
      <c r="I20" s="9"/>
      <c r="J20" s="22">
        <v>0</v>
      </c>
      <c r="K20" s="9">
        <f>H21</f>
        <v>18.059999999999999</v>
      </c>
    </row>
    <row r="21" spans="3:11" ht="21" x14ac:dyDescent="0.35">
      <c r="C21" s="39"/>
      <c r="D21" s="8"/>
      <c r="E21" s="8"/>
      <c r="F21" s="46">
        <v>3259</v>
      </c>
      <c r="G21" s="46">
        <v>3258</v>
      </c>
      <c r="H21" s="47">
        <f>(F21-G21)*18.06</f>
        <v>18.059999999999999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133.99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133.99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133.99</v>
      </c>
      <c r="I16" s="18">
        <f>K35</f>
        <v>34.799999999999997</v>
      </c>
      <c r="J16" s="18">
        <f>I16+H16+G16</f>
        <v>168.79000000000002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5" t="s">
        <v>32</v>
      </c>
      <c r="E20" s="85"/>
      <c r="F20" s="46" t="s">
        <v>55</v>
      </c>
      <c r="G20" s="46"/>
      <c r="H20" s="46"/>
      <c r="I20" s="9"/>
      <c r="J20" s="22">
        <v>0</v>
      </c>
      <c r="K20" s="9">
        <f>H21</f>
        <v>34.799999999999997</v>
      </c>
    </row>
    <row r="21" spans="3:11" ht="21" x14ac:dyDescent="0.35">
      <c r="C21" s="39"/>
      <c r="D21" s="8"/>
      <c r="E21" s="8"/>
      <c r="F21" s="46">
        <v>3261</v>
      </c>
      <c r="G21" s="46">
        <v>3259</v>
      </c>
      <c r="H21" s="47">
        <f>(F21-G21)*17.4</f>
        <v>34.799999999999997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34.799999999999997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168.79000000000002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85" zoomScaleNormal="85" workbookViewId="0">
      <selection activeCell="J9" sqref="J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168.79</v>
      </c>
      <c r="I16" s="18">
        <f>K35</f>
        <v>63.32</v>
      </c>
      <c r="J16" s="18">
        <f>I16+H16+G16</f>
        <v>232.10999999999999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5" t="s">
        <v>32</v>
      </c>
      <c r="E20" s="85"/>
      <c r="F20" s="46" t="s">
        <v>59</v>
      </c>
      <c r="G20" s="46"/>
      <c r="H20" s="46"/>
      <c r="I20" s="9"/>
      <c r="J20" s="22">
        <v>0</v>
      </c>
      <c r="K20" s="9">
        <f>H21</f>
        <v>63.32</v>
      </c>
    </row>
    <row r="21" spans="3:11" ht="21" x14ac:dyDescent="0.35">
      <c r="C21" s="39"/>
      <c r="D21" s="8"/>
      <c r="E21" s="8"/>
      <c r="F21" s="46">
        <v>3265</v>
      </c>
      <c r="G21" s="46">
        <v>3261</v>
      </c>
      <c r="H21" s="47">
        <f>(F21-G21)*15.83</f>
        <v>63.32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63.32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232.10999999999999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85" zoomScaleNormal="85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232.11</v>
      </c>
      <c r="I16" s="18">
        <f>K35</f>
        <v>291.44</v>
      </c>
      <c r="J16" s="18">
        <f>I16+H16+G16</f>
        <v>523.54999999999995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5" t="s">
        <v>32</v>
      </c>
      <c r="E20" s="85"/>
      <c r="F20" s="46" t="s">
        <v>64</v>
      </c>
      <c r="G20" s="46"/>
      <c r="H20" s="46"/>
      <c r="I20" s="9"/>
      <c r="J20" s="22">
        <v>0</v>
      </c>
      <c r="K20" s="9">
        <f>H21</f>
        <v>174.13</v>
      </c>
    </row>
    <row r="21" spans="3:11" ht="21" x14ac:dyDescent="0.35">
      <c r="C21" s="39"/>
      <c r="D21" s="8"/>
      <c r="E21" s="8"/>
      <c r="F21" s="46">
        <v>3276</v>
      </c>
      <c r="G21" s="46">
        <v>3265</v>
      </c>
      <c r="H21" s="47">
        <f>(F21-G21)*15.83</f>
        <v>174.13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11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1</v>
      </c>
      <c r="G26" s="90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291.44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523.54999999999995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57" t="s">
        <v>66</v>
      </c>
      <c r="D41" s="57" t="s">
        <v>67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8"/>
      <c r="D42" s="57" t="s">
        <v>68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zoomScale="70" zoomScaleNormal="70" workbookViewId="0">
      <selection activeCell="R28" sqref="R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>
        <v>523.54999999999995</v>
      </c>
      <c r="I16" s="18">
        <f>K36</f>
        <v>156.83999999999997</v>
      </c>
      <c r="J16" s="18">
        <f>I16+H16+G16</f>
        <v>680.38999999999987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5" t="s">
        <v>32</v>
      </c>
      <c r="E20" s="85"/>
      <c r="F20" s="46" t="s">
        <v>72</v>
      </c>
      <c r="G20" s="46"/>
      <c r="H20" s="46"/>
      <c r="I20" s="9"/>
      <c r="J20" s="22">
        <v>0</v>
      </c>
      <c r="K20" s="9">
        <f>H21</f>
        <v>32.94</v>
      </c>
    </row>
    <row r="21" spans="3:11" ht="21" x14ac:dyDescent="0.35">
      <c r="C21" s="39"/>
      <c r="D21" s="8"/>
      <c r="E21" s="8"/>
      <c r="F21" s="46">
        <v>3279</v>
      </c>
      <c r="G21" s="46">
        <v>3276</v>
      </c>
      <c r="H21" s="47">
        <f>(F21-G21)*10.98</f>
        <v>32.94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3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3</v>
      </c>
      <c r="G25" s="46">
        <v>2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1</v>
      </c>
      <c r="G26" s="90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26.14</v>
      </c>
      <c r="J28" s="22">
        <v>0</v>
      </c>
      <c r="K28" s="9">
        <f>I28</f>
        <v>26.14</v>
      </c>
    </row>
    <row r="29" spans="3:11" ht="21" x14ac:dyDescent="0.35">
      <c r="C29" s="92" t="s">
        <v>77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2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56"/>
      <c r="G32" s="56"/>
      <c r="H32" s="56"/>
      <c r="I32" s="9"/>
      <c r="J32" s="9"/>
      <c r="K32" s="9"/>
    </row>
    <row r="33" spans="2:12" ht="21" x14ac:dyDescent="0.35">
      <c r="C33" s="38"/>
      <c r="D33" s="44"/>
      <c r="E33" s="44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6"/>
      <c r="G34" s="56"/>
      <c r="H34" s="5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156.83999999999997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680.38999999999987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1" x14ac:dyDescent="0.35">
      <c r="B42" s="3"/>
      <c r="C42" s="57" t="s">
        <v>66</v>
      </c>
      <c r="D42" s="57" t="s">
        <v>67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8"/>
      <c r="D43" s="57" t="s">
        <v>68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8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0" zoomScale="70" zoomScaleNormal="70" workbookViewId="0">
      <selection activeCell="F34" sqref="F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79</v>
      </c>
      <c r="E16" s="49" t="s">
        <v>80</v>
      </c>
      <c r="F16" s="18"/>
      <c r="G16" s="18"/>
      <c r="H16" s="18">
        <v>680.39</v>
      </c>
      <c r="I16" s="18">
        <f>K36</f>
        <v>1.7639999999999958</v>
      </c>
      <c r="J16" s="18">
        <f>I16+H16+G16</f>
        <v>682.154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5" t="s">
        <v>32</v>
      </c>
      <c r="E20" s="85"/>
      <c r="F20" s="46" t="s">
        <v>81</v>
      </c>
      <c r="G20" s="46"/>
      <c r="H20" s="46"/>
      <c r="I20" s="9"/>
      <c r="J20" s="22">
        <v>0</v>
      </c>
      <c r="K20" s="9">
        <f>H21</f>
        <v>29.369999999999997</v>
      </c>
    </row>
    <row r="21" spans="3:11" ht="21" x14ac:dyDescent="0.35">
      <c r="C21" s="39"/>
      <c r="D21" s="8"/>
      <c r="E21" s="8"/>
      <c r="F21" s="46">
        <v>3282</v>
      </c>
      <c r="G21" s="46">
        <v>3279</v>
      </c>
      <c r="H21" s="47">
        <f>(F21-G21)*9.79</f>
        <v>29.369999999999997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3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5.8739999999999997</v>
      </c>
      <c r="J28" s="22">
        <v>0</v>
      </c>
      <c r="K28" s="9">
        <f>I28</f>
        <v>5.8739999999999997</v>
      </c>
    </row>
    <row r="29" spans="3:11" ht="21" customHeight="1" x14ac:dyDescent="0.35">
      <c r="C29" s="92" t="s">
        <v>83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96.95" customHeight="1" x14ac:dyDescent="0.35">
      <c r="C33" s="38"/>
      <c r="D33" s="94" t="s">
        <v>86</v>
      </c>
      <c r="E33" s="94"/>
      <c r="F33" s="95" t="s">
        <v>87</v>
      </c>
      <c r="G33" s="95"/>
      <c r="H33" s="95"/>
      <c r="I33" s="95"/>
      <c r="J33" s="66">
        <v>0</v>
      </c>
      <c r="K33" s="67">
        <f>(29.19+4.29)</f>
        <v>33.480000000000004</v>
      </c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1.7639999999999958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682.154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3.25" x14ac:dyDescent="0.35">
      <c r="B43" s="3"/>
      <c r="C43" s="65" t="s">
        <v>66</v>
      </c>
      <c r="D43" s="57" t="s">
        <v>84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7" t="s">
        <v>85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7" t="s">
        <v>68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8"/>
      <c r="D48" s="88"/>
      <c r="E48" s="88"/>
      <c r="F48" s="88"/>
      <c r="G48" s="88"/>
      <c r="H48" s="88"/>
      <c r="I48" s="88"/>
      <c r="J48" s="88"/>
      <c r="K48" s="88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9" t="s">
        <v>33</v>
      </c>
      <c r="D57" s="89"/>
      <c r="E57" s="89"/>
      <c r="F57" s="8"/>
      <c r="G57" s="89" t="s">
        <v>31</v>
      </c>
      <c r="H57" s="89"/>
      <c r="I57" s="9"/>
      <c r="J57" s="9"/>
      <c r="K57" s="9"/>
    </row>
    <row r="58" spans="3:11" ht="21" x14ac:dyDescent="0.35">
      <c r="C58" s="79" t="s">
        <v>23</v>
      </c>
      <c r="D58" s="79"/>
      <c r="E58" s="79"/>
      <c r="F58" s="8"/>
      <c r="G58" s="79" t="s">
        <v>24</v>
      </c>
      <c r="H58" s="79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24" zoomScale="70" zoomScaleNormal="70" workbookViewId="0">
      <selection activeCell="P31" sqref="P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89</v>
      </c>
      <c r="E16" s="49" t="s">
        <v>90</v>
      </c>
      <c r="F16" s="18"/>
      <c r="G16" s="18"/>
      <c r="H16" s="18">
        <v>682.15</v>
      </c>
      <c r="I16" s="18">
        <f>K34</f>
        <v>25.99</v>
      </c>
      <c r="J16" s="18">
        <f>I16+H16+G16</f>
        <v>708.14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5" t="s">
        <v>32</v>
      </c>
      <c r="E20" s="85"/>
      <c r="F20" s="46" t="s">
        <v>91</v>
      </c>
      <c r="G20" s="46"/>
      <c r="H20" s="46"/>
      <c r="I20" s="9"/>
      <c r="J20" s="22">
        <v>0</v>
      </c>
      <c r="K20" s="9">
        <f>H21</f>
        <v>28.86</v>
      </c>
    </row>
    <row r="21" spans="3:11" ht="21" x14ac:dyDescent="0.35">
      <c r="C21" s="39"/>
      <c r="D21" s="8"/>
      <c r="E21" s="8"/>
      <c r="F21" s="46">
        <v>3285</v>
      </c>
      <c r="G21" s="46">
        <v>3282</v>
      </c>
      <c r="H21" s="47">
        <f>(F21-G21)*9.62</f>
        <v>28.86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3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7"/>
      <c r="G30" s="87"/>
      <c r="H30" s="87"/>
      <c r="I30" s="9"/>
      <c r="J30" s="9"/>
      <c r="K30" s="9"/>
    </row>
    <row r="31" spans="3:11" ht="117.95" customHeight="1" x14ac:dyDescent="0.35">
      <c r="C31" s="38"/>
      <c r="D31" s="94" t="s">
        <v>86</v>
      </c>
      <c r="E31" s="94"/>
      <c r="F31" s="95" t="s">
        <v>93</v>
      </c>
      <c r="G31" s="95"/>
      <c r="H31" s="95"/>
      <c r="I31" s="95"/>
      <c r="J31" s="67">
        <v>0</v>
      </c>
      <c r="K31" s="67">
        <f>1.01+1.86</f>
        <v>2.87</v>
      </c>
    </row>
    <row r="32" spans="3:11" ht="27" customHeight="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25.99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708.14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63"/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C43:K43"/>
    <mergeCell ref="C52:E52"/>
    <mergeCell ref="G52:H52"/>
    <mergeCell ref="C53:E53"/>
    <mergeCell ref="G53:H53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2020-11-05T06:22:38Z</cp:lastPrinted>
  <dcterms:created xsi:type="dcterms:W3CDTF">2018-02-28T02:33:50Z</dcterms:created>
  <dcterms:modified xsi:type="dcterms:W3CDTF">2020-12-16T10:47:48Z</dcterms:modified>
</cp:coreProperties>
</file>