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13" activeTab="18"/>
  </bookViews>
  <sheets>
    <sheet name="JULY 2019" sheetId="1" r:id="rId1"/>
    <sheet name="AUGUST 2019" sheetId="2" r:id="rId2"/>
    <sheet name="SEPTEMBER 2019" sheetId="3" r:id="rId3"/>
    <sheet name="OCTOBER 2019" sheetId="4" r:id="rId4"/>
    <sheet name="NOVEMBER 2019" sheetId="5" r:id="rId5"/>
    <sheet name="DECEMBER 2019" sheetId="6" r:id="rId6"/>
    <sheet name="JAN 2020" sheetId="7" r:id="rId7"/>
    <sheet name="FEB 2020" sheetId="8" r:id="rId8"/>
    <sheet name="MAR 2020" sheetId="9" r:id="rId9"/>
    <sheet name="APR 2020" sheetId="10" r:id="rId10"/>
    <sheet name="MAY 2020" sheetId="11" r:id="rId11"/>
    <sheet name="MAY 2020 (2)" sheetId="14" r:id="rId12"/>
    <sheet name="JUN 2020" sheetId="12" r:id="rId13"/>
    <sheet name="JUN 2020 (2)" sheetId="15" r:id="rId14"/>
    <sheet name="JUL 2020" sheetId="16" r:id="rId15"/>
    <sheet name="AUG 2020" sheetId="17" r:id="rId16"/>
    <sheet name="SEPT 2020" sheetId="18" r:id="rId17"/>
    <sheet name="OCT 2020" sheetId="19" r:id="rId18"/>
    <sheet name="NOV 2020" sheetId="21" r:id="rId19"/>
  </sheets>
  <definedNames>
    <definedName name="_xlnm.Print_Area" localSheetId="9">'APR 2020'!$A$1:$K$59</definedName>
    <definedName name="_xlnm.Print_Area" localSheetId="15">'AUG 2020'!$A$1:$K$55</definedName>
    <definedName name="_xlnm.Print_Area" localSheetId="7">'FEB 2020'!$A$1:$K$57</definedName>
    <definedName name="_xlnm.Print_Area" localSheetId="14">'JUL 2020'!$A$1:$K$55</definedName>
    <definedName name="_xlnm.Print_Area" localSheetId="0">'JULY 2019'!$B$2:$L$57</definedName>
    <definedName name="_xlnm.Print_Area" localSheetId="12">'JUN 2020'!$A$1:$K$55</definedName>
    <definedName name="_xlnm.Print_Area" localSheetId="13">'JUN 2020 (2)'!$A$1:$K$55</definedName>
    <definedName name="_xlnm.Print_Area" localSheetId="8">'MAR 2020'!$A$1:$K$57</definedName>
    <definedName name="_xlnm.Print_Area" localSheetId="10">'MAY 2020'!$A$1:$K$60</definedName>
    <definedName name="_xlnm.Print_Area" localSheetId="11">'MAY 2020 (2)'!$A$1:$K$60</definedName>
    <definedName name="_xlnm.Print_Area" localSheetId="18">'NOV 2020'!$A$1:$K$55</definedName>
    <definedName name="_xlnm.Print_Area" localSheetId="17">'OCT 2020'!$A$1:$K$55</definedName>
    <definedName name="_xlnm.Print_Area" localSheetId="16">'SEPT 2020'!$A$1:$K$55</definedName>
  </definedNames>
  <calcPr calcId="152511"/>
</workbook>
</file>

<file path=xl/calcChain.xml><?xml version="1.0" encoding="utf-8"?>
<calcChain xmlns="http://schemas.openxmlformats.org/spreadsheetml/2006/main">
  <c r="H25" i="21" l="1"/>
  <c r="H21" i="21"/>
  <c r="K33" i="21" l="1"/>
  <c r="H29" i="21"/>
  <c r="K29" i="21" s="1"/>
  <c r="F26" i="21"/>
  <c r="K24" i="21"/>
  <c r="F22" i="21"/>
  <c r="K20" i="21"/>
  <c r="K34" i="21" l="1"/>
  <c r="I16" i="21" s="1"/>
  <c r="J16" i="21" s="1"/>
  <c r="K36" i="21" l="1"/>
  <c r="H29" i="19"/>
  <c r="K29" i="19" s="1"/>
  <c r="H25" i="19" l="1"/>
  <c r="H21" i="19" l="1"/>
  <c r="K20" i="19" s="1"/>
  <c r="K34" i="19" s="1"/>
  <c r="K33" i="19"/>
  <c r="F26" i="19"/>
  <c r="K24" i="19"/>
  <c r="F22" i="19"/>
  <c r="I16" i="19" l="1"/>
  <c r="J16" i="19" s="1"/>
  <c r="H25" i="18"/>
  <c r="H21" i="18"/>
  <c r="K20" i="18" s="1"/>
  <c r="K33" i="18"/>
  <c r="K29" i="18"/>
  <c r="K27" i="18"/>
  <c r="F26" i="18"/>
  <c r="K24" i="18"/>
  <c r="F22" i="18"/>
  <c r="K36" i="19" l="1"/>
  <c r="K34" i="18"/>
  <c r="I16" i="18" s="1"/>
  <c r="K36" i="18"/>
  <c r="J16" i="18"/>
  <c r="H25" i="17"/>
  <c r="H21" i="17"/>
  <c r="K33" i="17" l="1"/>
  <c r="K29" i="17"/>
  <c r="K27" i="17"/>
  <c r="F26" i="17"/>
  <c r="K24" i="17"/>
  <c r="F22" i="17"/>
  <c r="K20" i="17"/>
  <c r="K34" i="17" l="1"/>
  <c r="I16" i="17" s="1"/>
  <c r="K36" i="17" s="1"/>
  <c r="H25" i="16"/>
  <c r="J16" i="17" l="1"/>
  <c r="H21" i="16"/>
  <c r="K33" i="16" l="1"/>
  <c r="K29" i="16"/>
  <c r="K27" i="16"/>
  <c r="F26" i="16"/>
  <c r="K24" i="16"/>
  <c r="F22" i="16"/>
  <c r="K20" i="16"/>
  <c r="K34" i="16" s="1"/>
  <c r="I16" i="16" s="1"/>
  <c r="K33" i="15"/>
  <c r="K29" i="15"/>
  <c r="K27" i="15"/>
  <c r="F26" i="15"/>
  <c r="H25" i="15"/>
  <c r="K24" i="15" s="1"/>
  <c r="F22" i="15"/>
  <c r="H21" i="15"/>
  <c r="K20" i="15" s="1"/>
  <c r="K35" i="14"/>
  <c r="K33" i="14"/>
  <c r="K30" i="14"/>
  <c r="F26" i="14"/>
  <c r="H25" i="14"/>
  <c r="K24" i="14" s="1"/>
  <c r="F22" i="14"/>
  <c r="H21" i="14"/>
  <c r="K20" i="14"/>
  <c r="I28" i="14" l="1"/>
  <c r="K28" i="14" s="1"/>
  <c r="K34" i="15"/>
  <c r="I16" i="15" s="1"/>
  <c r="J16" i="16"/>
  <c r="K36" i="16"/>
  <c r="J16" i="15"/>
  <c r="K36" i="15"/>
  <c r="K36" i="14"/>
  <c r="I16" i="14" s="1"/>
  <c r="H25" i="12"/>
  <c r="K24" i="12" s="1"/>
  <c r="H21" i="12"/>
  <c r="K33" i="12"/>
  <c r="K29" i="12"/>
  <c r="F26" i="12"/>
  <c r="F22" i="12"/>
  <c r="K38" i="14" l="1"/>
  <c r="J16" i="14"/>
  <c r="K27" i="12"/>
  <c r="K20" i="12"/>
  <c r="K34" i="12" s="1"/>
  <c r="I16" i="12" s="1"/>
  <c r="K33" i="11"/>
  <c r="F26" i="9"/>
  <c r="F22" i="9"/>
  <c r="K35" i="11"/>
  <c r="K36" i="12" l="1"/>
  <c r="J16" i="12"/>
  <c r="H21" i="11"/>
  <c r="K20" i="11" s="1"/>
  <c r="K30" i="11"/>
  <c r="F26" i="11"/>
  <c r="H25" i="11"/>
  <c r="K24" i="11" s="1"/>
  <c r="F22" i="11"/>
  <c r="I28" i="11" l="1"/>
  <c r="K28" i="11" s="1"/>
  <c r="K36" i="11" s="1"/>
  <c r="I16" i="11" s="1"/>
  <c r="F26" i="10"/>
  <c r="F22" i="10"/>
  <c r="J16" i="11" l="1"/>
  <c r="K38" i="11"/>
  <c r="H25" i="10"/>
  <c r="K24" i="10" s="1"/>
  <c r="H21" i="10"/>
  <c r="K35" i="10"/>
  <c r="K33" i="10"/>
  <c r="K30" i="10"/>
  <c r="K20" i="10" l="1"/>
  <c r="K36" i="10" s="1"/>
  <c r="I16" i="10" s="1"/>
  <c r="J16" i="10" s="1"/>
  <c r="I28" i="10"/>
  <c r="K28" i="10"/>
  <c r="K34" i="9"/>
  <c r="K32" i="9"/>
  <c r="K29" i="9"/>
  <c r="K27" i="9"/>
  <c r="H25" i="9"/>
  <c r="K24" i="9" s="1"/>
  <c r="H21" i="9"/>
  <c r="K20" i="9"/>
  <c r="K35" i="9" l="1"/>
  <c r="I16" i="9" s="1"/>
  <c r="J16" i="9" s="1"/>
  <c r="K38" i="10"/>
  <c r="H25" i="8"/>
  <c r="K24" i="8" s="1"/>
  <c r="H21" i="8"/>
  <c r="K20" i="8" s="1"/>
  <c r="K34" i="8"/>
  <c r="K32" i="8"/>
  <c r="K29" i="8"/>
  <c r="K27" i="8"/>
  <c r="K37" i="9" l="1"/>
  <c r="K35" i="8"/>
  <c r="I16" i="8" s="1"/>
  <c r="K37" i="8" s="1"/>
  <c r="H21" i="7"/>
  <c r="J16" i="8" l="1"/>
  <c r="H25" i="7"/>
  <c r="K34" i="7" l="1"/>
  <c r="K32" i="7"/>
  <c r="K29" i="7"/>
  <c r="K27" i="7"/>
  <c r="K24" i="7"/>
  <c r="K20" i="7"/>
  <c r="K35" i="7" l="1"/>
  <c r="I16" i="7" s="1"/>
  <c r="J16" i="7" s="1"/>
  <c r="K37" i="7"/>
  <c r="H25" i="6"/>
  <c r="H21" i="6" l="1"/>
  <c r="K34" i="6" l="1"/>
  <c r="K32" i="6"/>
  <c r="K29" i="6"/>
  <c r="K27" i="6"/>
  <c r="K24" i="6"/>
  <c r="K20" i="6"/>
  <c r="K35" i="6" l="1"/>
  <c r="I16" i="6" s="1"/>
  <c r="J16" i="6" s="1"/>
  <c r="H25" i="5"/>
  <c r="H21" i="5"/>
  <c r="K37" i="6" l="1"/>
  <c r="K34" i="5"/>
  <c r="K32" i="5"/>
  <c r="K29" i="5"/>
  <c r="K27" i="5"/>
  <c r="K24" i="5"/>
  <c r="K20" i="5"/>
  <c r="K35" i="5" l="1"/>
  <c r="I16" i="5" s="1"/>
  <c r="J16" i="5" s="1"/>
  <c r="H25" i="4"/>
  <c r="K37" i="5" l="1"/>
  <c r="H21" i="4"/>
  <c r="K34" i="4" l="1"/>
  <c r="K32" i="4"/>
  <c r="K29" i="4"/>
  <c r="K27" i="4"/>
  <c r="K24" i="4"/>
  <c r="K20" i="4"/>
  <c r="K35" i="4" l="1"/>
  <c r="I16" i="4" s="1"/>
  <c r="J16" i="4" s="1"/>
  <c r="H25" i="3"/>
  <c r="K37" i="4" l="1"/>
  <c r="K34" i="3"/>
  <c r="K32" i="3"/>
  <c r="K29" i="3"/>
  <c r="K27" i="3"/>
  <c r="K24" i="3"/>
  <c r="H21" i="3"/>
  <c r="K20" i="3" s="1"/>
  <c r="K35" i="3" l="1"/>
  <c r="I16" i="3" s="1"/>
  <c r="K37" i="3" s="1"/>
  <c r="H25" i="2"/>
  <c r="K24" i="2" s="1"/>
  <c r="H21" i="2"/>
  <c r="K20" i="2" s="1"/>
  <c r="K34" i="2"/>
  <c r="K32" i="2"/>
  <c r="K29" i="2"/>
  <c r="K27" i="2"/>
  <c r="J16" i="3" l="1"/>
  <c r="K35" i="2"/>
  <c r="I16" i="2" s="1"/>
  <c r="J16" i="2" s="1"/>
  <c r="K37" i="2"/>
  <c r="H25" i="1"/>
  <c r="H21" i="1"/>
  <c r="K24" i="1" l="1"/>
  <c r="K20" i="1"/>
  <c r="K32" i="1" l="1"/>
  <c r="K34" i="1" l="1"/>
  <c r="K29" i="1"/>
  <c r="K27" i="1"/>
  <c r="K35" i="1" l="1"/>
  <c r="I16" i="1" s="1"/>
  <c r="K37" i="1" s="1"/>
  <c r="J16" i="1" l="1"/>
</calcChain>
</file>

<file path=xl/sharedStrings.xml><?xml version="1.0" encoding="utf-8"?>
<sst xmlns="http://schemas.openxmlformats.org/spreadsheetml/2006/main" count="835" uniqueCount="147">
  <si>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</si>
  <si>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</si>
  <si>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</si>
  <si>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</si>
  <si>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</si>
  <si>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</si>
  <si>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</si>
  <si>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</si>
  <si>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</si>
  <si>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</si>
  <si>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</si>
  <si>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</si>
  <si>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</si>
  <si>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</si>
  <si>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</si>
  <si>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</si>
  <si>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</si>
  <si>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</si>
  <si>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</si>
  <si>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</si>
  <si>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</si>
  <si>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</si>
  <si>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</si>
  <si>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</si>
  <si>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</si>
  <si>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</si>
  <si>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</si>
  <si>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</si>
  <si>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</si>
  <si>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</si>
  <si>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</si>
  <si>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</si>
  <si>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</si>
  <si>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</si>
  <si>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AUG 15 2019</t>
  </si>
  <si>
    <t>BILLING MONTH: JULY 2019</t>
  </si>
  <si>
    <t>AUG 5 2019</t>
  </si>
  <si>
    <t>PRES: JULY 25 2019 - PREV: JUNE 25 2019 * 18.30</t>
  </si>
  <si>
    <t>PRES: JULY 25 2019 - PREV: JUNE 25 2019 * 120</t>
  </si>
  <si>
    <r>
      <t>REGISTERED OWNER:</t>
    </r>
    <r>
      <rPr>
        <b/>
        <sz val="22"/>
        <color theme="1"/>
        <rFont val="Calibri"/>
        <family val="2"/>
        <scheme val="minor"/>
      </rPr>
      <t xml:space="preserve"> RISA REYES</t>
    </r>
  </si>
  <si>
    <t>UNIT: 14A17</t>
  </si>
  <si>
    <t>BILLING MONTH: AUGUST 2019</t>
  </si>
  <si>
    <t>SEPT 5 2019</t>
  </si>
  <si>
    <t>SEPT 15 2019</t>
  </si>
  <si>
    <t>PRES: AUG 25 2019 - PREV: JULY 26 2019 * 17.90</t>
  </si>
  <si>
    <t>PRES: AUG 25 2019 - PREV: JULY 26 2019 * 115.88</t>
  </si>
  <si>
    <t>BILLING MONTH: SEPTEMBER 2019</t>
  </si>
  <si>
    <t>OCT 5 2019</t>
  </si>
  <si>
    <t>OCT 15 2019</t>
  </si>
  <si>
    <t>PRES: SEPT 25 2019 - PREV: AUG 26 2019 * 16.32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</si>
  <si>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RISA REYES</t>
    </r>
  </si>
  <si>
    <t>PRES: SEPT 25 2019 - PREV: AUG 26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</si>
  <si>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</si>
  <si>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</si>
  <si>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</si>
  <si>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</si>
  <si>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</si>
  <si>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</si>
  <si>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</si>
  <si>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</si>
  <si>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</si>
  <si>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</si>
  <si>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</si>
  <si>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</si>
  <si>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</si>
  <si>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</si>
  <si>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</si>
  <si>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</si>
  <si>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</si>
  <si>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</si>
  <si>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</si>
  <si>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</si>
  <si>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</si>
  <si>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</si>
  <si>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</si>
  <si>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</si>
  <si>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</si>
  <si>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</si>
  <si>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</si>
  <si>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</si>
  <si>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</si>
  <si>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</si>
  <si>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</si>
  <si>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</si>
  <si>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</si>
  <si>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</si>
  <si>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</si>
  <si>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</si>
  <si>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</si>
  <si>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</si>
  <si>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</si>
  <si>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</si>
  <si>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</si>
  <si>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</si>
  <si>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</si>
  <si>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</si>
  <si>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</si>
  <si>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</si>
  <si>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</si>
  <si>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</si>
  <si>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</si>
  <si>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</si>
  <si>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</si>
  <si>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 
MAR 2020 - 230 kWh x 10.98 = 2,525.40 + 20% (AC) = 3,030.48 - 3,640.90 (billing Mar2020) = </t>
    </r>
    <r>
      <rPr>
        <b/>
        <u/>
        <sz val="14"/>
        <color rgb="FFFF0000"/>
        <rFont val="Calibri"/>
        <family val="2"/>
        <scheme val="minor"/>
      </rPr>
      <t>610.42</t>
    </r>
    <r>
      <rPr>
        <b/>
        <sz val="14"/>
        <color rgb="FFFF0000"/>
        <rFont val="Calibri"/>
        <family val="2"/>
        <scheme val="minor"/>
      </rPr>
      <t xml:space="preserve">
APR 2020 - 562 kWh x 9.79 = 5,501.98 + 20% (AC) = 6,602.38 - 7,404.91 (billing Mar2020) = </t>
    </r>
    <r>
      <rPr>
        <b/>
        <u/>
        <sz val="14"/>
        <color rgb="FFFF0000"/>
        <rFont val="Calibri"/>
        <family val="2"/>
        <scheme val="minor"/>
      </rPr>
      <t>802.53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</si>
  <si>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</si>
  <si>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</si>
  <si>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</si>
  <si>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</si>
  <si>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</si>
  <si>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UNCHANGED PAST DUES</t>
  </si>
  <si>
    <t>CHANGED</t>
  </si>
  <si>
    <t>BILLING MONTH: JULY 2020</t>
  </si>
  <si>
    <t>AUG 5 2020</t>
  </si>
  <si>
    <t>AUG 15 2020</t>
  </si>
  <si>
    <t>PRES: JUL 25 2020 - PREV: JUN 26 2020 * 8.99</t>
  </si>
  <si>
    <t>APR 2020 PAST DUES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</si>
  <si>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</si>
  <si>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</si>
  <si>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</si>
  <si>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</si>
  <si>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</si>
  <si>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</si>
  <si>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</si>
  <si>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</si>
  <si>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</si>
  <si>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</si>
  <si>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</si>
  <si>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</si>
  <si>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</si>
  <si>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</si>
  <si>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</si>
  <si>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</si>
  <si>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</si>
  <si>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</si>
  <si>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</si>
  <si>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</si>
  <si>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</si>
  <si>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</si>
  <si>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 xml:space="preserve"> </t>
  </si>
  <si>
    <t>BILLING MONTH: DECEMBER 2020</t>
  </si>
  <si>
    <t>DEC 5 2020</t>
  </si>
  <si>
    <t>DEC 15 2020</t>
  </si>
  <si>
    <t>FOR THE MONTH OF DEC 2020</t>
  </si>
  <si>
    <t>JENIFFER JAMIG</t>
  </si>
  <si>
    <t xml:space="preserve">ADVANCE UTILITIES 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</si>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</sst>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9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64" fontId="18" fillId="0" borderId="0" xfId="1" applyFont="1"/>
    <xf numFmtId="164" fontId="21" fillId="0" borderId="0" xfId="1" applyFont="1"/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164" fontId="21" fillId="4" borderId="0" xfId="1" applyFont="1" applyFill="1"/>
    <xf numFmtId="164" fontId="5" fillId="4" borderId="0" xfId="1" applyFont="1" applyFill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vertical="top" wrapText="1"/>
    </xf>
    <xf numFmtId="164" fontId="18" fillId="0" borderId="0" xfId="0" applyNumberFormat="1" applyFont="1" applyAlignment="1">
      <alignment vertic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1781735</xdr:colOff>
      <xdr:row>9</xdr:row>
      <xdr:rowOff>257736</xdr:rowOff>
    </xdr:from>
    <xdr:to>
      <xdr:col>9</xdr:col>
      <xdr:colOff>56030</xdr:colOff>
      <xdr:row>15</xdr:row>
      <xdr:rowOff>22414</xdr:rowOff>
    </xdr:to>
    <xdr:cxnSp macro="">
      <xdr:nvCxnSpPr>
        <xdr:cNvPr id="5" name="Straight Arrow Connector 4"/>
        <xdr:cNvCxnSpPr/>
      </xdr:nvCxnSpPr>
      <xdr:spPr>
        <a:xfrm flipV="1">
          <a:off x="7429500" y="2891118"/>
          <a:ext cx="1378324" cy="1467972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1815353</xdr:colOff>
      <xdr:row>9</xdr:row>
      <xdr:rowOff>22413</xdr:rowOff>
    </xdr:from>
    <xdr:to>
      <xdr:col>9</xdr:col>
      <xdr:colOff>67236</xdr:colOff>
      <xdr:row>15</xdr:row>
      <xdr:rowOff>56030</xdr:rowOff>
    </xdr:to>
    <xdr:cxnSp macro="">
      <xdr:nvCxnSpPr>
        <xdr:cNvPr id="3" name="Straight Arrow Connector 2"/>
        <xdr:cNvCxnSpPr/>
      </xdr:nvCxnSpPr>
      <xdr:spPr>
        <a:xfrm flipV="1">
          <a:off x="7463118" y="2655795"/>
          <a:ext cx="1355912" cy="1736911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44705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4</xdr:col>
      <xdr:colOff>434900</xdr:colOff>
      <xdr:row>51</xdr:row>
      <xdr:rowOff>103894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984941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54050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zoomScale="90" zoomScaleNormal="80" zoomScaleSheetLayoutView="90" workbookViewId="0">
      <selection activeCell="E24" sqref="E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4.75" customHeight="1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7.75" customHeight="1" thickBot="1" x14ac:dyDescent="0.3">
      <c r="C16" s="17"/>
      <c r="D16" s="50" t="s">
        <v>36</v>
      </c>
      <c r="E16" s="50" t="s">
        <v>34</v>
      </c>
      <c r="F16" s="18"/>
      <c r="G16" s="18"/>
      <c r="H16" s="18"/>
      <c r="I16" s="18">
        <f>K35</f>
        <v>156.6</v>
      </c>
      <c r="J16" s="18">
        <f>I16+H16+G16</f>
        <v>156.6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97" t="s">
        <v>32</v>
      </c>
      <c r="E20" s="97"/>
      <c r="F20" s="46" t="s">
        <v>37</v>
      </c>
      <c r="G20" s="46"/>
      <c r="H20" s="46"/>
      <c r="I20" s="9"/>
      <c r="J20" s="22">
        <v>0</v>
      </c>
      <c r="K20" s="9">
        <f>H21</f>
        <v>36.6</v>
      </c>
    </row>
    <row r="21" spans="3:11" ht="21" x14ac:dyDescent="0.35">
      <c r="C21" s="39"/>
      <c r="D21" s="8"/>
      <c r="E21" s="8"/>
      <c r="F21" s="46">
        <v>2</v>
      </c>
      <c r="G21" s="46">
        <v>0</v>
      </c>
      <c r="H21" s="47">
        <f>(F21-G21)*18.3</f>
        <v>36.6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38</v>
      </c>
      <c r="G24" s="46"/>
      <c r="H24" s="46"/>
      <c r="I24" s="9"/>
      <c r="J24" s="22">
        <v>0</v>
      </c>
      <c r="K24" s="9">
        <f>H25</f>
        <v>120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(F25-G25)*120</f>
        <v>120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7" hidden="1" customHeight="1" x14ac:dyDescent="0.35">
      <c r="C31" s="40"/>
      <c r="D31" s="44"/>
      <c r="E31" s="44"/>
      <c r="F31" s="48"/>
      <c r="G31" s="48"/>
      <c r="H31" s="48"/>
      <c r="I31" s="9"/>
      <c r="J31" s="9"/>
      <c r="K31" s="9"/>
    </row>
    <row r="32" spans="3:11" ht="27" customHeight="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48"/>
      <c r="G33" s="48"/>
      <c r="H33" s="4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156.6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156.6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8" t="s">
        <v>17</v>
      </c>
      <c r="D40" s="98"/>
      <c r="E40" s="98"/>
      <c r="F40" s="98"/>
      <c r="G40" s="98"/>
      <c r="H40" s="98"/>
      <c r="I40" s="98"/>
      <c r="J40" s="98"/>
      <c r="K40" s="9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9" t="s">
        <v>33</v>
      </c>
      <c r="D54" s="99"/>
      <c r="E54" s="99"/>
      <c r="F54" s="8"/>
      <c r="G54" s="99" t="s">
        <v>31</v>
      </c>
      <c r="H54" s="99"/>
      <c r="I54" s="9"/>
      <c r="J54" s="9"/>
      <c r="K54" s="9"/>
    </row>
    <row r="55" spans="3:11" ht="21" x14ac:dyDescent="0.35">
      <c r="C55" s="98" t="s">
        <v>23</v>
      </c>
      <c r="D55" s="98"/>
      <c r="E55" s="98"/>
      <c r="F55" s="8"/>
      <c r="G55" s="98" t="s">
        <v>24</v>
      </c>
      <c r="H55" s="9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32:H32"/>
    <mergeCell ref="C55:E55"/>
    <mergeCell ref="G55:H55"/>
    <mergeCell ref="G54:H54"/>
    <mergeCell ref="C40:K40"/>
    <mergeCell ref="C54:E54"/>
    <mergeCell ref="C45:K45"/>
    <mergeCell ref="F29:H30"/>
    <mergeCell ref="C14:K14"/>
    <mergeCell ref="I3:K4"/>
    <mergeCell ref="F19:H19"/>
    <mergeCell ref="D19:E19"/>
    <mergeCell ref="D20:E20"/>
  </mergeCells>
  <pageMargins left="0.7" right="0.7" top="0.75" bottom="0.75" header="0.3" footer="0.3"/>
  <pageSetup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7" zoomScale="70" zoomScaleNormal="70" workbookViewId="0">
      <selection activeCell="S18" sqref="S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86</v>
      </c>
      <c r="E16" s="50" t="s">
        <v>87</v>
      </c>
      <c r="F16" s="18"/>
      <c r="G16" s="18"/>
      <c r="H16" s="18">
        <v>3672.56</v>
      </c>
      <c r="I16" s="18">
        <f>K36</f>
        <v>7404.9120000000003</v>
      </c>
      <c r="J16" s="18">
        <f>I16+H16+G16</f>
        <v>11077.472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7" t="s">
        <v>32</v>
      </c>
      <c r="E20" s="97"/>
      <c r="F20" s="46" t="s">
        <v>88</v>
      </c>
      <c r="G20" s="46"/>
      <c r="H20" s="46"/>
      <c r="I20" s="9"/>
      <c r="J20" s="22">
        <v>0</v>
      </c>
      <c r="K20" s="9">
        <f>H21</f>
        <v>6170.76</v>
      </c>
    </row>
    <row r="21" spans="3:11" ht="21" x14ac:dyDescent="0.35">
      <c r="C21" s="39"/>
      <c r="D21" s="8"/>
      <c r="E21" s="8"/>
      <c r="F21" s="46">
        <v>820</v>
      </c>
      <c r="G21" s="46">
        <v>258</v>
      </c>
      <c r="H21" s="47">
        <f>(F21-G21)*10.98</f>
        <v>6170.76</v>
      </c>
      <c r="I21" s="9"/>
      <c r="J21" s="9"/>
      <c r="K21" s="9"/>
    </row>
    <row r="22" spans="3:11" ht="21" x14ac:dyDescent="0.35">
      <c r="C22" s="39"/>
      <c r="D22" s="102" t="s">
        <v>91</v>
      </c>
      <c r="E22" s="102"/>
      <c r="F22" s="101">
        <f>F21-G21</f>
        <v>562</v>
      </c>
      <c r="G22" s="10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89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102" t="s">
        <v>92</v>
      </c>
      <c r="E26" s="102"/>
      <c r="F26" s="101">
        <f>F25-G25</f>
        <v>0</v>
      </c>
      <c r="G26" s="101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 t="s">
        <v>90</v>
      </c>
      <c r="E28" s="8"/>
      <c r="F28" s="8"/>
      <c r="G28" s="8"/>
      <c r="H28" s="8"/>
      <c r="I28" s="9">
        <f>(H21+H25)*20%</f>
        <v>1234.152</v>
      </c>
      <c r="J28" s="22">
        <v>0</v>
      </c>
      <c r="K28" s="9">
        <f>I28</f>
        <v>1234.152</v>
      </c>
    </row>
    <row r="29" spans="3:11" ht="21" x14ac:dyDescent="0.35">
      <c r="C29" s="103" t="s">
        <v>93</v>
      </c>
      <c r="D29" s="103"/>
      <c r="E29" s="103"/>
      <c r="F29" s="8"/>
      <c r="G29" s="8"/>
      <c r="H29" s="8"/>
      <c r="I29" s="9"/>
      <c r="J29" s="22"/>
      <c r="K29" s="9"/>
    </row>
    <row r="30" spans="3:11" ht="21" x14ac:dyDescent="0.35">
      <c r="C30" s="103"/>
      <c r="D30" s="103"/>
      <c r="E30" s="103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21" x14ac:dyDescent="0.35">
      <c r="C31" s="103"/>
      <c r="D31" s="103"/>
      <c r="E31" s="103"/>
      <c r="F31" s="91"/>
      <c r="G31" s="91"/>
      <c r="H31" s="91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21" x14ac:dyDescent="0.35">
      <c r="C33" s="38"/>
      <c r="D33" s="44"/>
      <c r="E33" s="44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7404.9120000000003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11077.472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61" t="s">
        <v>82</v>
      </c>
      <c r="D42" s="61" t="s">
        <v>83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2"/>
      <c r="D43" s="61" t="s">
        <v>84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60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9" t="s">
        <v>33</v>
      </c>
      <c r="D56" s="99"/>
      <c r="E56" s="99"/>
      <c r="F56" s="8"/>
      <c r="G56" s="99" t="s">
        <v>31</v>
      </c>
      <c r="H56" s="99"/>
      <c r="I56" s="9"/>
      <c r="J56" s="9"/>
      <c r="K56" s="9"/>
    </row>
    <row r="57" spans="3:11" ht="21" x14ac:dyDescent="0.35">
      <c r="C57" s="98" t="s">
        <v>23</v>
      </c>
      <c r="D57" s="98"/>
      <c r="E57" s="98"/>
      <c r="F57" s="8"/>
      <c r="G57" s="98" t="s">
        <v>24</v>
      </c>
      <c r="H57" s="9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3" zoomScale="85" zoomScaleNormal="85" workbookViewId="0">
      <selection activeCell="P12" sqref="P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78" t="s">
        <v>109</v>
      </c>
      <c r="K9" s="79"/>
    </row>
    <row r="10" spans="3:11" ht="21" x14ac:dyDescent="0.35">
      <c r="C10" s="8"/>
      <c r="D10" s="8"/>
      <c r="E10" s="8"/>
      <c r="F10" s="8"/>
      <c r="G10" s="8"/>
      <c r="H10" s="8"/>
      <c r="I10" s="9"/>
      <c r="J10" s="78" t="s">
        <v>115</v>
      </c>
      <c r="K10" s="7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95</v>
      </c>
      <c r="E16" s="50" t="s">
        <v>96</v>
      </c>
      <c r="F16" s="18"/>
      <c r="G16" s="18"/>
      <c r="H16" s="18">
        <v>3672.56</v>
      </c>
      <c r="I16" s="18">
        <f>K36</f>
        <v>4860.482</v>
      </c>
      <c r="J16" s="18">
        <f>I16+H16+G16</f>
        <v>8533.0419999999995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7" t="s">
        <v>32</v>
      </c>
      <c r="E20" s="97"/>
      <c r="F20" s="46" t="s">
        <v>97</v>
      </c>
      <c r="G20" s="46"/>
      <c r="H20" s="46"/>
      <c r="I20" s="9"/>
      <c r="J20" s="22">
        <v>0</v>
      </c>
      <c r="K20" s="9">
        <f>H21</f>
        <v>5227.8599999999997</v>
      </c>
    </row>
    <row r="21" spans="3:11" ht="21" x14ac:dyDescent="0.35">
      <c r="C21" s="39"/>
      <c r="D21" s="8"/>
      <c r="E21" s="8"/>
      <c r="F21" s="46">
        <v>1354</v>
      </c>
      <c r="G21" s="46">
        <v>820</v>
      </c>
      <c r="H21" s="47">
        <f>(F21-G21)*9.79</f>
        <v>5227.8599999999997</v>
      </c>
      <c r="I21" s="9"/>
      <c r="J21" s="9"/>
      <c r="K21" s="9"/>
    </row>
    <row r="22" spans="3:11" ht="21" x14ac:dyDescent="0.35">
      <c r="C22" s="39"/>
      <c r="D22" s="102" t="s">
        <v>91</v>
      </c>
      <c r="E22" s="102"/>
      <c r="F22" s="101">
        <f>F21-G21</f>
        <v>534</v>
      </c>
      <c r="G22" s="10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102" t="s">
        <v>92</v>
      </c>
      <c r="E26" s="102"/>
      <c r="F26" s="101">
        <f>F25-G25</f>
        <v>0</v>
      </c>
      <c r="G26" s="101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 t="s">
        <v>90</v>
      </c>
      <c r="E28" s="8"/>
      <c r="F28" s="8"/>
      <c r="G28" s="8"/>
      <c r="H28" s="8"/>
      <c r="I28" s="9">
        <f>(H21+H25)*20%</f>
        <v>1045.5719999999999</v>
      </c>
      <c r="J28" s="22">
        <v>0</v>
      </c>
      <c r="K28" s="9">
        <f>I28</f>
        <v>1045.5719999999999</v>
      </c>
    </row>
    <row r="29" spans="3:11" ht="21" customHeight="1" x14ac:dyDescent="0.35">
      <c r="C29" s="103" t="s">
        <v>99</v>
      </c>
      <c r="D29" s="103"/>
      <c r="E29" s="103"/>
      <c r="F29" s="8"/>
      <c r="G29" s="8"/>
      <c r="H29" s="8"/>
      <c r="I29" s="9"/>
      <c r="J29" s="22"/>
      <c r="K29" s="9"/>
    </row>
    <row r="30" spans="3:11" ht="21" x14ac:dyDescent="0.35">
      <c r="C30" s="103"/>
      <c r="D30" s="103"/>
      <c r="E30" s="103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03"/>
      <c r="D31" s="103"/>
      <c r="E31" s="103"/>
      <c r="F31" s="91"/>
      <c r="G31" s="91"/>
      <c r="H31" s="91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96.95" customHeight="1" x14ac:dyDescent="0.35">
      <c r="C33" s="38"/>
      <c r="D33" s="105" t="s">
        <v>102</v>
      </c>
      <c r="E33" s="105"/>
      <c r="F33" s="106" t="s">
        <v>103</v>
      </c>
      <c r="G33" s="106"/>
      <c r="H33" s="106"/>
      <c r="I33" s="106"/>
      <c r="J33" s="71">
        <v>0</v>
      </c>
      <c r="K33" s="72">
        <f>610.42+802.53</f>
        <v>1412.9499999999998</v>
      </c>
    </row>
    <row r="34" spans="2:12" ht="27" customHeight="1" x14ac:dyDescent="0.35">
      <c r="C34" s="40"/>
      <c r="D34" s="44"/>
      <c r="E34" s="44"/>
      <c r="F34" s="66"/>
      <c r="G34" s="66"/>
      <c r="H34" s="6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4860.482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8533.0419999999995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4" t="s">
        <v>17</v>
      </c>
      <c r="D41" s="104"/>
      <c r="E41" s="104"/>
      <c r="F41" s="104"/>
      <c r="G41" s="104"/>
      <c r="H41" s="104"/>
      <c r="I41" s="104"/>
      <c r="J41" s="104"/>
      <c r="K41" s="104"/>
      <c r="L41" s="3"/>
    </row>
    <row r="42" spans="2:12" s="8" customFormat="1" ht="21" x14ac:dyDescent="0.35">
      <c r="B42" s="3"/>
      <c r="C42" s="67"/>
      <c r="D42" s="67"/>
      <c r="E42" s="67"/>
      <c r="F42" s="67"/>
      <c r="G42" s="67"/>
      <c r="H42" s="67"/>
      <c r="I42" s="67"/>
      <c r="J42" s="67"/>
      <c r="K42" s="67"/>
      <c r="L42" s="3"/>
    </row>
    <row r="43" spans="2:12" s="8" customFormat="1" ht="23.25" x14ac:dyDescent="0.35">
      <c r="B43" s="3"/>
      <c r="C43" s="68" t="s">
        <v>82</v>
      </c>
      <c r="D43" s="61" t="s">
        <v>100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1" t="s">
        <v>101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1" t="s">
        <v>84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100"/>
      <c r="D48" s="100"/>
      <c r="E48" s="100"/>
      <c r="F48" s="100"/>
      <c r="G48" s="100"/>
      <c r="H48" s="100"/>
      <c r="I48" s="100"/>
      <c r="J48" s="100"/>
      <c r="K48" s="100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9" t="s">
        <v>33</v>
      </c>
      <c r="D57" s="99"/>
      <c r="E57" s="99"/>
      <c r="F57" s="8"/>
      <c r="G57" s="99" t="s">
        <v>31</v>
      </c>
      <c r="H57" s="99"/>
      <c r="I57" s="9"/>
      <c r="J57" s="9"/>
      <c r="K57" s="9"/>
    </row>
    <row r="58" spans="3:11" ht="21" x14ac:dyDescent="0.35">
      <c r="C58" s="98" t="s">
        <v>23</v>
      </c>
      <c r="D58" s="98"/>
      <c r="E58" s="98"/>
      <c r="F58" s="8"/>
      <c r="G58" s="98" t="s">
        <v>24</v>
      </c>
      <c r="H58" s="9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2" zoomScale="85" zoomScaleNormal="85" workbookViewId="0">
      <selection activeCell="K11" sqref="K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78" t="s">
        <v>110</v>
      </c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95</v>
      </c>
      <c r="E16" s="50" t="s">
        <v>96</v>
      </c>
      <c r="F16" s="18"/>
      <c r="G16" s="18"/>
      <c r="H16" s="18">
        <v>11077.47</v>
      </c>
      <c r="I16" s="18">
        <f>K36</f>
        <v>4860.482</v>
      </c>
      <c r="J16" s="18">
        <f>I16+H16+G16</f>
        <v>15937.951999999999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7" t="s">
        <v>32</v>
      </c>
      <c r="E20" s="97"/>
      <c r="F20" s="46" t="s">
        <v>97</v>
      </c>
      <c r="G20" s="46"/>
      <c r="H20" s="46"/>
      <c r="I20" s="9"/>
      <c r="J20" s="22">
        <v>0</v>
      </c>
      <c r="K20" s="9">
        <f>H21</f>
        <v>5227.8599999999997</v>
      </c>
    </row>
    <row r="21" spans="3:11" ht="21" x14ac:dyDescent="0.35">
      <c r="C21" s="39"/>
      <c r="D21" s="8"/>
      <c r="E21" s="8"/>
      <c r="F21" s="46">
        <v>1354</v>
      </c>
      <c r="G21" s="46">
        <v>820</v>
      </c>
      <c r="H21" s="47">
        <f>(F21-G21)*9.79</f>
        <v>5227.8599999999997</v>
      </c>
      <c r="I21" s="9"/>
      <c r="J21" s="9"/>
      <c r="K21" s="9"/>
    </row>
    <row r="22" spans="3:11" ht="21" x14ac:dyDescent="0.35">
      <c r="C22" s="39"/>
      <c r="D22" s="102" t="s">
        <v>91</v>
      </c>
      <c r="E22" s="102"/>
      <c r="F22" s="101">
        <f>F21-G21</f>
        <v>534</v>
      </c>
      <c r="G22" s="10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102" t="s">
        <v>92</v>
      </c>
      <c r="E26" s="102"/>
      <c r="F26" s="101">
        <f>F25-G25</f>
        <v>0</v>
      </c>
      <c r="G26" s="101"/>
      <c r="H26" s="45"/>
      <c r="I26" s="9"/>
      <c r="J26" s="9"/>
      <c r="K26" s="9"/>
    </row>
    <row r="27" spans="3:11" ht="21" x14ac:dyDescent="0.35">
      <c r="C27" s="39"/>
      <c r="D27" s="77"/>
      <c r="E27" s="77"/>
      <c r="F27" s="76"/>
      <c r="G27" s="76"/>
      <c r="H27" s="45"/>
      <c r="I27" s="9"/>
      <c r="J27" s="9"/>
      <c r="K27" s="9"/>
    </row>
    <row r="28" spans="3:11" ht="21" x14ac:dyDescent="0.35">
      <c r="C28" s="38"/>
      <c r="D28" s="7" t="s">
        <v>90</v>
      </c>
      <c r="E28" s="8"/>
      <c r="F28" s="8"/>
      <c r="G28" s="8"/>
      <c r="H28" s="8"/>
      <c r="I28" s="9">
        <f>(H21+H25)*20%</f>
        <v>1045.5719999999999</v>
      </c>
      <c r="J28" s="22">
        <v>0</v>
      </c>
      <c r="K28" s="9">
        <f>I28</f>
        <v>1045.5719999999999</v>
      </c>
    </row>
    <row r="29" spans="3:11" ht="21" customHeight="1" x14ac:dyDescent="0.35">
      <c r="C29" s="103" t="s">
        <v>99</v>
      </c>
      <c r="D29" s="103"/>
      <c r="E29" s="103"/>
      <c r="F29" s="8"/>
      <c r="G29" s="8"/>
      <c r="H29" s="8"/>
      <c r="I29" s="9"/>
      <c r="J29" s="22"/>
      <c r="K29" s="9"/>
    </row>
    <row r="30" spans="3:11" ht="21" x14ac:dyDescent="0.35">
      <c r="C30" s="103"/>
      <c r="D30" s="103"/>
      <c r="E30" s="103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03"/>
      <c r="D31" s="103"/>
      <c r="E31" s="103"/>
      <c r="F31" s="91"/>
      <c r="G31" s="91"/>
      <c r="H31" s="91"/>
      <c r="I31" s="9"/>
      <c r="J31" s="9"/>
      <c r="K31" s="9"/>
    </row>
    <row r="32" spans="3:11" ht="2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96.95" customHeight="1" x14ac:dyDescent="0.35">
      <c r="C33" s="38"/>
      <c r="D33" s="105" t="s">
        <v>102</v>
      </c>
      <c r="E33" s="105"/>
      <c r="F33" s="106" t="s">
        <v>103</v>
      </c>
      <c r="G33" s="106"/>
      <c r="H33" s="106"/>
      <c r="I33" s="106"/>
      <c r="J33" s="71">
        <v>0</v>
      </c>
      <c r="K33" s="72">
        <f>610.42+802.53</f>
        <v>1412.9499999999998</v>
      </c>
    </row>
    <row r="34" spans="2:12" ht="27" customHeight="1" x14ac:dyDescent="0.35">
      <c r="C34" s="40"/>
      <c r="D34" s="44"/>
      <c r="E34" s="44"/>
      <c r="F34" s="74"/>
      <c r="G34" s="74"/>
      <c r="H34" s="7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4860.482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15937.951999999999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4" t="s">
        <v>17</v>
      </c>
      <c r="D41" s="104"/>
      <c r="E41" s="104"/>
      <c r="F41" s="104"/>
      <c r="G41" s="104"/>
      <c r="H41" s="104"/>
      <c r="I41" s="104"/>
      <c r="J41" s="104"/>
      <c r="K41" s="104"/>
      <c r="L41" s="3"/>
    </row>
    <row r="42" spans="2:12" s="8" customFormat="1" ht="21" x14ac:dyDescent="0.35">
      <c r="B42" s="3"/>
      <c r="C42" s="75"/>
      <c r="D42" s="75"/>
      <c r="E42" s="75"/>
      <c r="F42" s="75"/>
      <c r="G42" s="75"/>
      <c r="H42" s="75"/>
      <c r="I42" s="75"/>
      <c r="J42" s="75"/>
      <c r="K42" s="75"/>
      <c r="L42" s="3"/>
    </row>
    <row r="43" spans="2:12" s="8" customFormat="1" ht="23.25" x14ac:dyDescent="0.35">
      <c r="B43" s="3"/>
      <c r="C43" s="68" t="s">
        <v>82</v>
      </c>
      <c r="D43" s="61" t="s">
        <v>100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1" t="s">
        <v>101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1" t="s">
        <v>84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100"/>
      <c r="D48" s="100"/>
      <c r="E48" s="100"/>
      <c r="F48" s="100"/>
      <c r="G48" s="100"/>
      <c r="H48" s="100"/>
      <c r="I48" s="100"/>
      <c r="J48" s="100"/>
      <c r="K48" s="100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9" t="s">
        <v>33</v>
      </c>
      <c r="D57" s="99"/>
      <c r="E57" s="99"/>
      <c r="F57" s="8"/>
      <c r="G57" s="99" t="s">
        <v>31</v>
      </c>
      <c r="H57" s="99"/>
      <c r="I57" s="9"/>
      <c r="J57" s="9"/>
      <c r="K57" s="9"/>
    </row>
    <row r="58" spans="3:11" ht="21" x14ac:dyDescent="0.35">
      <c r="C58" s="98" t="s">
        <v>23</v>
      </c>
      <c r="D58" s="98"/>
      <c r="E58" s="98"/>
      <c r="F58" s="8"/>
      <c r="G58" s="98" t="s">
        <v>24</v>
      </c>
      <c r="H58" s="9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C29:E31"/>
    <mergeCell ref="F30:H31"/>
    <mergeCell ref="D33:E33"/>
    <mergeCell ref="F33:I33"/>
    <mergeCell ref="C41:K4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paperSize="10000" scale="55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4" zoomScale="85" zoomScaleNormal="85" workbookViewId="0">
      <selection activeCell="N15" sqref="N1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105</v>
      </c>
      <c r="E16" s="50" t="s">
        <v>106</v>
      </c>
      <c r="F16" s="18"/>
      <c r="G16" s="18"/>
      <c r="H16" s="18">
        <v>8533.0400000000009</v>
      </c>
      <c r="I16" s="18">
        <f>K34</f>
        <v>5281.3799999999992</v>
      </c>
      <c r="J16" s="18">
        <f>I16+H16+G16</f>
        <v>13814.42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7" t="s">
        <v>32</v>
      </c>
      <c r="E20" s="97"/>
      <c r="F20" s="46" t="s">
        <v>107</v>
      </c>
      <c r="G20" s="46"/>
      <c r="H20" s="46"/>
      <c r="I20" s="9"/>
      <c r="J20" s="22">
        <v>0</v>
      </c>
      <c r="K20" s="9">
        <f>H21</f>
        <v>5281.3799999999992</v>
      </c>
    </row>
    <row r="21" spans="3:11" ht="21" x14ac:dyDescent="0.35">
      <c r="C21" s="39"/>
      <c r="D21" s="8"/>
      <c r="E21" s="8"/>
      <c r="F21" s="46">
        <v>1903</v>
      </c>
      <c r="G21" s="46">
        <v>1354</v>
      </c>
      <c r="H21" s="47">
        <f>(F21-G21)*9.62</f>
        <v>5281.3799999999992</v>
      </c>
      <c r="I21" s="9"/>
      <c r="J21" s="9"/>
      <c r="K21" s="9"/>
    </row>
    <row r="22" spans="3:11" ht="21" x14ac:dyDescent="0.35">
      <c r="C22" s="39"/>
      <c r="D22" s="102" t="s">
        <v>91</v>
      </c>
      <c r="E22" s="102"/>
      <c r="F22" s="101">
        <f>F21-G21</f>
        <v>549</v>
      </c>
      <c r="G22" s="10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102" t="s">
        <v>92</v>
      </c>
      <c r="E26" s="102"/>
      <c r="F26" s="101">
        <f>F25-G25</f>
        <v>0</v>
      </c>
      <c r="G26" s="10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3"/>
      <c r="D28" s="73"/>
      <c r="E28" s="73"/>
      <c r="F28" s="8"/>
      <c r="G28" s="8"/>
      <c r="H28" s="8"/>
      <c r="I28" s="9"/>
      <c r="J28" s="22"/>
      <c r="K28" s="9"/>
    </row>
    <row r="29" spans="3:11" ht="21" x14ac:dyDescent="0.35">
      <c r="C29" s="73"/>
      <c r="D29" s="73"/>
      <c r="E29" s="73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3"/>
      <c r="D30" s="73"/>
      <c r="E30" s="73"/>
      <c r="F30" s="91"/>
      <c r="G30" s="91"/>
      <c r="H30" s="91"/>
      <c r="I30" s="9"/>
      <c r="J30" s="9"/>
      <c r="K30" s="9"/>
    </row>
    <row r="31" spans="3:11" ht="21" customHeight="1" x14ac:dyDescent="0.35">
      <c r="C31" s="38"/>
      <c r="D31" s="105"/>
      <c r="E31" s="105"/>
      <c r="F31" s="106"/>
      <c r="G31" s="106"/>
      <c r="H31" s="106"/>
      <c r="I31" s="106"/>
      <c r="J31" s="71"/>
      <c r="K31" s="72"/>
    </row>
    <row r="32" spans="3:11" ht="27" customHeight="1" x14ac:dyDescent="0.35">
      <c r="C32" s="40"/>
      <c r="D32" s="44"/>
      <c r="E32" s="44"/>
      <c r="F32" s="69"/>
      <c r="G32" s="69"/>
      <c r="H32" s="6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5281.3799999999992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13814.42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4" t="s">
        <v>17</v>
      </c>
      <c r="D39" s="104"/>
      <c r="E39" s="104"/>
      <c r="F39" s="104"/>
      <c r="G39" s="104"/>
      <c r="H39" s="104"/>
      <c r="I39" s="104"/>
      <c r="J39" s="104"/>
      <c r="K39" s="104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9" t="s">
        <v>33</v>
      </c>
      <c r="D52" s="99"/>
      <c r="E52" s="99"/>
      <c r="F52" s="8"/>
      <c r="G52" s="99" t="s">
        <v>31</v>
      </c>
      <c r="H52" s="99"/>
      <c r="I52" s="9"/>
      <c r="J52" s="9"/>
      <c r="K52" s="9"/>
    </row>
    <row r="53" spans="3:11" ht="21" x14ac:dyDescent="0.35">
      <c r="C53" s="98" t="s">
        <v>23</v>
      </c>
      <c r="D53" s="98"/>
      <c r="E53" s="98"/>
      <c r="F53" s="8"/>
      <c r="G53" s="98" t="s">
        <v>24</v>
      </c>
      <c r="H53" s="9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C43:K43"/>
    <mergeCell ref="C52:E52"/>
    <mergeCell ref="G52:H52"/>
    <mergeCell ref="C53:E53"/>
    <mergeCell ref="G53:H53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4" zoomScale="85" zoomScaleNormal="85" workbookViewId="0">
      <selection activeCell="J16" sqref="J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105</v>
      </c>
      <c r="E16" s="50" t="s">
        <v>106</v>
      </c>
      <c r="F16" s="18"/>
      <c r="G16" s="18"/>
      <c r="H16" s="18">
        <v>15937.95</v>
      </c>
      <c r="I16" s="18">
        <f>K34</f>
        <v>5281.3799999999992</v>
      </c>
      <c r="J16" s="18">
        <f>I16+H16+G16</f>
        <v>21219.33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7" t="s">
        <v>32</v>
      </c>
      <c r="E20" s="97"/>
      <c r="F20" s="46" t="s">
        <v>107</v>
      </c>
      <c r="G20" s="46"/>
      <c r="H20" s="46"/>
      <c r="I20" s="9"/>
      <c r="J20" s="22">
        <v>0</v>
      </c>
      <c r="K20" s="9">
        <f>H21</f>
        <v>5281.3799999999992</v>
      </c>
    </row>
    <row r="21" spans="3:11" ht="21" x14ac:dyDescent="0.35">
      <c r="C21" s="39"/>
      <c r="D21" s="8"/>
      <c r="E21" s="8"/>
      <c r="F21" s="46">
        <v>1903</v>
      </c>
      <c r="G21" s="46">
        <v>1354</v>
      </c>
      <c r="H21" s="47">
        <f>(F21-G21)*9.62</f>
        <v>5281.3799999999992</v>
      </c>
      <c r="I21" s="9"/>
      <c r="J21" s="9"/>
      <c r="K21" s="9"/>
    </row>
    <row r="22" spans="3:11" ht="21" x14ac:dyDescent="0.35">
      <c r="C22" s="39"/>
      <c r="D22" s="102" t="s">
        <v>91</v>
      </c>
      <c r="E22" s="102"/>
      <c r="F22" s="101">
        <f>F21-G21</f>
        <v>549</v>
      </c>
      <c r="G22" s="10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102" t="s">
        <v>92</v>
      </c>
      <c r="E26" s="102"/>
      <c r="F26" s="101">
        <f>F25-G25</f>
        <v>0</v>
      </c>
      <c r="G26" s="10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3"/>
      <c r="D28" s="73"/>
      <c r="E28" s="73"/>
      <c r="F28" s="8"/>
      <c r="G28" s="8"/>
      <c r="H28" s="8"/>
      <c r="I28" s="9"/>
      <c r="J28" s="22"/>
      <c r="K28" s="9"/>
    </row>
    <row r="29" spans="3:11" ht="21" x14ac:dyDescent="0.35">
      <c r="C29" s="73"/>
      <c r="D29" s="73"/>
      <c r="E29" s="73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3"/>
      <c r="D30" s="73"/>
      <c r="E30" s="73"/>
      <c r="F30" s="91"/>
      <c r="G30" s="91"/>
      <c r="H30" s="91"/>
      <c r="I30" s="9"/>
      <c r="J30" s="9"/>
      <c r="K30" s="9"/>
    </row>
    <row r="31" spans="3:11" ht="21" customHeight="1" x14ac:dyDescent="0.35">
      <c r="C31" s="38"/>
      <c r="D31" s="105"/>
      <c r="E31" s="105"/>
      <c r="F31" s="106"/>
      <c r="G31" s="106"/>
      <c r="H31" s="106"/>
      <c r="I31" s="106"/>
      <c r="J31" s="71"/>
      <c r="K31" s="72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5281.3799999999992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21219.33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4" t="s">
        <v>17</v>
      </c>
      <c r="D39" s="104"/>
      <c r="E39" s="104"/>
      <c r="F39" s="104"/>
      <c r="G39" s="104"/>
      <c r="H39" s="104"/>
      <c r="I39" s="104"/>
      <c r="J39" s="104"/>
      <c r="K39" s="104"/>
      <c r="L39" s="3"/>
    </row>
    <row r="40" spans="2:12" s="8" customFormat="1" ht="21" x14ac:dyDescent="0.35">
      <c r="B40" s="3"/>
      <c r="C40" s="75"/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9" t="s">
        <v>33</v>
      </c>
      <c r="D52" s="99"/>
      <c r="E52" s="99"/>
      <c r="F52" s="8"/>
      <c r="G52" s="99" t="s">
        <v>31</v>
      </c>
      <c r="H52" s="99"/>
      <c r="I52" s="9"/>
      <c r="J52" s="9"/>
      <c r="K52" s="9"/>
    </row>
    <row r="53" spans="3:11" ht="21" x14ac:dyDescent="0.35">
      <c r="C53" s="98" t="s">
        <v>23</v>
      </c>
      <c r="D53" s="98"/>
      <c r="E53" s="98"/>
      <c r="F53" s="8"/>
      <c r="G53" s="98" t="s">
        <v>24</v>
      </c>
      <c r="H53" s="9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J9" sqref="J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112</v>
      </c>
      <c r="E16" s="50" t="s">
        <v>113</v>
      </c>
      <c r="F16" s="18"/>
      <c r="G16" s="18"/>
      <c r="H16" s="18">
        <v>7404.91</v>
      </c>
      <c r="I16" s="18">
        <f>K34</f>
        <v>5169.25</v>
      </c>
      <c r="J16" s="18">
        <f>I16+H16+G16</f>
        <v>12574.16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7" t="s">
        <v>32</v>
      </c>
      <c r="E20" s="97"/>
      <c r="F20" s="46" t="s">
        <v>114</v>
      </c>
      <c r="G20" s="46"/>
      <c r="H20" s="46"/>
      <c r="I20" s="9"/>
      <c r="J20" s="22">
        <v>0</v>
      </c>
      <c r="K20" s="9">
        <f>H21</f>
        <v>5169.25</v>
      </c>
    </row>
    <row r="21" spans="3:11" ht="21" x14ac:dyDescent="0.35">
      <c r="C21" s="39"/>
      <c r="D21" s="8"/>
      <c r="E21" s="8"/>
      <c r="F21" s="46">
        <v>2478</v>
      </c>
      <c r="G21" s="46">
        <v>1903</v>
      </c>
      <c r="H21" s="47">
        <f>(F21-G21)*8.99</f>
        <v>5169.25</v>
      </c>
      <c r="I21" s="9"/>
      <c r="J21" s="9"/>
      <c r="K21" s="9"/>
    </row>
    <row r="22" spans="3:11" ht="21" x14ac:dyDescent="0.35">
      <c r="C22" s="39"/>
      <c r="D22" s="102" t="s">
        <v>91</v>
      </c>
      <c r="E22" s="102"/>
      <c r="F22" s="101">
        <f>F21-G21</f>
        <v>575</v>
      </c>
      <c r="G22" s="10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102" t="s">
        <v>92</v>
      </c>
      <c r="E26" s="102"/>
      <c r="F26" s="101">
        <f>F25-G25</f>
        <v>0</v>
      </c>
      <c r="G26" s="10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3"/>
      <c r="D28" s="73"/>
      <c r="E28" s="73"/>
      <c r="F28" s="8"/>
      <c r="G28" s="8"/>
      <c r="H28" s="8"/>
      <c r="I28" s="9"/>
      <c r="J28" s="22"/>
      <c r="K28" s="9"/>
    </row>
    <row r="29" spans="3:11" ht="21" x14ac:dyDescent="0.35">
      <c r="C29" s="73"/>
      <c r="D29" s="73"/>
      <c r="E29" s="73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3"/>
      <c r="D30" s="73"/>
      <c r="E30" s="73"/>
      <c r="F30" s="91"/>
      <c r="G30" s="91"/>
      <c r="H30" s="91"/>
      <c r="I30" s="9"/>
      <c r="J30" s="9"/>
      <c r="K30" s="9"/>
    </row>
    <row r="31" spans="3:11" ht="21" customHeight="1" x14ac:dyDescent="0.35">
      <c r="C31" s="38"/>
      <c r="D31" s="105"/>
      <c r="E31" s="105"/>
      <c r="F31" s="106"/>
      <c r="G31" s="106"/>
      <c r="H31" s="106"/>
      <c r="I31" s="106"/>
      <c r="J31" s="71"/>
      <c r="K31" s="72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5169.25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12574.16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4" t="s">
        <v>17</v>
      </c>
      <c r="D39" s="104"/>
      <c r="E39" s="104"/>
      <c r="F39" s="104"/>
      <c r="G39" s="104"/>
      <c r="H39" s="104"/>
      <c r="I39" s="104"/>
      <c r="J39" s="104"/>
      <c r="K39" s="104"/>
      <c r="L39" s="3"/>
    </row>
    <row r="40" spans="2:12" s="8" customFormat="1" ht="21" x14ac:dyDescent="0.35">
      <c r="B40" s="3"/>
      <c r="C40" s="75"/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9" t="s">
        <v>33</v>
      </c>
      <c r="D52" s="99"/>
      <c r="E52" s="99"/>
      <c r="F52" s="8"/>
      <c r="G52" s="99" t="s">
        <v>31</v>
      </c>
      <c r="H52" s="99"/>
      <c r="I52" s="9"/>
      <c r="J52" s="9"/>
      <c r="K52" s="9"/>
    </row>
    <row r="53" spans="3:11" ht="21" x14ac:dyDescent="0.35">
      <c r="C53" s="98" t="s">
        <v>23</v>
      </c>
      <c r="D53" s="98"/>
      <c r="E53" s="98"/>
      <c r="F53" s="8"/>
      <c r="G53" s="98" t="s">
        <v>24</v>
      </c>
      <c r="H53" s="9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118</v>
      </c>
      <c r="E16" s="50" t="s">
        <v>119</v>
      </c>
      <c r="F16" s="18"/>
      <c r="G16" s="18"/>
      <c r="H16" s="18"/>
      <c r="I16" s="18">
        <f>K34</f>
        <v>9.06</v>
      </c>
      <c r="J16" s="18">
        <f>I16+H16+G16</f>
        <v>9.06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7" t="s">
        <v>32</v>
      </c>
      <c r="E20" s="97"/>
      <c r="F20" s="46" t="s">
        <v>121</v>
      </c>
      <c r="G20" s="46"/>
      <c r="H20" s="46"/>
      <c r="I20" s="9"/>
      <c r="J20" s="22">
        <v>0</v>
      </c>
      <c r="K20" s="9">
        <f>H21</f>
        <v>9.06</v>
      </c>
    </row>
    <row r="21" spans="3:11" ht="21" x14ac:dyDescent="0.35">
      <c r="C21" s="39"/>
      <c r="D21" s="8"/>
      <c r="E21" s="8"/>
      <c r="F21" s="46">
        <v>2479</v>
      </c>
      <c r="G21" s="46">
        <v>2478</v>
      </c>
      <c r="H21" s="47">
        <f>(F21-G21)*9.06</f>
        <v>9.06</v>
      </c>
      <c r="I21" s="9"/>
      <c r="J21" s="9"/>
      <c r="K21" s="9"/>
    </row>
    <row r="22" spans="3:11" ht="21" x14ac:dyDescent="0.35">
      <c r="C22" s="39"/>
      <c r="D22" s="102" t="s">
        <v>91</v>
      </c>
      <c r="E22" s="102"/>
      <c r="F22" s="101">
        <f>F21-G21</f>
        <v>1</v>
      </c>
      <c r="G22" s="10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120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102" t="s">
        <v>92</v>
      </c>
      <c r="E26" s="102"/>
      <c r="F26" s="101">
        <f>F25-G25</f>
        <v>0</v>
      </c>
      <c r="G26" s="10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3"/>
      <c r="D28" s="73"/>
      <c r="E28" s="73"/>
      <c r="F28" s="8"/>
      <c r="G28" s="8"/>
      <c r="H28" s="8"/>
      <c r="I28" s="9"/>
      <c r="J28" s="22"/>
      <c r="K28" s="9"/>
    </row>
    <row r="29" spans="3:11" ht="21" x14ac:dyDescent="0.35">
      <c r="C29" s="73"/>
      <c r="D29" s="73"/>
      <c r="E29" s="73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3"/>
      <c r="D30" s="73"/>
      <c r="E30" s="73"/>
      <c r="F30" s="91"/>
      <c r="G30" s="91"/>
      <c r="H30" s="91"/>
      <c r="I30" s="9"/>
      <c r="J30" s="9"/>
      <c r="K30" s="9"/>
    </row>
    <row r="31" spans="3:11" ht="21" customHeight="1" x14ac:dyDescent="0.35">
      <c r="C31" s="38"/>
      <c r="D31" s="105"/>
      <c r="E31" s="105"/>
      <c r="F31" s="106"/>
      <c r="G31" s="106"/>
      <c r="H31" s="106"/>
      <c r="I31" s="106"/>
      <c r="J31" s="71"/>
      <c r="K31" s="72"/>
    </row>
    <row r="32" spans="3:11" ht="27" customHeight="1" x14ac:dyDescent="0.35">
      <c r="C32" s="40"/>
      <c r="D32" s="44"/>
      <c r="E32" s="44"/>
      <c r="F32" s="80"/>
      <c r="G32" s="80"/>
      <c r="H32" s="8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9.06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9.06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4" t="s">
        <v>17</v>
      </c>
      <c r="D39" s="104"/>
      <c r="E39" s="104"/>
      <c r="F39" s="104"/>
      <c r="G39" s="104"/>
      <c r="H39" s="104"/>
      <c r="I39" s="104"/>
      <c r="J39" s="104"/>
      <c r="K39" s="104"/>
      <c r="L39" s="3"/>
    </row>
    <row r="40" spans="2:12" s="8" customFormat="1" ht="21" x14ac:dyDescent="0.35">
      <c r="B40" s="3"/>
      <c r="C40" s="81"/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9" t="s">
        <v>33</v>
      </c>
      <c r="D52" s="99"/>
      <c r="E52" s="99"/>
      <c r="F52" s="8"/>
      <c r="G52" s="99" t="s">
        <v>31</v>
      </c>
      <c r="H52" s="99"/>
      <c r="I52" s="9"/>
      <c r="J52" s="9"/>
      <c r="K52" s="9"/>
    </row>
    <row r="53" spans="3:11" ht="21" x14ac:dyDescent="0.35">
      <c r="C53" s="98" t="s">
        <v>23</v>
      </c>
      <c r="D53" s="98"/>
      <c r="E53" s="98"/>
      <c r="F53" s="8"/>
      <c r="G53" s="98" t="s">
        <v>24</v>
      </c>
      <c r="H53" s="9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7" zoomScale="85" zoomScaleNormal="85" workbookViewId="0">
      <selection activeCell="O22" sqref="O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123</v>
      </c>
      <c r="E16" s="50" t="s">
        <v>124</v>
      </c>
      <c r="F16" s="18"/>
      <c r="G16" s="18"/>
      <c r="H16" s="18"/>
      <c r="I16" s="18">
        <f>K34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7" t="s">
        <v>32</v>
      </c>
      <c r="E20" s="97"/>
      <c r="F20" s="46" t="s">
        <v>125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2479</v>
      </c>
      <c r="G21" s="46">
        <v>2479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102" t="s">
        <v>91</v>
      </c>
      <c r="E22" s="102"/>
      <c r="F22" s="101">
        <f>F21-G21</f>
        <v>0</v>
      </c>
      <c r="G22" s="10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126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102" t="s">
        <v>92</v>
      </c>
      <c r="E26" s="102"/>
      <c r="F26" s="101">
        <f>F25-G25</f>
        <v>0</v>
      </c>
      <c r="G26" s="10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3"/>
      <c r="D28" s="73"/>
      <c r="E28" s="73"/>
      <c r="F28" s="8"/>
      <c r="G28" s="8"/>
      <c r="H28" s="8"/>
      <c r="I28" s="9"/>
      <c r="J28" s="22"/>
      <c r="K28" s="9"/>
    </row>
    <row r="29" spans="3:11" ht="21" x14ac:dyDescent="0.35">
      <c r="C29" s="73"/>
      <c r="D29" s="73"/>
      <c r="E29" s="73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3"/>
      <c r="D30" s="73"/>
      <c r="E30" s="73"/>
      <c r="F30" s="91"/>
      <c r="G30" s="91"/>
      <c r="H30" s="91"/>
      <c r="I30" s="9"/>
      <c r="J30" s="9"/>
      <c r="K30" s="9"/>
    </row>
    <row r="31" spans="3:11" ht="21" customHeight="1" x14ac:dyDescent="0.35">
      <c r="C31" s="38"/>
      <c r="D31" s="105"/>
      <c r="E31" s="105"/>
      <c r="F31" s="106"/>
      <c r="G31" s="106"/>
      <c r="H31" s="106"/>
      <c r="I31" s="106"/>
      <c r="J31" s="71"/>
      <c r="K31" s="72"/>
    </row>
    <row r="32" spans="3:11" ht="27" customHeight="1" x14ac:dyDescent="0.35">
      <c r="C32" s="40"/>
      <c r="D32" s="44"/>
      <c r="E32" s="44"/>
      <c r="F32" s="82"/>
      <c r="G32" s="82"/>
      <c r="H32" s="82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0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4" t="s">
        <v>17</v>
      </c>
      <c r="D39" s="104"/>
      <c r="E39" s="104"/>
      <c r="F39" s="104"/>
      <c r="G39" s="104"/>
      <c r="H39" s="104"/>
      <c r="I39" s="104"/>
      <c r="J39" s="104"/>
      <c r="K39" s="104"/>
      <c r="L39" s="3"/>
    </row>
    <row r="40" spans="2:12" s="8" customFormat="1" ht="21" x14ac:dyDescent="0.35">
      <c r="B40" s="3"/>
      <c r="C40" s="83"/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9" t="s">
        <v>33</v>
      </c>
      <c r="D52" s="99"/>
      <c r="E52" s="99"/>
      <c r="F52" s="8"/>
      <c r="G52" s="99" t="s">
        <v>31</v>
      </c>
      <c r="H52" s="99"/>
      <c r="I52" s="9"/>
      <c r="J52" s="9"/>
      <c r="K52" s="9"/>
    </row>
    <row r="53" spans="3:11" ht="21" x14ac:dyDescent="0.35">
      <c r="C53" s="98" t="s">
        <v>23</v>
      </c>
      <c r="D53" s="98"/>
      <c r="E53" s="98"/>
      <c r="F53" s="8"/>
      <c r="G53" s="98" t="s">
        <v>24</v>
      </c>
      <c r="H53" s="9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I8" sqref="I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132</v>
      </c>
      <c r="H15" s="13" t="s">
        <v>133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127</v>
      </c>
      <c r="E16" s="50" t="s">
        <v>128</v>
      </c>
      <c r="F16" s="18"/>
      <c r="G16" s="18"/>
      <c r="H16" s="18"/>
      <c r="I16" s="18">
        <f>K34</f>
        <v>2268.48</v>
      </c>
      <c r="J16" s="18">
        <f>I16+H16+G16</f>
        <v>2268.48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7" t="s">
        <v>134</v>
      </c>
      <c r="E20" s="107"/>
      <c r="F20" s="46" t="s">
        <v>129</v>
      </c>
      <c r="G20" s="46"/>
      <c r="H20" s="46"/>
      <c r="I20" s="9"/>
      <c r="J20" s="22">
        <v>0</v>
      </c>
      <c r="K20" s="9">
        <f>H21</f>
        <v>139.08000000000001</v>
      </c>
    </row>
    <row r="21" spans="3:11" ht="21" x14ac:dyDescent="0.35">
      <c r="C21" s="39"/>
      <c r="D21" s="8"/>
      <c r="E21" s="8"/>
      <c r="F21" s="46">
        <v>2498</v>
      </c>
      <c r="G21" s="46">
        <v>2479</v>
      </c>
      <c r="H21" s="47">
        <f>(F21-G21)*7.32</f>
        <v>139.08000000000001</v>
      </c>
      <c r="I21" s="9"/>
      <c r="J21" s="9"/>
      <c r="K21" s="9"/>
    </row>
    <row r="22" spans="3:11" ht="21" x14ac:dyDescent="0.35">
      <c r="C22" s="39"/>
      <c r="D22" s="102" t="s">
        <v>91</v>
      </c>
      <c r="E22" s="102"/>
      <c r="F22" s="101">
        <f>F21-G21</f>
        <v>19</v>
      </c>
      <c r="G22" s="10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135</v>
      </c>
      <c r="E24" s="8"/>
      <c r="F24" s="46" t="s">
        <v>130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102" t="s">
        <v>92</v>
      </c>
      <c r="E26" s="102"/>
      <c r="F26" s="101">
        <f>F25-G25</f>
        <v>0</v>
      </c>
      <c r="G26" s="10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107" t="s">
        <v>136</v>
      </c>
      <c r="E28" s="107"/>
      <c r="F28" s="46" t="s">
        <v>137</v>
      </c>
      <c r="G28" s="46"/>
      <c r="H28" s="46"/>
      <c r="I28" s="9"/>
      <c r="J28" s="22"/>
      <c r="K28" s="9"/>
    </row>
    <row r="29" spans="3:11" ht="21" x14ac:dyDescent="0.35">
      <c r="C29" s="39" t="s">
        <v>138</v>
      </c>
      <c r="D29" s="8"/>
      <c r="E29" s="8"/>
      <c r="F29" s="46">
        <v>35.49</v>
      </c>
      <c r="G29" s="46">
        <v>60</v>
      </c>
      <c r="H29" s="47">
        <f>F29*G29</f>
        <v>2129.4</v>
      </c>
      <c r="I29" s="9"/>
      <c r="J29" s="22">
        <v>0</v>
      </c>
      <c r="K29" s="9">
        <f>H29</f>
        <v>2129.4</v>
      </c>
    </row>
    <row r="30" spans="3:11" ht="35.1" customHeight="1" x14ac:dyDescent="0.35">
      <c r="C30" s="73"/>
      <c r="D30" s="73"/>
      <c r="E30" s="73"/>
      <c r="F30" s="88"/>
      <c r="G30" s="88"/>
      <c r="H30" s="88"/>
      <c r="I30" s="9"/>
      <c r="J30" s="9"/>
      <c r="K30" s="9"/>
    </row>
    <row r="31" spans="3:11" ht="21" customHeight="1" x14ac:dyDescent="0.35">
      <c r="C31" s="38"/>
      <c r="D31" s="105"/>
      <c r="E31" s="105"/>
      <c r="F31" s="106"/>
      <c r="G31" s="106"/>
      <c r="H31" s="106"/>
      <c r="I31" s="106"/>
      <c r="J31" s="71"/>
      <c r="K31" s="72"/>
    </row>
    <row r="32" spans="3:11" ht="27" customHeight="1" x14ac:dyDescent="0.35">
      <c r="C32" s="40"/>
      <c r="D32" s="44"/>
      <c r="E32" s="44"/>
      <c r="F32" s="84"/>
      <c r="G32" s="84"/>
      <c r="H32" s="8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2268.48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2268.48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4" t="s">
        <v>17</v>
      </c>
      <c r="D39" s="104"/>
      <c r="E39" s="104"/>
      <c r="F39" s="104"/>
      <c r="G39" s="104"/>
      <c r="H39" s="104"/>
      <c r="I39" s="104"/>
      <c r="J39" s="104"/>
      <c r="K39" s="104"/>
      <c r="L39" s="3"/>
    </row>
    <row r="40" spans="2:12" s="8" customFormat="1" ht="21" x14ac:dyDescent="0.35">
      <c r="B40" s="3"/>
      <c r="C40" s="85"/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9" t="s">
        <v>33</v>
      </c>
      <c r="D52" s="99"/>
      <c r="E52" s="99"/>
      <c r="F52" s="8"/>
      <c r="G52" s="99" t="s">
        <v>31</v>
      </c>
      <c r="H52" s="99"/>
      <c r="I52" s="9"/>
      <c r="J52" s="9"/>
      <c r="K52" s="9"/>
    </row>
    <row r="53" spans="3:11" ht="21" x14ac:dyDescent="0.35">
      <c r="C53" s="98" t="s">
        <v>23</v>
      </c>
      <c r="D53" s="98"/>
      <c r="E53" s="98"/>
      <c r="F53" s="8"/>
      <c r="G53" s="98" t="s">
        <v>24</v>
      </c>
      <c r="H53" s="9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topLeftCell="A17" zoomScale="70" zoomScaleNormal="70" workbookViewId="0">
      <selection activeCell="O28" sqref="O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132</v>
      </c>
      <c r="H15" s="13" t="s">
        <v>133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140</v>
      </c>
      <c r="E16" s="50" t="s">
        <v>141</v>
      </c>
      <c r="F16" s="18"/>
      <c r="G16" s="18"/>
      <c r="H16" s="18"/>
      <c r="I16" s="18">
        <f>K34</f>
        <v>2609.65</v>
      </c>
      <c r="J16" s="18">
        <f>I16+H16+G16</f>
        <v>2609.65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7" t="s">
        <v>32</v>
      </c>
      <c r="E20" s="107"/>
      <c r="F20" s="46" t="s">
        <v>145</v>
      </c>
      <c r="G20" s="46"/>
      <c r="H20" s="46"/>
      <c r="I20" s="9"/>
      <c r="J20" s="22">
        <v>0</v>
      </c>
      <c r="K20" s="9">
        <f>H21</f>
        <v>521.29999999999995</v>
      </c>
    </row>
    <row r="21" spans="3:11" ht="21" x14ac:dyDescent="0.35">
      <c r="C21" s="39"/>
      <c r="D21" s="8"/>
      <c r="E21" s="8"/>
      <c r="F21" s="46">
        <v>2563</v>
      </c>
      <c r="G21" s="46">
        <v>2498</v>
      </c>
      <c r="H21" s="47">
        <f>(F21-G21)*8.02</f>
        <v>521.29999999999995</v>
      </c>
      <c r="I21" s="9"/>
      <c r="J21" s="9"/>
      <c r="K21" s="9"/>
    </row>
    <row r="22" spans="3:11" ht="21" x14ac:dyDescent="0.35">
      <c r="C22" s="39"/>
      <c r="D22" s="102" t="s">
        <v>91</v>
      </c>
      <c r="E22" s="102"/>
      <c r="F22" s="101">
        <f>F21-G21</f>
        <v>65</v>
      </c>
      <c r="G22" s="10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89" t="s">
        <v>144</v>
      </c>
      <c r="I23" s="71"/>
      <c r="J23" s="71"/>
      <c r="K23" s="71">
        <v>139.08000000000001</v>
      </c>
    </row>
    <row r="24" spans="3:11" ht="21" x14ac:dyDescent="0.35">
      <c r="C24" s="38">
        <v>44170</v>
      </c>
      <c r="D24" s="7" t="s">
        <v>15</v>
      </c>
      <c r="E24" s="8"/>
      <c r="F24" s="46" t="s">
        <v>146</v>
      </c>
      <c r="G24" s="46"/>
      <c r="H24" s="46"/>
      <c r="I24" s="9"/>
      <c r="J24" s="22">
        <v>0</v>
      </c>
      <c r="K24" s="9">
        <f>H25</f>
        <v>98.03</v>
      </c>
    </row>
    <row r="25" spans="3:11" ht="21" x14ac:dyDescent="0.35">
      <c r="C25" s="39"/>
      <c r="D25" s="8"/>
      <c r="E25" s="8"/>
      <c r="F25" s="46">
        <v>4</v>
      </c>
      <c r="G25" s="46">
        <v>3</v>
      </c>
      <c r="H25" s="47">
        <f>(F25-G25)*98.03</f>
        <v>98.03</v>
      </c>
      <c r="I25" s="9"/>
      <c r="J25" s="9"/>
      <c r="K25" s="9"/>
    </row>
    <row r="26" spans="3:11" ht="21" x14ac:dyDescent="0.35">
      <c r="C26" s="39"/>
      <c r="D26" s="102" t="s">
        <v>92</v>
      </c>
      <c r="E26" s="102"/>
      <c r="F26" s="101">
        <f>F25-G25</f>
        <v>1</v>
      </c>
      <c r="G26" s="10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107" t="s">
        <v>136</v>
      </c>
      <c r="E28" s="107"/>
      <c r="F28" s="46" t="s">
        <v>142</v>
      </c>
      <c r="G28" s="46"/>
      <c r="H28" s="46"/>
      <c r="I28" s="9"/>
      <c r="J28" s="22"/>
      <c r="K28" s="9"/>
    </row>
    <row r="29" spans="3:11" ht="21" x14ac:dyDescent="0.35">
      <c r="C29" s="39" t="s">
        <v>138</v>
      </c>
      <c r="D29" s="8"/>
      <c r="E29" s="8"/>
      <c r="F29" s="46">
        <v>35.49</v>
      </c>
      <c r="G29" s="46">
        <v>60</v>
      </c>
      <c r="H29" s="47">
        <f>F29*G29</f>
        <v>2129.4</v>
      </c>
      <c r="I29" s="9"/>
      <c r="J29" s="22">
        <v>0</v>
      </c>
      <c r="K29" s="9">
        <f>H29</f>
        <v>2129.4</v>
      </c>
    </row>
    <row r="30" spans="3:11" ht="35.1" customHeight="1" x14ac:dyDescent="0.35">
      <c r="C30" s="73"/>
      <c r="D30" s="73"/>
      <c r="E30" s="73"/>
      <c r="F30" s="88"/>
      <c r="G30" s="88"/>
      <c r="H30" s="88"/>
      <c r="I30" s="9"/>
      <c r="J30" s="9"/>
      <c r="K30" s="9"/>
    </row>
    <row r="31" spans="3:11" ht="21" customHeight="1" x14ac:dyDescent="0.35">
      <c r="C31" s="38"/>
      <c r="D31" s="105"/>
      <c r="E31" s="105"/>
      <c r="F31" s="106"/>
      <c r="G31" s="106"/>
      <c r="H31" s="106"/>
      <c r="I31" s="106"/>
      <c r="J31" s="71"/>
      <c r="K31" s="72"/>
    </row>
    <row r="32" spans="3:11" ht="27" customHeight="1" x14ac:dyDescent="0.35">
      <c r="C32" s="40"/>
      <c r="D32" s="44"/>
      <c r="E32" s="44"/>
      <c r="F32" s="86"/>
      <c r="G32" s="86"/>
      <c r="H32" s="8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K20+K24+K29-K23</f>
        <v>2609.65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2609.65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4" t="s">
        <v>17</v>
      </c>
      <c r="D39" s="104"/>
      <c r="E39" s="104"/>
      <c r="F39" s="104"/>
      <c r="G39" s="104"/>
      <c r="H39" s="104"/>
      <c r="I39" s="104"/>
      <c r="J39" s="104"/>
      <c r="K39" s="104"/>
      <c r="L39" s="3"/>
    </row>
    <row r="40" spans="2:12" s="8" customFormat="1" ht="21" x14ac:dyDescent="0.35">
      <c r="B40" s="3"/>
      <c r="C40" s="87"/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9" t="s">
        <v>143</v>
      </c>
      <c r="D52" s="99"/>
      <c r="E52" s="99"/>
      <c r="F52" s="8"/>
      <c r="G52" s="99" t="s">
        <v>31</v>
      </c>
      <c r="H52" s="99"/>
      <c r="I52" s="9"/>
      <c r="J52" s="9"/>
      <c r="K52" s="9"/>
    </row>
    <row r="53" spans="3:11" ht="21" x14ac:dyDescent="0.35">
      <c r="C53" s="98" t="s">
        <v>23</v>
      </c>
      <c r="D53" s="98"/>
      <c r="E53" s="98"/>
      <c r="F53" s="8"/>
      <c r="G53" s="98" t="s">
        <v>24</v>
      </c>
      <c r="H53" s="9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28" workbookViewId="0">
      <selection activeCell="F22" sqref="F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42</v>
      </c>
      <c r="E16" s="50" t="s">
        <v>43</v>
      </c>
      <c r="F16" s="18"/>
      <c r="G16" s="18"/>
      <c r="H16" s="18">
        <v>156.6</v>
      </c>
      <c r="I16" s="18">
        <f>K35</f>
        <v>53.699999999999996</v>
      </c>
      <c r="J16" s="18">
        <f>I16+H16+G16</f>
        <v>210.29999999999998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97" t="s">
        <v>32</v>
      </c>
      <c r="E20" s="97"/>
      <c r="F20" s="46" t="s">
        <v>44</v>
      </c>
      <c r="G20" s="46"/>
      <c r="H20" s="46"/>
      <c r="I20" s="9"/>
      <c r="J20" s="22">
        <v>0</v>
      </c>
      <c r="K20" s="9">
        <f>H21</f>
        <v>53.699999999999996</v>
      </c>
    </row>
    <row r="21" spans="3:11" ht="21" x14ac:dyDescent="0.35">
      <c r="C21" s="39"/>
      <c r="D21" s="8"/>
      <c r="E21" s="8"/>
      <c r="F21" s="46">
        <v>5</v>
      </c>
      <c r="G21" s="46">
        <v>2</v>
      </c>
      <c r="H21" s="47">
        <f>(F21-G21)*17.9</f>
        <v>53.699999999999996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(F25-G25)*115.88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53.699999999999996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210.29999999999998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8" t="s">
        <v>17</v>
      </c>
      <c r="D40" s="98"/>
      <c r="E40" s="98"/>
      <c r="F40" s="98"/>
      <c r="G40" s="98"/>
      <c r="H40" s="98"/>
      <c r="I40" s="98"/>
      <c r="J40" s="98"/>
      <c r="K40" s="9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9" t="s">
        <v>33</v>
      </c>
      <c r="D54" s="99"/>
      <c r="E54" s="99"/>
      <c r="F54" s="8"/>
      <c r="G54" s="99" t="s">
        <v>31</v>
      </c>
      <c r="H54" s="99"/>
      <c r="I54" s="9"/>
      <c r="J54" s="9"/>
      <c r="K54" s="9"/>
    </row>
    <row r="55" spans="3:11" ht="21" x14ac:dyDescent="0.35">
      <c r="C55" s="98" t="s">
        <v>23</v>
      </c>
      <c r="D55" s="98"/>
      <c r="E55" s="98"/>
      <c r="F55" s="8"/>
      <c r="G55" s="98" t="s">
        <v>24</v>
      </c>
      <c r="H55" s="9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47</v>
      </c>
      <c r="E16" s="50" t="s">
        <v>48</v>
      </c>
      <c r="F16" s="18"/>
      <c r="G16" s="18"/>
      <c r="H16" s="18">
        <v>210.3</v>
      </c>
      <c r="I16" s="18">
        <f>K35</f>
        <v>263.06</v>
      </c>
      <c r="J16" s="18">
        <f>I16+H16+G16</f>
        <v>473.36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97" t="s">
        <v>32</v>
      </c>
      <c r="E20" s="97"/>
      <c r="F20" s="46" t="s">
        <v>49</v>
      </c>
      <c r="G20" s="46"/>
      <c r="H20" s="46"/>
      <c r="I20" s="9"/>
      <c r="J20" s="22">
        <v>0</v>
      </c>
      <c r="K20" s="9">
        <f>H21</f>
        <v>146.88</v>
      </c>
    </row>
    <row r="21" spans="3:11" ht="21" x14ac:dyDescent="0.35">
      <c r="C21" s="39"/>
      <c r="D21" s="8"/>
      <c r="E21" s="8"/>
      <c r="F21" s="46">
        <v>14</v>
      </c>
      <c r="G21" s="46">
        <v>5</v>
      </c>
      <c r="H21" s="47">
        <f>(F21-G21)*16.32</f>
        <v>146.88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116.18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(F25-G25)*116.18</f>
        <v>116.18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263.06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473.36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8" t="s">
        <v>17</v>
      </c>
      <c r="D40" s="98"/>
      <c r="E40" s="98"/>
      <c r="F40" s="98"/>
      <c r="G40" s="98"/>
      <c r="H40" s="98"/>
      <c r="I40" s="98"/>
      <c r="J40" s="98"/>
      <c r="K40" s="9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9" t="s">
        <v>33</v>
      </c>
      <c r="D54" s="99"/>
      <c r="E54" s="99"/>
      <c r="F54" s="8"/>
      <c r="G54" s="99" t="s">
        <v>31</v>
      </c>
      <c r="H54" s="99"/>
      <c r="I54" s="9"/>
      <c r="J54" s="9"/>
      <c r="K54" s="9"/>
    </row>
    <row r="55" spans="3:11" ht="21" x14ac:dyDescent="0.35">
      <c r="C55" s="98" t="s">
        <v>23</v>
      </c>
      <c r="D55" s="98"/>
      <c r="E55" s="98"/>
      <c r="F55" s="8"/>
      <c r="G55" s="98" t="s">
        <v>24</v>
      </c>
      <c r="H55" s="9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G21" sqref="G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53</v>
      </c>
      <c r="E16" s="50" t="s">
        <v>54</v>
      </c>
      <c r="F16" s="18"/>
      <c r="G16" s="18"/>
      <c r="H16" s="18">
        <v>473.36</v>
      </c>
      <c r="I16" s="18">
        <f>K35</f>
        <v>263.83000000000004</v>
      </c>
      <c r="J16" s="18">
        <f>I16+H16+G16</f>
        <v>737.19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7" t="s">
        <v>32</v>
      </c>
      <c r="E20" s="97"/>
      <c r="F20" s="46" t="s">
        <v>55</v>
      </c>
      <c r="G20" s="46"/>
      <c r="H20" s="46"/>
      <c r="I20" s="9"/>
      <c r="J20" s="22">
        <v>0</v>
      </c>
      <c r="K20" s="9">
        <f>H21</f>
        <v>147.78000000000003</v>
      </c>
    </row>
    <row r="21" spans="3:11" ht="21" x14ac:dyDescent="0.35">
      <c r="C21" s="39"/>
      <c r="D21" s="8"/>
      <c r="E21" s="8"/>
      <c r="F21" s="46">
        <v>23</v>
      </c>
      <c r="G21" s="46">
        <v>14</v>
      </c>
      <c r="H21" s="47">
        <f>(F21-G21)*16.42</f>
        <v>147.78000000000003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116.05</v>
      </c>
    </row>
    <row r="25" spans="3:11" ht="21" x14ac:dyDescent="0.35">
      <c r="C25" s="39"/>
      <c r="D25" s="8"/>
      <c r="E25" s="8"/>
      <c r="F25" s="46">
        <v>3</v>
      </c>
      <c r="G25" s="46">
        <v>2</v>
      </c>
      <c r="H25" s="47">
        <f>(F25-G25)*116.05</f>
        <v>116.05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263.83000000000004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737.19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8" t="s">
        <v>17</v>
      </c>
      <c r="D40" s="98"/>
      <c r="E40" s="98"/>
      <c r="F40" s="98"/>
      <c r="G40" s="98"/>
      <c r="H40" s="98"/>
      <c r="I40" s="98"/>
      <c r="J40" s="98"/>
      <c r="K40" s="9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9" t="s">
        <v>33</v>
      </c>
      <c r="D54" s="99"/>
      <c r="E54" s="99"/>
      <c r="F54" s="8"/>
      <c r="G54" s="99" t="s">
        <v>31</v>
      </c>
      <c r="H54" s="99"/>
      <c r="I54" s="9"/>
      <c r="J54" s="9"/>
      <c r="K54" s="9"/>
    </row>
    <row r="55" spans="3:11" ht="21" x14ac:dyDescent="0.35">
      <c r="C55" s="98" t="s">
        <v>23</v>
      </c>
      <c r="D55" s="98"/>
      <c r="E55" s="98"/>
      <c r="F55" s="8"/>
      <c r="G55" s="98" t="s">
        <v>24</v>
      </c>
      <c r="H55" s="9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22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58</v>
      </c>
      <c r="E16" s="50" t="s">
        <v>59</v>
      </c>
      <c r="F16" s="18"/>
      <c r="G16" s="18"/>
      <c r="H16" s="18">
        <v>737.19</v>
      </c>
      <c r="I16" s="18">
        <f>K35</f>
        <v>34.76</v>
      </c>
      <c r="J16" s="18">
        <f>I16+H16+G16</f>
        <v>771.95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7" t="s">
        <v>32</v>
      </c>
      <c r="E20" s="97"/>
      <c r="F20" s="46" t="s">
        <v>60</v>
      </c>
      <c r="G20" s="46"/>
      <c r="H20" s="46"/>
      <c r="I20" s="9"/>
      <c r="J20" s="22">
        <v>0</v>
      </c>
      <c r="K20" s="9">
        <f>H21</f>
        <v>34.76</v>
      </c>
    </row>
    <row r="21" spans="3:11" ht="21" x14ac:dyDescent="0.35">
      <c r="C21" s="39"/>
      <c r="D21" s="8"/>
      <c r="E21" s="8"/>
      <c r="F21" s="46">
        <v>25</v>
      </c>
      <c r="G21" s="46">
        <v>23</v>
      </c>
      <c r="H21" s="47">
        <f>(F21-G21)*17.38</f>
        <v>34.76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34.76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771.95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8" t="s">
        <v>17</v>
      </c>
      <c r="D40" s="98"/>
      <c r="E40" s="98"/>
      <c r="F40" s="98"/>
      <c r="G40" s="98"/>
      <c r="H40" s="98"/>
      <c r="I40" s="98"/>
      <c r="J40" s="98"/>
      <c r="K40" s="9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9" t="s">
        <v>33</v>
      </c>
      <c r="D54" s="99"/>
      <c r="E54" s="99"/>
      <c r="F54" s="8"/>
      <c r="G54" s="99" t="s">
        <v>31</v>
      </c>
      <c r="H54" s="99"/>
      <c r="I54" s="9"/>
      <c r="J54" s="9"/>
      <c r="K54" s="9"/>
    </row>
    <row r="55" spans="3:11" ht="21" x14ac:dyDescent="0.35">
      <c r="C55" s="98" t="s">
        <v>23</v>
      </c>
      <c r="D55" s="98"/>
      <c r="E55" s="98"/>
      <c r="F55" s="8"/>
      <c r="G55" s="98" t="s">
        <v>24</v>
      </c>
      <c r="H55" s="9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I10" sqref="I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63</v>
      </c>
      <c r="E16" s="50" t="s">
        <v>64</v>
      </c>
      <c r="F16" s="18"/>
      <c r="G16" s="18"/>
      <c r="H16" s="18">
        <v>771.95</v>
      </c>
      <c r="I16" s="18">
        <f>K35</f>
        <v>0</v>
      </c>
      <c r="J16" s="18">
        <f>I16+H16+G16</f>
        <v>771.95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7" t="s">
        <v>32</v>
      </c>
      <c r="E20" s="97"/>
      <c r="F20" s="46" t="s">
        <v>65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25</v>
      </c>
      <c r="G21" s="46">
        <v>25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771.95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8" t="s">
        <v>17</v>
      </c>
      <c r="D40" s="98"/>
      <c r="E40" s="98"/>
      <c r="F40" s="98"/>
      <c r="G40" s="98"/>
      <c r="H40" s="98"/>
      <c r="I40" s="98"/>
      <c r="J40" s="98"/>
      <c r="K40" s="9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9" t="s">
        <v>33</v>
      </c>
      <c r="D54" s="99"/>
      <c r="E54" s="99"/>
      <c r="F54" s="8"/>
      <c r="G54" s="99" t="s">
        <v>31</v>
      </c>
      <c r="H54" s="99"/>
      <c r="I54" s="9"/>
      <c r="J54" s="9"/>
      <c r="K54" s="9"/>
    </row>
    <row r="55" spans="3:11" ht="21" x14ac:dyDescent="0.35">
      <c r="C55" s="98" t="s">
        <v>23</v>
      </c>
      <c r="D55" s="98"/>
      <c r="E55" s="98"/>
      <c r="F55" s="8"/>
      <c r="G55" s="98" t="s">
        <v>24</v>
      </c>
      <c r="H55" s="9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H16" sqref="H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68</v>
      </c>
      <c r="E16" s="50" t="s">
        <v>69</v>
      </c>
      <c r="F16" s="18"/>
      <c r="G16" s="18"/>
      <c r="H16" s="18">
        <v>771.95</v>
      </c>
      <c r="I16" s="18">
        <f>K35</f>
        <v>17.399999999999999</v>
      </c>
      <c r="J16" s="18">
        <f>I16+H16+G16</f>
        <v>789.35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7" t="s">
        <v>32</v>
      </c>
      <c r="E20" s="97"/>
      <c r="F20" s="46" t="s">
        <v>71</v>
      </c>
      <c r="G20" s="46"/>
      <c r="H20" s="46"/>
      <c r="I20" s="9"/>
      <c r="J20" s="22">
        <v>0</v>
      </c>
      <c r="K20" s="9">
        <f>H21</f>
        <v>17.399999999999999</v>
      </c>
    </row>
    <row r="21" spans="3:11" ht="21" x14ac:dyDescent="0.35">
      <c r="C21" s="39"/>
      <c r="D21" s="8"/>
      <c r="E21" s="8"/>
      <c r="F21" s="46">
        <v>26</v>
      </c>
      <c r="G21" s="46">
        <v>25</v>
      </c>
      <c r="H21" s="47">
        <f>(F21-G21)*17.4</f>
        <v>17.399999999999999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17.399999999999999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789.35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8" t="s">
        <v>17</v>
      </c>
      <c r="D40" s="98"/>
      <c r="E40" s="98"/>
      <c r="F40" s="98"/>
      <c r="G40" s="98"/>
      <c r="H40" s="98"/>
      <c r="I40" s="98"/>
      <c r="J40" s="98"/>
      <c r="K40" s="9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9" t="s">
        <v>33</v>
      </c>
      <c r="D54" s="99"/>
      <c r="E54" s="99"/>
      <c r="F54" s="8"/>
      <c r="G54" s="99" t="s">
        <v>31</v>
      </c>
      <c r="H54" s="99"/>
      <c r="I54" s="9"/>
      <c r="J54" s="9"/>
      <c r="K54" s="9"/>
    </row>
    <row r="55" spans="3:11" ht="21" x14ac:dyDescent="0.35">
      <c r="C55" s="98" t="s">
        <v>23</v>
      </c>
      <c r="D55" s="98"/>
      <c r="E55" s="98"/>
      <c r="F55" s="8"/>
      <c r="G55" s="98" t="s">
        <v>24</v>
      </c>
      <c r="H55" s="9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I23" sqref="I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73</v>
      </c>
      <c r="E16" s="50" t="s">
        <v>74</v>
      </c>
      <c r="F16" s="18"/>
      <c r="G16" s="18"/>
      <c r="H16" s="18"/>
      <c r="I16" s="18">
        <f>K35</f>
        <v>31.66</v>
      </c>
      <c r="J16" s="18">
        <f>I16+H16+G16</f>
        <v>31.66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7" t="s">
        <v>32</v>
      </c>
      <c r="E20" s="97"/>
      <c r="F20" s="46" t="s">
        <v>75</v>
      </c>
      <c r="G20" s="46"/>
      <c r="H20" s="46"/>
      <c r="I20" s="9"/>
      <c r="J20" s="22">
        <v>0</v>
      </c>
      <c r="K20" s="9">
        <f>H21</f>
        <v>31.66</v>
      </c>
    </row>
    <row r="21" spans="3:11" ht="21" x14ac:dyDescent="0.35">
      <c r="C21" s="39"/>
      <c r="D21" s="8"/>
      <c r="E21" s="8"/>
      <c r="F21" s="46">
        <v>28</v>
      </c>
      <c r="G21" s="46">
        <v>26</v>
      </c>
      <c r="H21" s="47">
        <f>(F21-G21)*15.83</f>
        <v>31.66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31.66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31.66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8" t="s">
        <v>17</v>
      </c>
      <c r="D40" s="98"/>
      <c r="E40" s="98"/>
      <c r="F40" s="98"/>
      <c r="G40" s="98"/>
      <c r="H40" s="98"/>
      <c r="I40" s="98"/>
      <c r="J40" s="98"/>
      <c r="K40" s="9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9" t="s">
        <v>33</v>
      </c>
      <c r="D54" s="99"/>
      <c r="E54" s="99"/>
      <c r="F54" s="8"/>
      <c r="G54" s="99" t="s">
        <v>31</v>
      </c>
      <c r="H54" s="99"/>
      <c r="I54" s="9"/>
      <c r="J54" s="9"/>
      <c r="K54" s="9"/>
    </row>
    <row r="55" spans="3:11" ht="21" x14ac:dyDescent="0.35">
      <c r="C55" s="98" t="s">
        <v>23</v>
      </c>
      <c r="D55" s="98"/>
      <c r="E55" s="98"/>
      <c r="F55" s="8"/>
      <c r="G55" s="98" t="s">
        <v>24</v>
      </c>
      <c r="H55" s="9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J16" sqref="J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5" t="s">
        <v>14</v>
      </c>
      <c r="J3" s="95"/>
      <c r="K3" s="95"/>
    </row>
    <row r="4" spans="3:11" ht="21" x14ac:dyDescent="0.35">
      <c r="C4" s="8"/>
      <c r="D4" s="8"/>
      <c r="E4" s="8"/>
      <c r="F4" s="8"/>
      <c r="G4" s="8"/>
      <c r="H4" s="8"/>
      <c r="I4" s="95"/>
      <c r="J4" s="95"/>
      <c r="K4" s="9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2" t="s">
        <v>12</v>
      </c>
      <c r="D14" s="93"/>
      <c r="E14" s="93"/>
      <c r="F14" s="93"/>
      <c r="G14" s="93"/>
      <c r="H14" s="93"/>
      <c r="I14" s="93"/>
      <c r="J14" s="93"/>
      <c r="K14" s="9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78</v>
      </c>
      <c r="E16" s="50" t="s">
        <v>79</v>
      </c>
      <c r="F16" s="18"/>
      <c r="G16" s="18"/>
      <c r="H16" s="18">
        <v>31.66</v>
      </c>
      <c r="I16" s="18">
        <f>K35</f>
        <v>3640.9</v>
      </c>
      <c r="J16" s="18">
        <f>I16+H16+G16</f>
        <v>3672.56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6" t="s">
        <v>8</v>
      </c>
      <c r="E19" s="96"/>
      <c r="F19" s="96" t="s">
        <v>9</v>
      </c>
      <c r="G19" s="96"/>
      <c r="H19" s="9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7" t="s">
        <v>32</v>
      </c>
      <c r="E20" s="97"/>
      <c r="F20" s="46" t="s">
        <v>80</v>
      </c>
      <c r="G20" s="46"/>
      <c r="H20" s="46"/>
      <c r="I20" s="9"/>
      <c r="J20" s="22">
        <v>0</v>
      </c>
      <c r="K20" s="9">
        <f>H21</f>
        <v>3640.9</v>
      </c>
    </row>
    <row r="21" spans="3:11" ht="21" x14ac:dyDescent="0.35">
      <c r="C21" s="39"/>
      <c r="D21" s="8"/>
      <c r="E21" s="8"/>
      <c r="F21" s="46">
        <v>258</v>
      </c>
      <c r="G21" s="46">
        <v>28</v>
      </c>
      <c r="H21" s="47">
        <f>(F21-G21)*15.83</f>
        <v>3640.9</v>
      </c>
      <c r="I21" s="9"/>
      <c r="J21" s="9"/>
      <c r="K21" s="9"/>
    </row>
    <row r="22" spans="3:11" ht="21" x14ac:dyDescent="0.35">
      <c r="C22" s="39"/>
      <c r="D22" s="102" t="s">
        <v>91</v>
      </c>
      <c r="E22" s="102"/>
      <c r="F22" s="101">
        <f>F21-G21</f>
        <v>230</v>
      </c>
      <c r="G22" s="10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81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102" t="s">
        <v>92</v>
      </c>
      <c r="E26" s="102"/>
      <c r="F26" s="101">
        <f>F25-G25</f>
        <v>0</v>
      </c>
      <c r="G26" s="101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8"/>
      <c r="G31" s="58"/>
      <c r="H31" s="58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8"/>
      <c r="G33" s="58"/>
      <c r="H33" s="5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3640.9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3672.56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8" t="s">
        <v>17</v>
      </c>
      <c r="D40" s="98"/>
      <c r="E40" s="98"/>
      <c r="F40" s="98"/>
      <c r="G40" s="98"/>
      <c r="H40" s="98"/>
      <c r="I40" s="98"/>
      <c r="J40" s="98"/>
      <c r="K40" s="98"/>
      <c r="L40" s="3"/>
    </row>
    <row r="41" spans="2:12" s="8" customFormat="1" ht="21" x14ac:dyDescent="0.35">
      <c r="B41" s="3"/>
      <c r="C41" s="60" t="s">
        <v>82</v>
      </c>
      <c r="D41" s="60" t="s">
        <v>83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60" t="s">
        <v>84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9" t="s">
        <v>33</v>
      </c>
      <c r="D54" s="99"/>
      <c r="E54" s="99"/>
      <c r="F54" s="8"/>
      <c r="G54" s="99" t="s">
        <v>31</v>
      </c>
      <c r="H54" s="99"/>
      <c r="I54" s="9"/>
      <c r="J54" s="9"/>
      <c r="K54" s="9"/>
    </row>
    <row r="55" spans="3:11" ht="21" x14ac:dyDescent="0.35">
      <c r="C55" s="98" t="s">
        <v>23</v>
      </c>
      <c r="D55" s="98"/>
      <c r="E55" s="98"/>
      <c r="F55" s="8"/>
      <c r="G55" s="98" t="s">
        <v>24</v>
      </c>
      <c r="H55" s="9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13</vt:i4>
      </vt:variant>
    </vt:vector>
  </HeadingPairs>
  <TitlesOfParts>
    <vt:vector size="32" baseType="lpstr">
      <vt:lpstr>JULY 2019</vt:lpstr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MAY 2020 (2)</vt:lpstr>
      <vt:lpstr>JUN 2020</vt:lpstr>
      <vt:lpstr>JUN 2020 (2)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'JULY 2019'!Print_Area</vt:lpstr>
      <vt:lpstr>'JUN 2020'!Print_Area</vt:lpstr>
      <vt:lpstr>'JUN 2020 (2)'!Print_Area</vt:lpstr>
      <vt:lpstr>'MAR 2020'!Print_Area</vt:lpstr>
      <vt:lpstr>'MAY 2020'!Print_Area</vt:lpstr>
      <vt:lpstr>'MAY 2020 (2)'!Print_Area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2020-11-05T06:26:22Z</cp:lastPrinted>
  <dcterms:created xsi:type="dcterms:W3CDTF">2018-02-28T02:33:50Z</dcterms:created>
  <dcterms:modified xsi:type="dcterms:W3CDTF">2020-12-16T10:49:11Z</dcterms:modified>
</cp:coreProperties>
</file>