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3" r:id="rId12"/>
    <sheet name="JUL 2020" sheetId="12" r:id="rId13"/>
    <sheet name="AUG 2020" sheetId="14" r:id="rId14"/>
    <sheet name="SEPT 2020" sheetId="15" r:id="rId15"/>
    <sheet name="OCT 2020" sheetId="16" r:id="rId16"/>
    <sheet name="NOV 2020" sheetId="17" r:id="rId17"/>
  </sheet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K33" i="17" l="1"/>
  <c r="H29" i="17"/>
  <c r="K29" i="17" s="1"/>
  <c r="F26" i="17"/>
  <c r="K24" i="17"/>
  <c r="F22" i="17"/>
  <c r="K20" i="17"/>
  <c r="K34" i="17" l="1"/>
  <c r="I16" i="17" s="1"/>
  <c r="J16" i="17" s="1"/>
  <c r="K36" i="17"/>
  <c r="H25" i="16"/>
  <c r="K29" i="16" l="1"/>
  <c r="H29" i="16"/>
  <c r="H21" i="16" l="1"/>
  <c r="K33" i="16" l="1"/>
  <c r="F26" i="16"/>
  <c r="K24" i="16"/>
  <c r="F22" i="16"/>
  <c r="K20" i="16"/>
  <c r="K34" i="16" l="1"/>
  <c r="I16" i="16" s="1"/>
  <c r="H25" i="15"/>
  <c r="K24" i="15" s="1"/>
  <c r="H21" i="15"/>
  <c r="K20" i="15" s="1"/>
  <c r="K33" i="15"/>
  <c r="K29" i="15"/>
  <c r="K27" i="15"/>
  <c r="F26" i="15"/>
  <c r="F22" i="15"/>
  <c r="J16" i="16" l="1"/>
  <c r="K36" i="16"/>
  <c r="K34" i="15"/>
  <c r="I16" i="15" s="1"/>
  <c r="K36" i="15"/>
  <c r="J1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J16" i="14" s="1"/>
  <c r="H25" i="12"/>
  <c r="K36" i="14" l="1"/>
  <c r="K31" i="13" l="1"/>
  <c r="H25" i="13" l="1"/>
  <c r="K24" i="13" s="1"/>
  <c r="H21" i="13"/>
  <c r="K33" i="13"/>
  <c r="K29" i="13"/>
  <c r="F26" i="13"/>
  <c r="F22" i="13"/>
  <c r="I27" i="13" l="1"/>
  <c r="K27" i="13" s="1"/>
  <c r="K20" i="13"/>
  <c r="H21" i="12"/>
  <c r="K34" i="13" l="1"/>
  <c r="I16" i="13" s="1"/>
  <c r="K36" i="13" s="1"/>
  <c r="K33" i="12"/>
  <c r="K24" i="12"/>
  <c r="K20" i="12"/>
  <c r="K29" i="12"/>
  <c r="F26" i="12"/>
  <c r="F22" i="12"/>
  <c r="K34" i="12" l="1"/>
  <c r="J16" i="13"/>
  <c r="K27" i="12"/>
  <c r="K33" i="11"/>
  <c r="I16" i="12" l="1"/>
  <c r="K36" i="12" s="1"/>
  <c r="H21" i="11"/>
  <c r="K20" i="11" s="1"/>
  <c r="K35" i="11"/>
  <c r="K30" i="11"/>
  <c r="F26" i="11"/>
  <c r="H25" i="11"/>
  <c r="K24" i="11"/>
  <c r="F22" i="11"/>
  <c r="J16" i="12" l="1"/>
  <c r="I28" i="11"/>
  <c r="K28" i="11" s="1"/>
  <c r="F26" i="10"/>
  <c r="F22" i="10"/>
  <c r="K36" i="11" l="1"/>
  <c r="I16" i="11" s="1"/>
  <c r="H25" i="10"/>
  <c r="K24" i="10" s="1"/>
  <c r="H21" i="10"/>
  <c r="K35" i="10"/>
  <c r="K33" i="10"/>
  <c r="K30" i="10"/>
  <c r="K38" i="11" l="1"/>
  <c r="J16" i="11"/>
  <c r="K20" i="10"/>
  <c r="K36" i="10" s="1"/>
  <c r="I16" i="10" s="1"/>
  <c r="K38" i="10" s="1"/>
  <c r="I28" i="10"/>
  <c r="K28" i="10" s="1"/>
  <c r="K34" i="9"/>
  <c r="K32" i="9"/>
  <c r="K29" i="9"/>
  <c r="K27" i="9"/>
  <c r="H25" i="9"/>
  <c r="K24" i="9" s="1"/>
  <c r="H21" i="9"/>
  <c r="K20" i="9" s="1"/>
  <c r="J16" i="10" l="1"/>
  <c r="K35" i="9"/>
  <c r="I16" i="9" s="1"/>
  <c r="K37" i="9" s="1"/>
  <c r="H25" i="8"/>
  <c r="K24" i="8" s="1"/>
  <c r="H21" i="8"/>
  <c r="K20" i="8" s="1"/>
  <c r="K34" i="8"/>
  <c r="K32" i="8"/>
  <c r="K29" i="8"/>
  <c r="K27" i="8"/>
  <c r="J16" i="9" l="1"/>
  <c r="K35" i="8"/>
  <c r="I16" i="8" s="1"/>
  <c r="K37" i="8"/>
  <c r="J16" i="8"/>
  <c r="H25" i="7"/>
  <c r="K24" i="7" s="1"/>
  <c r="H21" i="7"/>
  <c r="K20" i="7" s="1"/>
  <c r="K34" i="7"/>
  <c r="K32" i="7"/>
  <c r="K29" i="7"/>
  <c r="K27" i="7"/>
  <c r="H25" i="6"/>
  <c r="K35" i="7" l="1"/>
  <c r="I16" i="7" s="1"/>
  <c r="K37" i="7" s="1"/>
  <c r="H21" i="6"/>
  <c r="J16" i="7" l="1"/>
  <c r="K34" i="6"/>
  <c r="K32" i="6"/>
  <c r="K29" i="6"/>
  <c r="K27" i="6"/>
  <c r="K24" i="6"/>
  <c r="K20" i="6"/>
  <c r="K35" i="6" l="1"/>
  <c r="I16" i="6" s="1"/>
  <c r="J16" i="6" s="1"/>
  <c r="H25" i="5"/>
  <c r="K24" i="5" s="1"/>
  <c r="H21" i="5"/>
  <c r="K20" i="5" s="1"/>
  <c r="K34" i="5"/>
  <c r="K32" i="5"/>
  <c r="K29" i="5"/>
  <c r="K27" i="5"/>
  <c r="K37" i="6" l="1"/>
  <c r="K35" i="5"/>
  <c r="I16" i="5" s="1"/>
  <c r="K37" i="5" s="1"/>
  <c r="H25" i="4"/>
  <c r="J16" i="5" l="1"/>
  <c r="H21" i="4"/>
  <c r="K34" i="4" l="1"/>
  <c r="K32" i="4"/>
  <c r="K29" i="4"/>
  <c r="K27" i="4"/>
  <c r="K24" i="4"/>
  <c r="K20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J16" i="3" s="1"/>
  <c r="H25" i="2"/>
  <c r="K24" i="2" s="1"/>
  <c r="H21" i="2"/>
  <c r="K20" i="2" s="1"/>
  <c r="K34" i="2"/>
  <c r="K32" i="2"/>
  <c r="K29" i="2"/>
  <c r="K27" i="2"/>
  <c r="K37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<sst xmlns="http://schemas.openxmlformats.org/spreadsheetml/2006/main" count="736" uniqueCount="145">
  <si>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</si>
  <si>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</si>
  <si>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</si>
  <si>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</si>
  <si>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</si>
  <si>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</si>
  <si>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</si>
  <si>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</si>
  <si>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</si>
  <si>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</si>
  <si>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</si>
  <si>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</si>
  <si>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</si>
  <si>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</si>
  <si>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</si>
  <si>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</si>
  <si>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</si>
  <si>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</si>
  <si>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</si>
  <si>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</si>
  <si>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</si>
  <si>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</si>
  <si>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</si>
  <si>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</si>
  <si>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</si>
  <si>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</si>
  <si>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</si>
  <si>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</si>
  <si>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</si>
  <si>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</si>
  <si>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</si>
  <si>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</si>
  <si>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</si>
  <si>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</si>
  <si>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</si>
  <si>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</si>
  <si>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</si>
  <si>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ALEXANDER GAPUZ</t>
    </r>
  </si>
  <si>
    <t>UNIT: 14A21</t>
  </si>
  <si>
    <t>PRES: JULY 25 2019 - PREV: MAY 10 2019 * 18.30</t>
  </si>
  <si>
    <t>PRES: JULY 25 2019 - PREV: MAY 10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</si>
  <si>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</si>
  <si>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</si>
  <si>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</si>
  <si>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</si>
  <si>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</si>
  <si>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</si>
  <si>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</si>
  <si>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</si>
  <si>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</si>
  <si>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ALEXANDER GAPUZ</t>
    </r>
  </si>
  <si>
    <t>PRES: SEPT 25 2019 - PREV: AUG 26 2019 * 116.18</t>
  </si>
  <si>
    <t>PAID</t>
  </si>
  <si>
    <t>BILLING MONTH: OCTOBER 2019</t>
  </si>
  <si>
    <t>PRES: OCT 25 2019 - PREV: SEPT 26 2019 * 16.42</t>
  </si>
  <si>
    <t>NOV 5 2019</t>
  </si>
  <si>
    <t>NOV 15 2019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</si>
  <si>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</si>
  <si>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</si>
  <si>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</si>
  <si>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</si>
  <si>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</si>
  <si>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</si>
  <si>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</si>
  <si>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</si>
  <si>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</si>
  <si>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</si>
  <si>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</si>
  <si>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</si>
  <si>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</si>
  <si>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</si>
  <si>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</si>
  <si>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</si>
  <si>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</si>
  <si>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</si>
  <si>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</si>
  <si>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</si>
  <si>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</si>
  <si>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</si>
  <si>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</si>
  <si>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</si>
  <si>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</si>
  <si>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</si>
  <si>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</si>
  <si>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</si>
  <si>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</si>
  <si>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</si>
  <si>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</si>
  <si>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</si>
  <si>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</si>
  <si>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</si>
  <si>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</si>
  <si>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</si>
  <si>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</si>
  <si>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</si>
  <si>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</si>
  <si>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</si>
  <si>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</si>
  <si>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</si>
  <si>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</si>
  <si>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</si>
  <si>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</si>
  <si>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</si>
  <si>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</si>
  <si>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2020 - 28 kWh x 10.98 = 307.44 + 20% (AC) = 368.93 - 443.24 (billing Mar2020) = </t>
    </r>
    <r>
      <rPr>
        <b/>
        <u/>
        <sz val="14"/>
        <color rgb="FFFF0000"/>
        <rFont val="Calibri"/>
        <family val="2"/>
        <scheme val="minor"/>
      </rPr>
      <t>74.31</t>
    </r>
    <r>
      <rPr>
        <b/>
        <sz val="14"/>
        <color rgb="FFFF0000"/>
        <rFont val="Calibri"/>
        <family val="2"/>
        <scheme val="minor"/>
      </rPr>
      <t xml:space="preserve">
APR 2020 - 30 kWh x 9.79 = 293.70 + 20% (AC) = 352.44 - 395.28 (billing Apr2020) = </t>
    </r>
    <r>
      <rPr>
        <b/>
        <u/>
        <sz val="14"/>
        <color rgb="FFFF0000"/>
        <rFont val="Calibri"/>
        <family val="2"/>
        <scheme val="minor"/>
      </rPr>
      <t>42.84</t>
    </r>
  </si>
  <si>
    <t>BILLING MONTH: JULY 2020</t>
  </si>
  <si>
    <t>AUG 5 2020</t>
  </si>
  <si>
    <t>AUG 15 2020</t>
  </si>
  <si>
    <t>PRES: JUL 25 2020 - PREV: JUN 26 2020 * 8.99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</si>
  <si>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</si>
  <si>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</si>
  <si>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</si>
  <si>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</si>
  <si>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</si>
  <si>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</si>
  <si>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</si>
  <si>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</si>
  <si>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</si>
  <si>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</si>
  <si>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</si>
  <si>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</si>
  <si>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</si>
  <si>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</si>
  <si>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</si>
  <si>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</si>
  <si>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</si>
  <si>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</si>
  <si>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</si>
  <si>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</si>
  <si>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BILLING MONTH:NOVEMBER 2020</t>
  </si>
  <si>
    <t>ELECTRICITY - OCT 2020</t>
  </si>
  <si>
    <t>WATER - OCT 2020</t>
  </si>
  <si>
    <t>ASU PAST DUE</t>
  </si>
  <si>
    <t>UTILITY PAST DUE</t>
  </si>
  <si>
    <t>ASSOCIATION DUES</t>
  </si>
  <si>
    <t>FOR THE MONTH OF NOV 2020</t>
  </si>
  <si>
    <t>PRES: OCT 25 2020 - PREV: SEPT 26 2020 * 98.56</t>
  </si>
  <si>
    <t>BILLING MONTH:DECEMBER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</si>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</sst>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0" fillId="0" borderId="0" xfId="1" applyFont="1"/>
    <xf numFmtId="0" fontId="22" fillId="0" borderId="0" xfId="0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view="pageBreakPreview" topLeftCell="A13" zoomScaleNormal="80" zoomScaleSheetLayoutView="100" workbookViewId="0">
      <selection activeCell="M37" sqref="M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1701.9</v>
      </c>
      <c r="J16" s="18">
        <f>I16+H16+G16</f>
        <v>1701.9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4" t="s">
        <v>32</v>
      </c>
      <c r="E20" s="94"/>
      <c r="F20" s="46" t="s">
        <v>39</v>
      </c>
      <c r="G20" s="46"/>
      <c r="H20" s="46"/>
      <c r="I20" s="9"/>
      <c r="J20" s="22">
        <v>0</v>
      </c>
      <c r="K20" s="9">
        <f>H21</f>
        <v>1701.9</v>
      </c>
    </row>
    <row r="21" spans="3:11" ht="21" x14ac:dyDescent="0.35">
      <c r="C21" s="39"/>
      <c r="D21" s="8"/>
      <c r="E21" s="8"/>
      <c r="F21" s="46">
        <v>1952</v>
      </c>
      <c r="G21" s="46">
        <v>1859</v>
      </c>
      <c r="H21" s="47">
        <f>(F21-G21)*18.3</f>
        <v>1701.9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1701.9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1701.9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823.16</v>
      </c>
      <c r="I16" s="18">
        <f>K36</f>
        <v>395.28000000000003</v>
      </c>
      <c r="J16" s="18">
        <f>I16+H16+G16</f>
        <v>1218.44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4" t="s">
        <v>32</v>
      </c>
      <c r="E20" s="94"/>
      <c r="F20" s="46" t="s">
        <v>89</v>
      </c>
      <c r="G20" s="46"/>
      <c r="H20" s="46"/>
      <c r="I20" s="9"/>
      <c r="J20" s="22">
        <v>0</v>
      </c>
      <c r="K20" s="9">
        <f>H21</f>
        <v>329.40000000000003</v>
      </c>
    </row>
    <row r="21" spans="3:11" ht="21" x14ac:dyDescent="0.35">
      <c r="C21" s="39"/>
      <c r="D21" s="8"/>
      <c r="E21" s="8"/>
      <c r="F21" s="46">
        <v>2152</v>
      </c>
      <c r="G21" s="46">
        <v>2122</v>
      </c>
      <c r="H21" s="47">
        <f>(F21-G21)*10.98</f>
        <v>329.40000000000003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30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65.88000000000001</v>
      </c>
      <c r="J28" s="22">
        <v>0</v>
      </c>
      <c r="K28" s="9">
        <f>I28</f>
        <v>65.88000000000001</v>
      </c>
    </row>
    <row r="29" spans="3:11" ht="21" x14ac:dyDescent="0.35">
      <c r="C29" s="97" t="s">
        <v>94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21" x14ac:dyDescent="0.35">
      <c r="C31" s="97"/>
      <c r="D31" s="97"/>
      <c r="E31" s="97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21" x14ac:dyDescent="0.35">
      <c r="C33" s="38"/>
      <c r="D33" s="44"/>
      <c r="E33" s="44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395.28000000000003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1218.44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6" t="s">
        <v>17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1" x14ac:dyDescent="0.35">
      <c r="B42" s="3"/>
      <c r="C42" s="62" t="s">
        <v>83</v>
      </c>
      <c r="D42" s="62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3"/>
      <c r="D43" s="62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P22" sqref="P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>
        <v>1218.44</v>
      </c>
      <c r="I16" s="18">
        <f>K36</f>
        <v>340.85399999999993</v>
      </c>
      <c r="J16" s="18">
        <f>I16+H16+G16</f>
        <v>1559.2939999999999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4" t="s">
        <v>32</v>
      </c>
      <c r="E20" s="94"/>
      <c r="F20" s="46" t="s">
        <v>98</v>
      </c>
      <c r="G20" s="46"/>
      <c r="H20" s="46"/>
      <c r="I20" s="9"/>
      <c r="J20" s="22">
        <v>0</v>
      </c>
      <c r="K20" s="9">
        <f>H21</f>
        <v>283.90999999999997</v>
      </c>
    </row>
    <row r="21" spans="3:11" ht="21" x14ac:dyDescent="0.35">
      <c r="C21" s="39"/>
      <c r="D21" s="8"/>
      <c r="E21" s="8"/>
      <c r="F21" s="46">
        <v>2181</v>
      </c>
      <c r="G21" s="46">
        <v>2152</v>
      </c>
      <c r="H21" s="47">
        <f>(F21-G21)*9.79</f>
        <v>283.90999999999997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29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6</v>
      </c>
      <c r="G25" s="46">
        <v>5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1</v>
      </c>
      <c r="G26" s="96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76.333999999999989</v>
      </c>
      <c r="J28" s="22">
        <v>0</v>
      </c>
      <c r="K28" s="9">
        <f>I28</f>
        <v>76.333999999999989</v>
      </c>
    </row>
    <row r="29" spans="3:11" ht="21" customHeight="1" x14ac:dyDescent="0.35">
      <c r="C29" s="97" t="s">
        <v>100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6.95" customHeight="1" x14ac:dyDescent="0.35">
      <c r="C33" s="38"/>
      <c r="D33" s="99" t="s">
        <v>101</v>
      </c>
      <c r="E33" s="99"/>
      <c r="F33" s="100" t="s">
        <v>104</v>
      </c>
      <c r="G33" s="100"/>
      <c r="H33" s="100"/>
      <c r="I33" s="100"/>
      <c r="J33" s="70">
        <v>0</v>
      </c>
      <c r="K33" s="70">
        <f>(74.31+42.84)</f>
        <v>117.15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340.85399999999993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1559.2939999999999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3.25" x14ac:dyDescent="0.35">
      <c r="B43" s="3"/>
      <c r="C43" s="71" t="s">
        <v>83</v>
      </c>
      <c r="D43" s="62" t="s">
        <v>102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2" t="s">
        <v>103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2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22" zoomScale="85" zoomScaleNormal="85" workbookViewId="0">
      <selection activeCell="O32" sqref="O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110</v>
      </c>
      <c r="E16" s="50" t="s">
        <v>111</v>
      </c>
      <c r="F16" s="18"/>
      <c r="G16" s="18"/>
      <c r="H16" s="18">
        <v>1559.29</v>
      </c>
      <c r="I16" s="18">
        <f>K34</f>
        <v>274.44599999999997</v>
      </c>
      <c r="J16" s="18">
        <f>I16+H16+G16</f>
        <v>1833.7359999999999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4" t="s">
        <v>32</v>
      </c>
      <c r="E20" s="94"/>
      <c r="F20" s="46" t="s">
        <v>112</v>
      </c>
      <c r="G20" s="46"/>
      <c r="H20" s="46"/>
      <c r="I20" s="9"/>
      <c r="J20" s="22">
        <v>0</v>
      </c>
      <c r="K20" s="9">
        <f>H21</f>
        <v>230.88</v>
      </c>
    </row>
    <row r="21" spans="3:11" ht="21" x14ac:dyDescent="0.35">
      <c r="C21" s="39"/>
      <c r="D21" s="8"/>
      <c r="E21" s="8"/>
      <c r="F21" s="46">
        <v>2205</v>
      </c>
      <c r="G21" s="46">
        <v>2181</v>
      </c>
      <c r="H21" s="47">
        <f>(F21-G21)*9.62</f>
        <v>230.88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24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46.176000000000002</v>
      </c>
      <c r="J27" s="22">
        <v>0</v>
      </c>
      <c r="K27" s="9">
        <f>I27</f>
        <v>46.176000000000002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5"/>
      <c r="G30" s="85"/>
      <c r="H30" s="85"/>
      <c r="I30" s="9"/>
      <c r="J30" s="9"/>
      <c r="K30" s="9"/>
    </row>
    <row r="31" spans="3:11" ht="96.95" customHeight="1" x14ac:dyDescent="0.35">
      <c r="C31" s="38"/>
      <c r="D31" s="99" t="s">
        <v>101</v>
      </c>
      <c r="E31" s="99"/>
      <c r="F31" s="100" t="s">
        <v>114</v>
      </c>
      <c r="G31" s="100"/>
      <c r="H31" s="100"/>
      <c r="I31" s="100"/>
      <c r="J31" s="70">
        <v>0</v>
      </c>
      <c r="K31" s="70">
        <f>2.61</f>
        <v>2.61</v>
      </c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274.44599999999997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1833.7359999999999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86" t="s">
        <v>23</v>
      </c>
      <c r="D53" s="86"/>
      <c r="E53" s="86"/>
      <c r="F53" s="8"/>
      <c r="G53" s="86" t="s">
        <v>24</v>
      </c>
      <c r="H53" s="8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paperSize="10000"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/>
      <c r="I16" s="18">
        <f>K34</f>
        <v>1614.17</v>
      </c>
      <c r="J16" s="18">
        <f>I16+H16+G16</f>
        <v>1614.17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4" t="s">
        <v>32</v>
      </c>
      <c r="E20" s="94"/>
      <c r="F20" s="46" t="s">
        <v>108</v>
      </c>
      <c r="G20" s="46"/>
      <c r="H20" s="46"/>
      <c r="I20" s="9"/>
      <c r="J20" s="22">
        <v>0</v>
      </c>
      <c r="K20" s="9">
        <f>H21</f>
        <v>1033.8500000000001</v>
      </c>
    </row>
    <row r="21" spans="3:11" ht="21" x14ac:dyDescent="0.35">
      <c r="C21" s="39"/>
      <c r="D21" s="8"/>
      <c r="E21" s="8"/>
      <c r="F21" s="46">
        <v>2320</v>
      </c>
      <c r="G21" s="46">
        <v>2205</v>
      </c>
      <c r="H21" s="47">
        <f>(F21-G21)*8.99</f>
        <v>1033.8500000000001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115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580.31999999999994</v>
      </c>
    </row>
    <row r="25" spans="3:11" ht="21" x14ac:dyDescent="0.35">
      <c r="C25" s="39"/>
      <c r="D25" s="8"/>
      <c r="E25" s="8"/>
      <c r="F25" s="46">
        <v>12</v>
      </c>
      <c r="G25" s="46">
        <v>6</v>
      </c>
      <c r="H25" s="47">
        <f>(F25-G25)*96.72</f>
        <v>580.31999999999994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6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70"/>
      <c r="K31" s="70"/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1614.17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1614.17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69"/>
      <c r="D40" s="69"/>
      <c r="E40" s="69"/>
      <c r="F40" s="69"/>
      <c r="G40" s="69"/>
      <c r="H40" s="69"/>
      <c r="I40" s="69"/>
      <c r="J40" s="69"/>
      <c r="K40" s="69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86" t="s">
        <v>23</v>
      </c>
      <c r="D53" s="86"/>
      <c r="E53" s="86"/>
      <c r="F53" s="8"/>
      <c r="G53" s="86" t="s">
        <v>24</v>
      </c>
      <c r="H53" s="8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J12" sqref="J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/>
      <c r="I16" s="18">
        <f>K34</f>
        <v>342.17</v>
      </c>
      <c r="J16" s="18">
        <f>I16+H16+G16</f>
        <v>342.17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4" t="s">
        <v>32</v>
      </c>
      <c r="E20" s="94"/>
      <c r="F20" s="46" t="s">
        <v>119</v>
      </c>
      <c r="G20" s="46"/>
      <c r="H20" s="46"/>
      <c r="I20" s="9"/>
      <c r="J20" s="22">
        <v>0</v>
      </c>
      <c r="K20" s="9">
        <f>H21</f>
        <v>244.62</v>
      </c>
    </row>
    <row r="21" spans="3:11" ht="21" x14ac:dyDescent="0.35">
      <c r="C21" s="39"/>
      <c r="D21" s="8"/>
      <c r="E21" s="8"/>
      <c r="F21" s="46">
        <v>2347</v>
      </c>
      <c r="G21" s="46">
        <v>2320</v>
      </c>
      <c r="H21" s="47">
        <f>(F21-G21)*9.06</f>
        <v>244.62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27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13</v>
      </c>
      <c r="G25" s="46">
        <v>12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1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70"/>
      <c r="K31" s="70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342.17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342.17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86" t="s">
        <v>23</v>
      </c>
      <c r="D53" s="86"/>
      <c r="E53" s="86"/>
      <c r="F53" s="8"/>
      <c r="G53" s="86" t="s">
        <v>24</v>
      </c>
      <c r="H53" s="8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P18" sqref="P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/>
      <c r="I16" s="18">
        <f>K34</f>
        <v>172.60000000000002</v>
      </c>
      <c r="J16" s="18">
        <f>I16+H16+G16</f>
        <v>172.60000000000002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4" t="s">
        <v>32</v>
      </c>
      <c r="E20" s="94"/>
      <c r="F20" s="46" t="s">
        <v>124</v>
      </c>
      <c r="G20" s="46"/>
      <c r="H20" s="46"/>
      <c r="I20" s="9"/>
      <c r="J20" s="22">
        <v>0</v>
      </c>
      <c r="K20" s="9">
        <f>H21</f>
        <v>172.60000000000002</v>
      </c>
    </row>
    <row r="21" spans="3:11" ht="21" x14ac:dyDescent="0.35">
      <c r="C21" s="39"/>
      <c r="D21" s="8"/>
      <c r="E21" s="8"/>
      <c r="F21" s="46">
        <v>2367</v>
      </c>
      <c r="G21" s="46">
        <v>2347</v>
      </c>
      <c r="H21" s="47">
        <f>(F21-G21)*8.63</f>
        <v>172.60000000000002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20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70"/>
      <c r="K31" s="70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172.60000000000002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172.60000000000002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86" t="s">
        <v>23</v>
      </c>
      <c r="D53" s="86"/>
      <c r="E53" s="86"/>
      <c r="F53" s="8"/>
      <c r="G53" s="86" t="s">
        <v>24</v>
      </c>
      <c r="H53" s="8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/>
      <c r="H16" s="18"/>
      <c r="I16" s="18">
        <f>K34</f>
        <v>1270.2</v>
      </c>
      <c r="J16" s="18">
        <f>I16+H16+G16</f>
        <v>1270.2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1" t="s">
        <v>130</v>
      </c>
      <c r="E20" s="101"/>
      <c r="F20" s="46" t="s">
        <v>128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2367</v>
      </c>
      <c r="G21" s="46">
        <v>2367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131</v>
      </c>
      <c r="E24" s="8"/>
      <c r="F24" s="46" t="s">
        <v>136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4" t="s">
        <v>134</v>
      </c>
      <c r="E28" s="94"/>
      <c r="F28" s="46" t="s">
        <v>135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70"/>
      <c r="K31" s="70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1270.2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1270.2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33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86" t="s">
        <v>23</v>
      </c>
      <c r="D53" s="86"/>
      <c r="E53" s="86"/>
      <c r="F53" s="8"/>
      <c r="G53" s="86" t="s">
        <v>24</v>
      </c>
      <c r="H53" s="8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6" zoomScale="70" zoomScaleNormal="70" workbookViewId="0">
      <selection activeCell="S28" sqref="S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132</v>
      </c>
      <c r="H15" s="13" t="s">
        <v>133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138</v>
      </c>
      <c r="E16" s="50" t="s">
        <v>139</v>
      </c>
      <c r="F16" s="18"/>
      <c r="G16" s="18"/>
      <c r="H16" s="18"/>
      <c r="I16" s="18">
        <f>K34</f>
        <v>1270.2</v>
      </c>
      <c r="J16" s="18">
        <f>I16+H16+G16</f>
        <v>1270.2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1" t="s">
        <v>32</v>
      </c>
      <c r="E20" s="101"/>
      <c r="F20" s="46" t="s">
        <v>143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2367</v>
      </c>
      <c r="G21" s="46">
        <v>2367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5" t="s">
        <v>92</v>
      </c>
      <c r="E22" s="95"/>
      <c r="F22" s="96">
        <f>F21-G21</f>
        <v>0</v>
      </c>
      <c r="G22" s="9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141</v>
      </c>
      <c r="E24" s="8"/>
      <c r="F24" s="46" t="s">
        <v>144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13</v>
      </c>
      <c r="G25" s="46">
        <v>13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5" t="s">
        <v>93</v>
      </c>
      <c r="E26" s="95"/>
      <c r="F26" s="96">
        <f>F25-G25</f>
        <v>0</v>
      </c>
      <c r="G26" s="96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4" t="s">
        <v>134</v>
      </c>
      <c r="E28" s="94"/>
      <c r="F28" s="46" t="s">
        <v>140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21.17</v>
      </c>
      <c r="G29" s="46">
        <v>60</v>
      </c>
      <c r="H29" s="47">
        <f>F29*G29</f>
        <v>1270.2</v>
      </c>
      <c r="I29" s="9"/>
      <c r="J29" s="22">
        <v>0</v>
      </c>
      <c r="K29" s="9">
        <f>H29</f>
        <v>1270.2</v>
      </c>
    </row>
    <row r="30" spans="3:11" ht="35.1" customHeight="1" x14ac:dyDescent="0.35">
      <c r="C30" s="72"/>
      <c r="D30" s="72"/>
      <c r="E30" s="72"/>
      <c r="F30" s="81"/>
      <c r="G30" s="81"/>
      <c r="H30" s="81"/>
      <c r="I30" s="9"/>
      <c r="J30" s="9"/>
      <c r="K30" s="9"/>
    </row>
    <row r="31" spans="3:11" ht="21" customHeight="1" x14ac:dyDescent="0.35">
      <c r="C31" s="38"/>
      <c r="D31" s="99"/>
      <c r="E31" s="99"/>
      <c r="F31" s="100"/>
      <c r="G31" s="100"/>
      <c r="H31" s="100"/>
      <c r="I31" s="100"/>
      <c r="J31" s="70"/>
      <c r="K31" s="70"/>
    </row>
    <row r="32" spans="3:11" ht="27" customHeight="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1270.2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1270.2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8" t="s">
        <v>17</v>
      </c>
      <c r="D39" s="98"/>
      <c r="E39" s="98"/>
      <c r="F39" s="98"/>
      <c r="G39" s="98"/>
      <c r="H39" s="98"/>
      <c r="I39" s="98"/>
      <c r="J39" s="98"/>
      <c r="K39" s="98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7" t="s">
        <v>142</v>
      </c>
      <c r="D52" s="87"/>
      <c r="E52" s="87"/>
      <c r="F52" s="8"/>
      <c r="G52" s="87" t="s">
        <v>31</v>
      </c>
      <c r="H52" s="87"/>
      <c r="I52" s="9"/>
      <c r="J52" s="9"/>
      <c r="K52" s="9"/>
    </row>
    <row r="53" spans="3:11" ht="21" x14ac:dyDescent="0.35">
      <c r="C53" s="86" t="s">
        <v>23</v>
      </c>
      <c r="D53" s="86"/>
      <c r="E53" s="86"/>
      <c r="F53" s="8"/>
      <c r="G53" s="86" t="s">
        <v>24</v>
      </c>
      <c r="H53" s="8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workbookViewId="0">
      <selection activeCell="N34" sqref="N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668.9</v>
      </c>
      <c r="J16" s="18">
        <f>I16+H16+G16</f>
        <v>668.9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4" t="s">
        <v>32</v>
      </c>
      <c r="E20" s="94"/>
      <c r="F20" s="46" t="s">
        <v>44</v>
      </c>
      <c r="G20" s="46"/>
      <c r="H20" s="46"/>
      <c r="I20" s="9"/>
      <c r="J20" s="22">
        <v>0</v>
      </c>
      <c r="K20" s="9">
        <f>H21</f>
        <v>89.5</v>
      </c>
    </row>
    <row r="21" spans="3:11" ht="21" x14ac:dyDescent="0.35">
      <c r="C21" s="39"/>
      <c r="D21" s="8"/>
      <c r="E21" s="8"/>
      <c r="F21" s="46">
        <v>1957</v>
      </c>
      <c r="G21" s="46">
        <v>1952</v>
      </c>
      <c r="H21" s="47">
        <f>(F21-G21)*17.9</f>
        <v>89.5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579.4</v>
      </c>
    </row>
    <row r="25" spans="3:11" ht="21" x14ac:dyDescent="0.35">
      <c r="C25" s="39"/>
      <c r="D25" s="8"/>
      <c r="E25" s="8"/>
      <c r="F25" s="46">
        <v>5</v>
      </c>
      <c r="G25" s="46">
        <v>0</v>
      </c>
      <c r="H25" s="47">
        <f>(F25-G25)*115.88</f>
        <v>579.4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668.9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668.9</v>
      </c>
      <c r="L37" s="8"/>
      <c r="M37" s="54" t="s">
        <v>52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M37" sqref="M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/>
      <c r="I16" s="18">
        <f>K35</f>
        <v>32.64</v>
      </c>
      <c r="J16" s="18">
        <f>I16+H16+G16</f>
        <v>32.64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4" t="s">
        <v>32</v>
      </c>
      <c r="E20" s="94"/>
      <c r="F20" s="46" t="s">
        <v>49</v>
      </c>
      <c r="G20" s="46"/>
      <c r="H20" s="46"/>
      <c r="I20" s="9"/>
      <c r="J20" s="22">
        <v>0</v>
      </c>
      <c r="K20" s="9">
        <f>H21</f>
        <v>32.64</v>
      </c>
    </row>
    <row r="21" spans="3:11" ht="21" x14ac:dyDescent="0.35">
      <c r="C21" s="39"/>
      <c r="D21" s="8"/>
      <c r="E21" s="8"/>
      <c r="F21" s="46">
        <v>1959</v>
      </c>
      <c r="G21" s="46">
        <v>1957</v>
      </c>
      <c r="H21" s="47">
        <f>(F21-G21)*16.32</f>
        <v>32.64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(F25-G25)*1156.18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32.64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32.64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55</v>
      </c>
      <c r="E16" s="50" t="s">
        <v>56</v>
      </c>
      <c r="F16" s="18"/>
      <c r="G16" s="18"/>
      <c r="H16" s="18">
        <v>32.64</v>
      </c>
      <c r="I16" s="18">
        <f>K35</f>
        <v>65.680000000000007</v>
      </c>
      <c r="J16" s="18">
        <f>I16+H16+G16</f>
        <v>98.320000000000007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4" t="s">
        <v>32</v>
      </c>
      <c r="E20" s="94"/>
      <c r="F20" s="46" t="s">
        <v>54</v>
      </c>
      <c r="G20" s="46"/>
      <c r="H20" s="46"/>
      <c r="I20" s="9"/>
      <c r="J20" s="22">
        <v>0</v>
      </c>
      <c r="K20" s="9">
        <f>H21</f>
        <v>65.680000000000007</v>
      </c>
    </row>
    <row r="21" spans="3:11" ht="21" x14ac:dyDescent="0.35">
      <c r="C21" s="39"/>
      <c r="D21" s="8"/>
      <c r="E21" s="8"/>
      <c r="F21" s="46">
        <v>1963</v>
      </c>
      <c r="G21" s="46">
        <v>1959</v>
      </c>
      <c r="H21" s="47">
        <f>(F21-G21)*16.42</f>
        <v>65.680000000000007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65.680000000000007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98.320000000000007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>
        <v>98.32</v>
      </c>
      <c r="I16" s="18">
        <f>K35</f>
        <v>1002.16</v>
      </c>
      <c r="J16" s="18">
        <f>I16+H16+G16</f>
        <v>1100.48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4" t="s">
        <v>32</v>
      </c>
      <c r="E20" s="94"/>
      <c r="F20" s="46" t="s">
        <v>61</v>
      </c>
      <c r="G20" s="46"/>
      <c r="H20" s="46"/>
      <c r="I20" s="9"/>
      <c r="J20" s="22">
        <v>0</v>
      </c>
      <c r="K20" s="9">
        <f>H21</f>
        <v>886.38</v>
      </c>
    </row>
    <row r="21" spans="3:11" ht="21" x14ac:dyDescent="0.35">
      <c r="C21" s="39"/>
      <c r="D21" s="8"/>
      <c r="E21" s="8"/>
      <c r="F21" s="46">
        <v>2014</v>
      </c>
      <c r="G21" s="46">
        <v>1963</v>
      </c>
      <c r="H21" s="47">
        <f>(F21-G21)*17.38</f>
        <v>886.38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6</v>
      </c>
      <c r="G25" s="46">
        <v>5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1002.16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1100.48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65</v>
      </c>
      <c r="F16" s="18"/>
      <c r="G16" s="18"/>
      <c r="H16" s="18"/>
      <c r="I16" s="18">
        <f>K35</f>
        <v>559.86</v>
      </c>
      <c r="J16" s="18">
        <f>I16+H16+G16</f>
        <v>559.86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4" t="s">
        <v>32</v>
      </c>
      <c r="E20" s="94"/>
      <c r="F20" s="46" t="s">
        <v>66</v>
      </c>
      <c r="G20" s="46"/>
      <c r="H20" s="46"/>
      <c r="I20" s="9"/>
      <c r="J20" s="22">
        <v>0</v>
      </c>
      <c r="K20" s="9">
        <f>H21</f>
        <v>559.86</v>
      </c>
    </row>
    <row r="21" spans="3:11" ht="21" x14ac:dyDescent="0.35">
      <c r="C21" s="39"/>
      <c r="D21" s="8"/>
      <c r="E21" s="8"/>
      <c r="F21" s="46">
        <v>2045</v>
      </c>
      <c r="G21" s="46">
        <v>2014</v>
      </c>
      <c r="H21" s="47">
        <f>(F21-G21)*18.06</f>
        <v>559.86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559.86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559.86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69</v>
      </c>
      <c r="E16" s="50" t="s">
        <v>70</v>
      </c>
      <c r="F16" s="18"/>
      <c r="G16" s="18"/>
      <c r="H16" s="18">
        <v>559.86</v>
      </c>
      <c r="I16" s="18">
        <f>K35</f>
        <v>434.99999999999994</v>
      </c>
      <c r="J16" s="18">
        <f>I16+H16+G16</f>
        <v>994.8599999999999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4" t="s">
        <v>32</v>
      </c>
      <c r="E20" s="94"/>
      <c r="F20" s="46" t="s">
        <v>71</v>
      </c>
      <c r="G20" s="46"/>
      <c r="H20" s="46"/>
      <c r="I20" s="9"/>
      <c r="J20" s="22">
        <v>0</v>
      </c>
      <c r="K20" s="9">
        <f>H21</f>
        <v>434.99999999999994</v>
      </c>
    </row>
    <row r="21" spans="3:11" ht="21" x14ac:dyDescent="0.35">
      <c r="C21" s="39"/>
      <c r="D21" s="8"/>
      <c r="E21" s="8"/>
      <c r="F21" s="46">
        <v>2070</v>
      </c>
      <c r="G21" s="46">
        <v>2045</v>
      </c>
      <c r="H21" s="47">
        <f>(F21-G21)*17.4</f>
        <v>434.99999999999994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434.99999999999994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994.8599999999999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I28" sqref="I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/>
      <c r="I16" s="18">
        <f>K35</f>
        <v>379.92</v>
      </c>
      <c r="J16" s="18">
        <f>I16+H16+G16</f>
        <v>379.92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4" t="s">
        <v>32</v>
      </c>
      <c r="E20" s="94"/>
      <c r="F20" s="46" t="s">
        <v>76</v>
      </c>
      <c r="G20" s="46"/>
      <c r="H20" s="46"/>
      <c r="I20" s="9"/>
      <c r="J20" s="22">
        <v>0</v>
      </c>
      <c r="K20" s="9">
        <f>H21</f>
        <v>379.92</v>
      </c>
    </row>
    <row r="21" spans="3:11" ht="21" x14ac:dyDescent="0.35">
      <c r="C21" s="39"/>
      <c r="D21" s="8"/>
      <c r="E21" s="8"/>
      <c r="F21" s="46">
        <v>2094</v>
      </c>
      <c r="G21" s="46">
        <v>2070</v>
      </c>
      <c r="H21" s="47">
        <f>(F21-G21)*15.83</f>
        <v>379.92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379.92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379.92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zoomScale="70" zoomScaleNormal="70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2" t="s">
        <v>14</v>
      </c>
      <c r="J3" s="92"/>
      <c r="K3" s="92"/>
    </row>
    <row r="4" spans="3:11" ht="21" x14ac:dyDescent="0.35">
      <c r="C4" s="8"/>
      <c r="D4" s="8"/>
      <c r="E4" s="8"/>
      <c r="F4" s="8"/>
      <c r="G4" s="8"/>
      <c r="H4" s="8"/>
      <c r="I4" s="92"/>
      <c r="J4" s="92"/>
      <c r="K4" s="9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379.92</v>
      </c>
      <c r="I16" s="18">
        <f>K35</f>
        <v>443.24</v>
      </c>
      <c r="J16" s="18">
        <f>I16+H16+G16</f>
        <v>823.16000000000008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4" t="s">
        <v>32</v>
      </c>
      <c r="E20" s="94"/>
      <c r="F20" s="46" t="s">
        <v>81</v>
      </c>
      <c r="G20" s="46"/>
      <c r="H20" s="46"/>
      <c r="I20" s="9"/>
      <c r="J20" s="22">
        <v>0</v>
      </c>
      <c r="K20" s="9">
        <f>H21</f>
        <v>443.24</v>
      </c>
    </row>
    <row r="21" spans="3:11" ht="21" x14ac:dyDescent="0.35">
      <c r="C21" s="39"/>
      <c r="D21" s="8"/>
      <c r="E21" s="8"/>
      <c r="F21" s="46">
        <v>2122</v>
      </c>
      <c r="G21" s="46">
        <v>2094</v>
      </c>
      <c r="H21" s="47">
        <f>(F21-G21)*15.83</f>
        <v>443.24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</v>
      </c>
      <c r="G25" s="46">
        <v>6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443.24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823.16000000000008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61" t="s">
        <v>83</v>
      </c>
      <c r="D41" s="61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1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2020-11-05T06:28:45Z</cp:lastPrinted>
  <dcterms:created xsi:type="dcterms:W3CDTF">2018-02-28T02:33:50Z</dcterms:created>
  <dcterms:modified xsi:type="dcterms:W3CDTF">2020-12-16T10:58:20Z</dcterms:modified>
</cp:coreProperties>
</file>