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5" activeTab="11"/>
  </bookViews>
  <sheets>
    <sheet name="DEC 2019" sheetId="3" r:id="rId1"/>
    <sheet name="JAN 2020" sheetId="4" r:id="rId2"/>
    <sheet name="FEB 2020" sheetId="5" r:id="rId3"/>
    <sheet name="MAR 2020" sheetId="6" r:id="rId4"/>
    <sheet name="APR 2020" sheetId="7" r:id="rId5"/>
    <sheet name="MAY 2020" sheetId="8" r:id="rId6"/>
    <sheet name="JUN 2020" sheetId="9" r:id="rId7"/>
    <sheet name="JUL 2020" sheetId="10" r:id="rId8"/>
    <sheet name="AUG 2020" sheetId="11" r:id="rId9"/>
    <sheet name="SEPT 2020" sheetId="12" r:id="rId10"/>
    <sheet name="OCT 2020" sheetId="13" r:id="rId11"/>
    <sheet name="NOV 2020" sheetId="14" r:id="rId12"/>
  </sheets>
  <definedNames>
    <definedName name="_xlnm.Print_Area" localSheetId="4">'APR 2020'!$A$1:$K$59</definedName>
    <definedName name="_xlnm.Print_Area" localSheetId="8">'AUG 2020'!$A$1:$K$55</definedName>
    <definedName name="_xlnm.Print_Area" localSheetId="0">'DEC 2019'!$A$1:$L$57</definedName>
    <definedName name="_xlnm.Print_Area" localSheetId="2">'FEB 2020'!$A$1:$K$57</definedName>
    <definedName name="_xlnm.Print_Area" localSheetId="1">'JAN 2020'!$A$1:$L$57</definedName>
    <definedName name="_xlnm.Print_Area" localSheetId="7">'JUL 2020'!$A$1:$K$55</definedName>
    <definedName name="_xlnm.Print_Area" localSheetId="6">'JUN 2020'!$A$1:$K$54</definedName>
    <definedName name="_xlnm.Print_Area" localSheetId="3">'MAR 2020'!$A$1:$K$57</definedName>
    <definedName name="_xlnm.Print_Area" localSheetId="5">'MAY 2020'!$A$1:$K$59</definedName>
    <definedName name="_xlnm.Print_Area" localSheetId="11">'NOV 2020'!$A$1:$K$55</definedName>
    <definedName name="_xlnm.Print_Area" localSheetId="10">'OCT 2020'!$A$1:$K$55</definedName>
    <definedName name="_xlnm.Print_Area" localSheetId="9">'SEPT 2020'!$A$1:$K$55</definedName>
  </definedNames>
  <calcPr calcId="152511"/>
</workbook>
</file>

<file path=xl/calcChain.xml><?xml version="1.0" encoding="utf-8"?>
<calcChain xmlns="http://schemas.openxmlformats.org/spreadsheetml/2006/main">
  <c r="H25" i="14" l="1"/>
  <c r="H21" i="14"/>
  <c r="K33" i="14" l="1"/>
  <c r="H29" i="14"/>
  <c r="K29" i="14" s="1"/>
  <c r="F26" i="14"/>
  <c r="K24" i="14"/>
  <c r="F22" i="14"/>
  <c r="K20" i="14"/>
  <c r="K34" i="14" l="1"/>
  <c r="I16" i="14" s="1"/>
  <c r="J16" i="14" s="1"/>
  <c r="H29" i="13"/>
  <c r="K29" i="13" s="1"/>
  <c r="K36" i="14" l="1"/>
  <c r="H25" i="13"/>
  <c r="H21" i="13" l="1"/>
  <c r="K33" i="13" l="1"/>
  <c r="F26" i="13"/>
  <c r="K24" i="13"/>
  <c r="F22" i="13"/>
  <c r="K20" i="13"/>
  <c r="I16" i="13" l="1"/>
  <c r="J16" i="13" s="1"/>
  <c r="K34" i="13"/>
  <c r="H25" i="12"/>
  <c r="K24" i="12" s="1"/>
  <c r="H21" i="12"/>
  <c r="K33" i="12"/>
  <c r="K29" i="12"/>
  <c r="K27" i="12"/>
  <c r="F26" i="12"/>
  <c r="F22" i="12"/>
  <c r="K20" i="12"/>
  <c r="K36" i="13" l="1"/>
  <c r="K34" i="12"/>
  <c r="I16" i="12" s="1"/>
  <c r="K36" i="12"/>
  <c r="J16" i="12"/>
  <c r="H25" i="11"/>
  <c r="H21" i="11"/>
  <c r="K33" i="11" l="1"/>
  <c r="K29" i="11"/>
  <c r="K27" i="11"/>
  <c r="F26" i="11"/>
  <c r="K24" i="11"/>
  <c r="F22" i="11"/>
  <c r="K20" i="11"/>
  <c r="K34" i="11" l="1"/>
  <c r="I16" i="11" s="1"/>
  <c r="J16" i="11" s="1"/>
  <c r="H25" i="10"/>
  <c r="H21" i="10"/>
  <c r="K36" i="11" l="1"/>
  <c r="K33" i="10"/>
  <c r="K29" i="10"/>
  <c r="K27" i="10"/>
  <c r="F26" i="10"/>
  <c r="K24" i="10"/>
  <c r="F22" i="10"/>
  <c r="K20" i="10"/>
  <c r="K34" i="10" l="1"/>
  <c r="I16" i="10" s="1"/>
  <c r="K36" i="10" s="1"/>
  <c r="K31" i="9"/>
  <c r="J16" i="10" l="1"/>
  <c r="F26" i="6"/>
  <c r="K33" i="9"/>
  <c r="H25" i="9"/>
  <c r="K24" i="9" s="1"/>
  <c r="H21" i="9"/>
  <c r="K27" i="9" s="1"/>
  <c r="K29" i="9"/>
  <c r="F26" i="9"/>
  <c r="F22" i="9"/>
  <c r="K20" i="9" l="1"/>
  <c r="K34" i="9" s="1"/>
  <c r="I16" i="9" s="1"/>
  <c r="K35" i="8"/>
  <c r="H21" i="8"/>
  <c r="K36" i="9" l="1"/>
  <c r="J16" i="9"/>
  <c r="K30" i="8"/>
  <c r="F26" i="8"/>
  <c r="H25" i="8"/>
  <c r="I28" i="8" s="1"/>
  <c r="K28" i="8" s="1"/>
  <c r="F22" i="8"/>
  <c r="K20" i="8"/>
  <c r="K24" i="8" l="1"/>
  <c r="K36" i="8" s="1"/>
  <c r="I16" i="8" s="1"/>
  <c r="F26" i="7"/>
  <c r="F22" i="7"/>
  <c r="K38" i="8" l="1"/>
  <c r="J16" i="8"/>
  <c r="H21" i="7"/>
  <c r="H25" i="7"/>
  <c r="K24" i="7" s="1"/>
  <c r="K35" i="7"/>
  <c r="K33" i="7"/>
  <c r="K30" i="7"/>
  <c r="K20" i="7" l="1"/>
  <c r="I28" i="7"/>
  <c r="K28" i="7" s="1"/>
  <c r="K36" i="7"/>
  <c r="I16" i="7" s="1"/>
  <c r="J16" i="7" s="1"/>
  <c r="K34" i="6"/>
  <c r="K32" i="6"/>
  <c r="K29" i="6"/>
  <c r="K27" i="6"/>
  <c r="H25" i="6"/>
  <c r="K24" i="6" s="1"/>
  <c r="H21" i="6"/>
  <c r="K20" i="6" s="1"/>
  <c r="K35" i="6" l="1"/>
  <c r="I16" i="6" s="1"/>
  <c r="K38" i="7"/>
  <c r="J16" i="6"/>
  <c r="K37" i="6"/>
  <c r="H25" i="5"/>
  <c r="K24" i="5" s="1"/>
  <c r="H21" i="5"/>
  <c r="K20" i="5" s="1"/>
  <c r="K34" i="5"/>
  <c r="K32" i="5"/>
  <c r="K29" i="5"/>
  <c r="K27" i="5"/>
  <c r="K35" i="5" l="1"/>
  <c r="I16" i="5" s="1"/>
  <c r="J16" i="5"/>
  <c r="K37" i="5"/>
  <c r="H21" i="4"/>
  <c r="H25" i="4" l="1"/>
  <c r="K24" i="4" s="1"/>
  <c r="K34" i="4"/>
  <c r="K32" i="4"/>
  <c r="K29" i="4"/>
  <c r="K27" i="4"/>
  <c r="K20" i="4"/>
  <c r="K35" i="4" l="1"/>
  <c r="I16" i="4" s="1"/>
  <c r="J16" i="4" s="1"/>
  <c r="H25" i="3"/>
  <c r="K37" i="4" l="1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<sst xmlns="http://schemas.openxmlformats.org/spreadsheetml/2006/main" count="540" uniqueCount="118">
  <si>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</si>
  <si>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</si>
  <si>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</si>
  <si>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</si>
  <si>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</si>
  <si>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</si>
  <si>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</si>
  <si>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</si>
  <si>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</si>
  <si>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</si>
  <si>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</si>
  <si>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</si>
  <si>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</si>
  <si>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</si>
  <si>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</si>
  <si>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</si>
  <si>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</si>
  <si>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</si>
  <si>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</si>
  <si>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</si>
  <si>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</si>
  <si>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</si>
  <si>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</si>
  <si>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</si>
  <si>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</si>
  <si>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</si>
  <si>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</si>
  <si>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</si>
  <si>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</si>
  <si>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</si>
  <si>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</si>
  <si>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</si>
  <si>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</si>
  <si>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</si>
  <si>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</si>
  <si>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DECEMBER 2019</t>
  </si>
  <si>
    <t>RANDY MARANAN</t>
  </si>
  <si>
    <t>UNIT: 14B01</t>
  </si>
  <si>
    <t>JAN 15 2020</t>
  </si>
  <si>
    <t>JAN 5 2020</t>
  </si>
  <si>
    <t>PRES: DEC 25 2019 - PREV: NOV 27 2019 * 18.06</t>
  </si>
  <si>
    <t>PRES: DEC 25 2019 - PREV: NOV 27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</si>
  <si>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</si>
  <si>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</si>
  <si>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</si>
  <si>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</si>
  <si>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</si>
  <si>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</si>
  <si>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</si>
  <si>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</si>
  <si>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</si>
  <si>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</si>
  <si>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</si>
  <si>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</si>
  <si>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</si>
  <si>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</si>
  <si>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</si>
  <si>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</si>
  <si>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</si>
  <si>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</si>
  <si>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</si>
  <si>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</si>
  <si>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</si>
  <si>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</si>
  <si>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</si>
  <si>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</si>
  <si>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</si>
  <si>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</si>
  <si>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</si>
  <si>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</si>
  <si>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</si>
  <si>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</si>
  <si>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</si>
  <si>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</si>
  <si>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</si>
  <si>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</si>
  <si>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</si>
  <si>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</si>
  <si>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</si>
  <si>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</si>
  <si>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</si>
  <si>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</si>
  <si>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ADJUSTMENTS</t>
  </si>
  <si>
    <r>
      <t xml:space="preserve">WATER:
MAR 2020 - 28 cubic x 96.92 = 2,713.76 + 20% (AC) = 3,256.51 - 3,284.68 (billing Mar2020) = </t>
    </r>
    <r>
      <rPr>
        <b/>
        <u/>
        <sz val="14"/>
        <color rgb="FFFF0000"/>
        <rFont val="Calibri"/>
        <family val="2"/>
        <scheme val="minor"/>
      </rPr>
      <t>28.17</t>
    </r>
    <r>
      <rPr>
        <b/>
        <sz val="14"/>
        <color rgb="FFFF0000"/>
        <rFont val="Calibri"/>
        <family val="2"/>
        <scheme val="minor"/>
      </rPr>
      <t xml:space="preserve">
APR 2020 - 6 cubic x 96.21 = 577.26 + 20% (AC) = 692.71 - 703.87 (billing Apr2020) = </t>
    </r>
    <r>
      <rPr>
        <b/>
        <u/>
        <sz val="14"/>
        <color rgb="FFFF0000"/>
        <rFont val="Calibri"/>
        <family val="2"/>
        <scheme val="minor"/>
      </rPr>
      <t xml:space="preserve">11.16
</t>
    </r>
    <r>
      <rPr>
        <b/>
        <sz val="14"/>
        <color rgb="FFFF0000"/>
        <rFont val="Calibri"/>
        <family val="2"/>
        <scheme val="minor"/>
      </rPr>
      <t xml:space="preserve">MAY 2020 - 7 cubic x 95.58 = 669.06 + 20% (AC) = 802.87 - 821.18 (billing May2020) = </t>
    </r>
    <r>
      <rPr>
        <b/>
        <u/>
        <sz val="14"/>
        <color rgb="FFFF0000"/>
        <rFont val="Calibri"/>
        <family val="2"/>
        <scheme val="minor"/>
      </rPr>
      <t>18.31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</si>
  <si>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</si>
  <si>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</si>
  <si>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</si>
  <si>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</si>
  <si>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</si>
  <si>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</si>
  <si>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</si>
  <si>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</si>
  <si>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</si>
  <si>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</si>
  <si>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</si>
  <si>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</si>
  <si>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</si>
  <si>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</si>
  <si>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</si>
  <si>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</si>
  <si>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</si>
  <si>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</si>
  <si>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BILLING MONTH: NOVEMBER 2020</t>
  </si>
  <si>
    <t>ASU PAST DUE</t>
  </si>
  <si>
    <t>UTILITY PAST DUE</t>
  </si>
  <si>
    <t>ELECTRICITY - OCT 2020</t>
  </si>
  <si>
    <t>WATER - OCT 2020</t>
  </si>
  <si>
    <t>PRES: OCT 25 2020 - PREV: SEPT 26 2020 * 98.56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</si>
  <si>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</si>
  <si>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</si>
  <si>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</si>
  <si>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</si>
  <si>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</si>
  <si>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</si>
  <si>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STANDARD RATE - MOVE IN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</si>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</sst>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5" fillId="0" borderId="0" xfId="0" applyFont="1" applyFill="1" applyAlignment="1">
      <alignment horizontal="left" vertical="top" wrapText="1"/>
    </xf>
    <xf numFmtId="0" fontId="17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19" fillId="0" borderId="0" xfId="1" applyFont="1"/>
    <xf numFmtId="0" fontId="21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14" fontId="5" fillId="0" borderId="8" xfId="0" applyNumberFormat="1" applyFont="1" applyBorder="1" applyAlignment="1">
      <alignment vertical="center"/>
    </xf>
    <xf numFmtId="164" fontId="19" fillId="0" borderId="0" xfId="0" applyNumberFormat="1" applyFont="1" applyAlignment="1">
      <alignment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50</xdr:row>
      <xdr:rowOff>0</xdr:rowOff>
    </xdr:from>
    <xdr:to>
      <xdr:col>4</xdr:col>
      <xdr:colOff>433298</xdr:colOff>
      <xdr:row>51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015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471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2547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G25" sqref="G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39</v>
      </c>
      <c r="E16" s="49" t="s">
        <v>38</v>
      </c>
      <c r="F16" s="18"/>
      <c r="G16" s="18"/>
      <c r="H16" s="18"/>
      <c r="I16" s="18">
        <f>K35</f>
        <v>115.93</v>
      </c>
      <c r="J16" s="18">
        <f>I16+H16+G16</f>
        <v>115.93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6" t="s">
        <v>32</v>
      </c>
      <c r="E20" s="86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1749</v>
      </c>
      <c r="G21" s="46">
        <v>1749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115.93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115.93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S7" sqref="S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95</v>
      </c>
      <c r="E16" s="49" t="s">
        <v>96</v>
      </c>
      <c r="F16" s="18"/>
      <c r="G16" s="18"/>
      <c r="H16" s="18"/>
      <c r="I16" s="18">
        <f>K34</f>
        <v>1078.77</v>
      </c>
      <c r="J16" s="18">
        <f>I16+H16+G16</f>
        <v>1078.77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6" t="s">
        <v>32</v>
      </c>
      <c r="E20" s="86"/>
      <c r="F20" s="46" t="s">
        <v>97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1749</v>
      </c>
      <c r="G21" s="46">
        <v>1749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1" t="s">
        <v>66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1078.77</v>
      </c>
    </row>
    <row r="25" spans="3:11" ht="21" x14ac:dyDescent="0.35">
      <c r="C25" s="39"/>
      <c r="D25" s="8"/>
      <c r="E25" s="8"/>
      <c r="F25" s="46">
        <v>87</v>
      </c>
      <c r="G25" s="46">
        <v>76</v>
      </c>
      <c r="H25" s="47">
        <f>(F25-G25)*98.07</f>
        <v>1078.77</v>
      </c>
      <c r="I25" s="9"/>
      <c r="J25" s="9"/>
      <c r="K25" s="9"/>
    </row>
    <row r="26" spans="3:11" ht="21" x14ac:dyDescent="0.35">
      <c r="C26" s="39"/>
      <c r="D26" s="91" t="s">
        <v>67</v>
      </c>
      <c r="E26" s="91"/>
      <c r="F26" s="92">
        <f>F25-G25</f>
        <v>11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4"/>
      <c r="K31" s="64"/>
    </row>
    <row r="32" spans="3:11" ht="27" customHeight="1" x14ac:dyDescent="0.35">
      <c r="C32" s="40"/>
      <c r="D32" s="44"/>
      <c r="E32" s="44"/>
      <c r="F32" s="72"/>
      <c r="G32" s="72"/>
      <c r="H32" s="7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1078.77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1078.77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K35" sqref="K3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103</v>
      </c>
      <c r="H15" s="13" t="s">
        <v>104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99</v>
      </c>
      <c r="E16" s="49" t="s">
        <v>100</v>
      </c>
      <c r="F16" s="18"/>
      <c r="G16" s="18"/>
      <c r="H16" s="18"/>
      <c r="I16" s="18">
        <f>K34</f>
        <v>2251.4399999999996</v>
      </c>
      <c r="J16" s="18">
        <f>I16+H16+G16</f>
        <v>2251.4399999999996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7" t="s">
        <v>105</v>
      </c>
      <c r="E20" s="97"/>
      <c r="F20" s="46" t="s">
        <v>101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1749</v>
      </c>
      <c r="G21" s="46">
        <v>1749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1" t="s">
        <v>66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106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887.04</v>
      </c>
    </row>
    <row r="25" spans="3:11" ht="21" x14ac:dyDescent="0.35">
      <c r="C25" s="39"/>
      <c r="D25" s="8"/>
      <c r="E25" s="8"/>
      <c r="F25" s="46">
        <v>96</v>
      </c>
      <c r="G25" s="46">
        <v>87</v>
      </c>
      <c r="H25" s="47">
        <f>(F25-G25)*98.56</f>
        <v>887.04</v>
      </c>
      <c r="I25" s="9"/>
      <c r="J25" s="9"/>
      <c r="K25" s="9"/>
    </row>
    <row r="26" spans="3:11" ht="21" x14ac:dyDescent="0.35">
      <c r="C26" s="39"/>
      <c r="D26" s="91" t="s">
        <v>67</v>
      </c>
      <c r="E26" s="91"/>
      <c r="F26" s="92">
        <f>F25-G25</f>
        <v>9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7" t="s">
        <v>108</v>
      </c>
      <c r="E28" s="97"/>
      <c r="F28" s="46" t="s">
        <v>109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22.74</v>
      </c>
      <c r="G29" s="46">
        <v>60</v>
      </c>
      <c r="H29" s="47">
        <f>F29*G29</f>
        <v>1364.3999999999999</v>
      </c>
      <c r="I29" s="9"/>
      <c r="J29" s="22">
        <v>0</v>
      </c>
      <c r="K29" s="9">
        <f>H29</f>
        <v>1364.3999999999999</v>
      </c>
    </row>
    <row r="30" spans="3:11" ht="35.1" customHeight="1" x14ac:dyDescent="0.35">
      <c r="C30" s="68"/>
      <c r="D30" s="68"/>
      <c r="E30" s="68"/>
      <c r="F30" s="77"/>
      <c r="G30" s="77"/>
      <c r="H30" s="77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4"/>
      <c r="K31" s="64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2251.4399999999996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2251.4399999999996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3"/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3" zoomScale="70" zoomScaleNormal="70" workbookViewId="0">
      <selection activeCell="P27" sqref="P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103</v>
      </c>
      <c r="H15" s="13" t="s">
        <v>104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78" t="s">
        <v>111</v>
      </c>
      <c r="E16" s="49" t="s">
        <v>112</v>
      </c>
      <c r="F16" s="18"/>
      <c r="G16" s="18"/>
      <c r="H16" s="18"/>
      <c r="I16" s="18">
        <f>K34</f>
        <v>2647.67</v>
      </c>
      <c r="J16" s="18">
        <f>I16+H16+G16</f>
        <v>2647.67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7" t="s">
        <v>105</v>
      </c>
      <c r="E20" s="97"/>
      <c r="F20" s="46" t="s">
        <v>116</v>
      </c>
      <c r="G20" s="46"/>
      <c r="H20" s="46"/>
      <c r="I20" s="9"/>
      <c r="J20" s="22">
        <v>0</v>
      </c>
      <c r="K20" s="9">
        <f>H21</f>
        <v>401</v>
      </c>
    </row>
    <row r="21" spans="3:11" ht="21" x14ac:dyDescent="0.35">
      <c r="C21" s="39"/>
      <c r="D21" s="8"/>
      <c r="E21" s="8"/>
      <c r="F21" s="46">
        <v>50</v>
      </c>
      <c r="G21" s="46"/>
      <c r="H21" s="47">
        <f>(F21-G21)*8.02</f>
        <v>401</v>
      </c>
      <c r="I21" s="9"/>
      <c r="J21" s="9"/>
      <c r="K21" s="9"/>
    </row>
    <row r="22" spans="3:11" ht="21" x14ac:dyDescent="0.35">
      <c r="C22" s="39"/>
      <c r="D22" s="91" t="s">
        <v>66</v>
      </c>
      <c r="E22" s="91"/>
      <c r="F22" s="92">
        <f>F21-G21</f>
        <v>50</v>
      </c>
      <c r="G22" s="92"/>
      <c r="H22" s="79" t="s">
        <v>114</v>
      </c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106</v>
      </c>
      <c r="E24" s="8"/>
      <c r="F24" s="46" t="s">
        <v>117</v>
      </c>
      <c r="G24" s="46"/>
      <c r="H24" s="46"/>
      <c r="I24" s="9"/>
      <c r="J24" s="22">
        <v>0</v>
      </c>
      <c r="K24" s="9">
        <f>H25</f>
        <v>882.27</v>
      </c>
    </row>
    <row r="25" spans="3:11" ht="21" x14ac:dyDescent="0.35">
      <c r="C25" s="39"/>
      <c r="D25" s="8"/>
      <c r="E25" s="8"/>
      <c r="F25" s="46">
        <v>105</v>
      </c>
      <c r="G25" s="46">
        <v>96</v>
      </c>
      <c r="H25" s="47">
        <f>(F25-G25)*98.03</f>
        <v>882.27</v>
      </c>
      <c r="I25" s="9"/>
      <c r="J25" s="9"/>
      <c r="K25" s="9"/>
    </row>
    <row r="26" spans="3:11" ht="21" x14ac:dyDescent="0.35">
      <c r="C26" s="39"/>
      <c r="D26" s="91" t="s">
        <v>67</v>
      </c>
      <c r="E26" s="91"/>
      <c r="F26" s="92">
        <f>F25-G25</f>
        <v>9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7" t="s">
        <v>108</v>
      </c>
      <c r="E28" s="97"/>
      <c r="F28" s="46" t="s">
        <v>113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22.74</v>
      </c>
      <c r="G29" s="46">
        <v>60</v>
      </c>
      <c r="H29" s="47">
        <f>F29*G29</f>
        <v>1364.3999999999999</v>
      </c>
      <c r="I29" s="9"/>
      <c r="J29" s="22">
        <v>0</v>
      </c>
      <c r="K29" s="9">
        <f>H29</f>
        <v>1364.3999999999999</v>
      </c>
    </row>
    <row r="30" spans="3:11" ht="35.1" customHeight="1" x14ac:dyDescent="0.35">
      <c r="C30" s="68"/>
      <c r="D30" s="68"/>
      <c r="E30" s="68"/>
      <c r="F30" s="77"/>
      <c r="G30" s="77"/>
      <c r="H30" s="77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4"/>
      <c r="K31" s="64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2647.67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2647.67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115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>
        <v>115.93</v>
      </c>
      <c r="I16" s="18">
        <f>K35</f>
        <v>813.19</v>
      </c>
      <c r="J16" s="18">
        <f>I16+H16+G16</f>
        <v>929.12000000000012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6" t="s">
        <v>32</v>
      </c>
      <c r="E20" s="86"/>
      <c r="F20" s="46" t="s">
        <v>46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1749</v>
      </c>
      <c r="G21" s="46">
        <v>1749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813.19</v>
      </c>
    </row>
    <row r="25" spans="3:11" ht="21" x14ac:dyDescent="0.35">
      <c r="C25" s="39"/>
      <c r="D25" s="8"/>
      <c r="E25" s="8"/>
      <c r="F25" s="46">
        <v>8</v>
      </c>
      <c r="G25" s="46">
        <v>1</v>
      </c>
      <c r="H25" s="47">
        <f>(F25-G25)*116.17</f>
        <v>813.19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813.19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929.12000000000012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929.12</v>
      </c>
      <c r="I16" s="18">
        <f>K35</f>
        <v>0</v>
      </c>
      <c r="J16" s="18">
        <f>I16+H16+G16</f>
        <v>929.12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6" t="s">
        <v>32</v>
      </c>
      <c r="E20" s="86"/>
      <c r="F20" s="46" t="s">
        <v>50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1749</v>
      </c>
      <c r="G21" s="46">
        <v>1749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8</v>
      </c>
      <c r="G25" s="46">
        <v>8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929.12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28" zoomScale="70" zoomScaleNormal="70" workbookViewId="0">
      <selection activeCell="A43" sqref="A43:XFD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/>
      <c r="I16" s="18">
        <f>K35</f>
        <v>3284.6800000000003</v>
      </c>
      <c r="J16" s="18">
        <f>I16+H16+G16</f>
        <v>3284.6800000000003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6" t="s">
        <v>32</v>
      </c>
      <c r="E20" s="86"/>
      <c r="F20" s="46" t="s">
        <v>55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1749</v>
      </c>
      <c r="G21" s="46">
        <v>1749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3284.6800000000003</v>
      </c>
    </row>
    <row r="25" spans="3:11" ht="21" x14ac:dyDescent="0.35">
      <c r="C25" s="39"/>
      <c r="D25" s="8"/>
      <c r="E25" s="8"/>
      <c r="F25" s="46">
        <v>36</v>
      </c>
      <c r="G25" s="46">
        <v>8</v>
      </c>
      <c r="H25" s="47">
        <f>(F25-G25)*117.31</f>
        <v>3284.6800000000003</v>
      </c>
      <c r="I25" s="9"/>
      <c r="J25" s="9"/>
      <c r="K25" s="9"/>
    </row>
    <row r="26" spans="3:11" ht="21" x14ac:dyDescent="0.35">
      <c r="C26" s="39"/>
      <c r="D26" s="91" t="s">
        <v>67</v>
      </c>
      <c r="E26" s="91"/>
      <c r="F26" s="92">
        <f>F25-G25</f>
        <v>28</v>
      </c>
      <c r="G26" s="92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3284.6800000000003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3284.6800000000003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54" t="s">
        <v>57</v>
      </c>
      <c r="D41" s="54" t="s">
        <v>58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4" t="s">
        <v>59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70" zoomScaleNormal="70" workbookViewId="0">
      <selection activeCell="Q28" sqref="Q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61</v>
      </c>
      <c r="E16" s="49" t="s">
        <v>62</v>
      </c>
      <c r="F16" s="18"/>
      <c r="G16" s="18"/>
      <c r="H16" s="18"/>
      <c r="I16" s="18">
        <f>K36</f>
        <v>703.87200000000007</v>
      </c>
      <c r="J16" s="18">
        <f>I16+H16+G16</f>
        <v>703.87200000000007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6" t="s">
        <v>32</v>
      </c>
      <c r="E20" s="86"/>
      <c r="F20" s="46" t="s">
        <v>63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1749</v>
      </c>
      <c r="G21" s="46">
        <v>1749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1" t="s">
        <v>66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586.56000000000006</v>
      </c>
    </row>
    <row r="25" spans="3:11" ht="21" x14ac:dyDescent="0.35">
      <c r="C25" s="39"/>
      <c r="D25" s="8"/>
      <c r="E25" s="8"/>
      <c r="F25" s="46">
        <v>42</v>
      </c>
      <c r="G25" s="46">
        <v>36</v>
      </c>
      <c r="H25" s="47">
        <f>(F25-G25)*97.76</f>
        <v>586.56000000000006</v>
      </c>
      <c r="I25" s="9"/>
      <c r="J25" s="9"/>
      <c r="K25" s="9"/>
    </row>
    <row r="26" spans="3:11" ht="21" x14ac:dyDescent="0.35">
      <c r="C26" s="39"/>
      <c r="D26" s="91" t="s">
        <v>67</v>
      </c>
      <c r="E26" s="91"/>
      <c r="F26" s="92">
        <f>F25-G25</f>
        <v>6</v>
      </c>
      <c r="G26" s="92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65</v>
      </c>
      <c r="E28" s="8"/>
      <c r="F28" s="8"/>
      <c r="G28" s="8"/>
      <c r="H28" s="8"/>
      <c r="I28" s="9">
        <f>(H21+H25)*20%</f>
        <v>117.31200000000001</v>
      </c>
      <c r="J28" s="22">
        <v>0</v>
      </c>
      <c r="K28" s="9">
        <f>I28</f>
        <v>117.31200000000001</v>
      </c>
    </row>
    <row r="29" spans="3:11" ht="21" x14ac:dyDescent="0.35">
      <c r="C29" s="93" t="s">
        <v>68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2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55"/>
      <c r="G32" s="55"/>
      <c r="H32" s="55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5"/>
      <c r="G34" s="55"/>
      <c r="H34" s="5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703.87200000000007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703.87200000000007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0" t="s">
        <v>17</v>
      </c>
      <c r="D41" s="80"/>
      <c r="E41" s="80"/>
      <c r="F41" s="80"/>
      <c r="G41" s="80"/>
      <c r="H41" s="80"/>
      <c r="I41" s="80"/>
      <c r="J41" s="80"/>
      <c r="K41" s="80"/>
      <c r="L41" s="3"/>
    </row>
    <row r="42" spans="2:12" s="8" customFormat="1" ht="21" x14ac:dyDescent="0.35">
      <c r="B42" s="3"/>
      <c r="C42" s="56" t="s">
        <v>57</v>
      </c>
      <c r="D42" s="56" t="s">
        <v>58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7"/>
      <c r="D43" s="56" t="s">
        <v>59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4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zoomScale="85" zoomScaleNormal="85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/>
      <c r="I16" s="18">
        <f>K36</f>
        <v>832.93200000000002</v>
      </c>
      <c r="J16" s="18">
        <f>I16+H16+G16</f>
        <v>832.93200000000002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6" t="s">
        <v>32</v>
      </c>
      <c r="E20" s="86"/>
      <c r="F20" s="46" t="s">
        <v>72</v>
      </c>
      <c r="G20" s="46"/>
      <c r="H20" s="46"/>
      <c r="I20" s="9"/>
      <c r="J20" s="22">
        <v>0</v>
      </c>
      <c r="K20" s="9">
        <f>H21</f>
        <v>9.7899999999999991</v>
      </c>
    </row>
    <row r="21" spans="3:11" ht="21" x14ac:dyDescent="0.35">
      <c r="C21" s="39"/>
      <c r="D21" s="8"/>
      <c r="E21" s="8"/>
      <c r="F21" s="46">
        <v>1749</v>
      </c>
      <c r="G21" s="46">
        <v>1748</v>
      </c>
      <c r="H21" s="47">
        <f>(F21-G21)*9.79</f>
        <v>9.7899999999999991</v>
      </c>
      <c r="I21" s="9"/>
      <c r="J21" s="9"/>
      <c r="K21" s="9"/>
    </row>
    <row r="22" spans="3:11" ht="21" x14ac:dyDescent="0.35">
      <c r="C22" s="39"/>
      <c r="D22" s="91" t="s">
        <v>66</v>
      </c>
      <c r="E22" s="91"/>
      <c r="F22" s="92">
        <f>F21-G21</f>
        <v>1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684.32</v>
      </c>
    </row>
    <row r="25" spans="3:11" ht="21" x14ac:dyDescent="0.35">
      <c r="C25" s="39"/>
      <c r="D25" s="8"/>
      <c r="E25" s="8"/>
      <c r="F25" s="46">
        <v>49</v>
      </c>
      <c r="G25" s="46">
        <v>42</v>
      </c>
      <c r="H25" s="47">
        <f>(F25-G25)*97.76</f>
        <v>684.32</v>
      </c>
      <c r="I25" s="9"/>
      <c r="J25" s="9"/>
      <c r="K25" s="9"/>
    </row>
    <row r="26" spans="3:11" ht="21" x14ac:dyDescent="0.35">
      <c r="C26" s="39"/>
      <c r="D26" s="91" t="s">
        <v>67</v>
      </c>
      <c r="E26" s="91"/>
      <c r="F26" s="92">
        <f>F25-G25</f>
        <v>7</v>
      </c>
      <c r="G26" s="92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65</v>
      </c>
      <c r="E28" s="8"/>
      <c r="F28" s="8"/>
      <c r="G28" s="8"/>
      <c r="H28" s="8"/>
      <c r="I28" s="9">
        <f>(H21+H25)*20%</f>
        <v>138.822</v>
      </c>
      <c r="J28" s="22">
        <v>0</v>
      </c>
      <c r="K28" s="9">
        <f>I28</f>
        <v>138.822</v>
      </c>
    </row>
    <row r="29" spans="3:11" ht="21" customHeight="1" x14ac:dyDescent="0.35">
      <c r="C29" s="93" t="s">
        <v>74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customHeight="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21" customHeight="1" x14ac:dyDescent="0.35">
      <c r="C33" s="38"/>
      <c r="D33" s="95"/>
      <c r="E33" s="95"/>
      <c r="F33" s="96"/>
      <c r="G33" s="96"/>
      <c r="H33" s="96"/>
      <c r="I33" s="96"/>
      <c r="J33" s="64"/>
      <c r="K33" s="64"/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832.93200000000002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832.93200000000002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 x14ac:dyDescent="0.35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3.25" x14ac:dyDescent="0.35">
      <c r="B43" s="3"/>
      <c r="C43" s="65" t="s">
        <v>57</v>
      </c>
      <c r="D43" s="56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6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6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N17" sqref="N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78</v>
      </c>
      <c r="E16" s="49" t="s">
        <v>79</v>
      </c>
      <c r="F16" s="18"/>
      <c r="G16" s="18"/>
      <c r="H16" s="18"/>
      <c r="I16" s="18">
        <f>K34</f>
        <v>721.74</v>
      </c>
      <c r="J16" s="18">
        <f>I16+H16+G16</f>
        <v>721.74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6" t="s">
        <v>32</v>
      </c>
      <c r="E20" s="86"/>
      <c r="F20" s="46" t="s">
        <v>80</v>
      </c>
      <c r="G20" s="46"/>
      <c r="H20" s="46"/>
      <c r="I20" s="9"/>
      <c r="J20" s="22">
        <v>0</v>
      </c>
      <c r="K20" s="9">
        <f>H21</f>
        <v>9.6199999999999992</v>
      </c>
    </row>
    <row r="21" spans="3:11" ht="21" x14ac:dyDescent="0.35">
      <c r="C21" s="39"/>
      <c r="D21" s="8"/>
      <c r="E21" s="8"/>
      <c r="F21" s="46">
        <v>1749</v>
      </c>
      <c r="G21" s="46">
        <v>1748</v>
      </c>
      <c r="H21" s="47">
        <f>(F21-G21)*9.62</f>
        <v>9.6199999999999992</v>
      </c>
      <c r="I21" s="9"/>
      <c r="J21" s="9"/>
      <c r="K21" s="9"/>
    </row>
    <row r="22" spans="3:11" ht="21" x14ac:dyDescent="0.35">
      <c r="C22" s="39"/>
      <c r="D22" s="91" t="s">
        <v>66</v>
      </c>
      <c r="E22" s="91"/>
      <c r="F22" s="92">
        <f>F21-G21</f>
        <v>1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81</v>
      </c>
      <c r="G24" s="46"/>
      <c r="H24" s="46"/>
      <c r="I24" s="9"/>
      <c r="J24" s="22">
        <v>0</v>
      </c>
      <c r="K24" s="9">
        <f>H25</f>
        <v>769.76</v>
      </c>
    </row>
    <row r="25" spans="3:11" ht="21" x14ac:dyDescent="0.35">
      <c r="C25" s="39"/>
      <c r="D25" s="8"/>
      <c r="E25" s="8"/>
      <c r="F25" s="46">
        <v>57</v>
      </c>
      <c r="G25" s="46">
        <v>49</v>
      </c>
      <c r="H25" s="47">
        <f>(F25-G25)*96.22</f>
        <v>769.76</v>
      </c>
      <c r="I25" s="9"/>
      <c r="J25" s="9"/>
      <c r="K25" s="9"/>
    </row>
    <row r="26" spans="3:11" ht="21" x14ac:dyDescent="0.35">
      <c r="C26" s="39"/>
      <c r="D26" s="91" t="s">
        <v>67</v>
      </c>
      <c r="E26" s="91"/>
      <c r="F26" s="92">
        <f>F25-G25</f>
        <v>8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8"/>
      <c r="G30" s="88"/>
      <c r="H30" s="88"/>
      <c r="I30" s="9"/>
      <c r="J30" s="9"/>
      <c r="K30" s="9"/>
    </row>
    <row r="31" spans="3:11" ht="135" customHeight="1" x14ac:dyDescent="0.35">
      <c r="C31" s="38"/>
      <c r="D31" s="95" t="s">
        <v>82</v>
      </c>
      <c r="E31" s="95"/>
      <c r="F31" s="96" t="s">
        <v>83</v>
      </c>
      <c r="G31" s="96"/>
      <c r="H31" s="96"/>
      <c r="I31" s="96"/>
      <c r="J31" s="64">
        <v>0</v>
      </c>
      <c r="K31" s="64">
        <f>28.17+11.16+18.31</f>
        <v>57.64</v>
      </c>
    </row>
    <row r="32" spans="3:11" ht="27" customHeight="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721.74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721.74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62"/>
      <c r="D40" s="62"/>
      <c r="E40" s="62"/>
      <c r="F40" s="62"/>
      <c r="G40" s="62"/>
      <c r="H40" s="62"/>
      <c r="I40" s="62"/>
      <c r="J40" s="62"/>
      <c r="K40" s="62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89"/>
      <c r="D42" s="89"/>
      <c r="E42" s="89"/>
      <c r="F42" s="89"/>
      <c r="G42" s="89"/>
      <c r="H42" s="89"/>
      <c r="I42" s="89"/>
      <c r="J42" s="89"/>
      <c r="K42" s="89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0" t="s">
        <v>33</v>
      </c>
      <c r="D51" s="90"/>
      <c r="E51" s="90"/>
      <c r="F51" s="8"/>
      <c r="G51" s="90" t="s">
        <v>31</v>
      </c>
      <c r="H51" s="90"/>
      <c r="I51" s="9"/>
      <c r="J51" s="9"/>
      <c r="K51" s="9"/>
    </row>
    <row r="52" spans="3:11" ht="21" x14ac:dyDescent="0.35">
      <c r="C52" s="80" t="s">
        <v>23</v>
      </c>
      <c r="D52" s="80"/>
      <c r="E52" s="80"/>
      <c r="F52" s="8"/>
      <c r="G52" s="80" t="s">
        <v>24</v>
      </c>
      <c r="H52" s="80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2:K42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O10" sqref="O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85</v>
      </c>
      <c r="E16" s="49" t="s">
        <v>86</v>
      </c>
      <c r="F16" s="18"/>
      <c r="G16" s="18"/>
      <c r="H16" s="18"/>
      <c r="I16" s="18">
        <f>K34</f>
        <v>967.2</v>
      </c>
      <c r="J16" s="18">
        <f>I16+H16+G16</f>
        <v>967.2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6" t="s">
        <v>32</v>
      </c>
      <c r="E20" s="86"/>
      <c r="F20" s="46" t="s">
        <v>87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1749</v>
      </c>
      <c r="G21" s="46">
        <v>1749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1" t="s">
        <v>66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967.2</v>
      </c>
    </row>
    <row r="25" spans="3:11" ht="21" x14ac:dyDescent="0.35">
      <c r="C25" s="39"/>
      <c r="D25" s="8"/>
      <c r="E25" s="8"/>
      <c r="F25" s="46">
        <v>67</v>
      </c>
      <c r="G25" s="46">
        <v>57</v>
      </c>
      <c r="H25" s="47">
        <f>(F25-G25)*96.72</f>
        <v>967.2</v>
      </c>
      <c r="I25" s="9"/>
      <c r="J25" s="9"/>
      <c r="K25" s="9"/>
    </row>
    <row r="26" spans="3:11" ht="21" x14ac:dyDescent="0.35">
      <c r="C26" s="39"/>
      <c r="D26" s="91" t="s">
        <v>67</v>
      </c>
      <c r="E26" s="91"/>
      <c r="F26" s="92">
        <f>F25-G25</f>
        <v>10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4"/>
      <c r="K31" s="64"/>
    </row>
    <row r="32" spans="3:11" ht="27" customHeight="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967.2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967.2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66"/>
      <c r="D40" s="66"/>
      <c r="E40" s="66"/>
      <c r="F40" s="66"/>
      <c r="G40" s="66"/>
      <c r="H40" s="66"/>
      <c r="I40" s="66"/>
      <c r="J40" s="66"/>
      <c r="K40" s="66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7" zoomScale="70" zoomScaleNormal="70" workbookViewId="0">
      <selection activeCell="P17" sqref="P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90</v>
      </c>
      <c r="E16" s="49" t="s">
        <v>91</v>
      </c>
      <c r="F16" s="18"/>
      <c r="G16" s="18"/>
      <c r="H16" s="18"/>
      <c r="I16" s="18">
        <f>K34</f>
        <v>877.94999999999993</v>
      </c>
      <c r="J16" s="18">
        <f>I16+H16+G16</f>
        <v>877.94999999999993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6" t="s">
        <v>32</v>
      </c>
      <c r="E20" s="86"/>
      <c r="F20" s="46" t="s">
        <v>92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1749</v>
      </c>
      <c r="G21" s="46">
        <v>1749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1" t="s">
        <v>66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93</v>
      </c>
      <c r="G24" s="46"/>
      <c r="H24" s="46"/>
      <c r="I24" s="9"/>
      <c r="J24" s="22">
        <v>0</v>
      </c>
      <c r="K24" s="9">
        <f>H25</f>
        <v>877.94999999999993</v>
      </c>
    </row>
    <row r="25" spans="3:11" ht="21" x14ac:dyDescent="0.35">
      <c r="C25" s="39"/>
      <c r="D25" s="8"/>
      <c r="E25" s="8"/>
      <c r="F25" s="46">
        <v>76</v>
      </c>
      <c r="G25" s="46">
        <v>67</v>
      </c>
      <c r="H25" s="47">
        <f>(F25-G25)*97.55</f>
        <v>877.94999999999993</v>
      </c>
      <c r="I25" s="9"/>
      <c r="J25" s="9"/>
      <c r="K25" s="9"/>
    </row>
    <row r="26" spans="3:11" ht="21" x14ac:dyDescent="0.35">
      <c r="C26" s="39"/>
      <c r="D26" s="91" t="s">
        <v>67</v>
      </c>
      <c r="E26" s="91"/>
      <c r="F26" s="92">
        <f>F25-G25</f>
        <v>9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4"/>
      <c r="K31" s="64"/>
    </row>
    <row r="32" spans="3:11" ht="27" customHeight="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877.94999999999993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877.94999999999993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69"/>
      <c r="D40" s="69"/>
      <c r="E40" s="69"/>
      <c r="F40" s="69"/>
      <c r="G40" s="69"/>
      <c r="H40" s="69"/>
      <c r="I40" s="69"/>
      <c r="J40" s="69"/>
      <c r="K40" s="69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2020-11-05T06:31:26Z</cp:lastPrinted>
  <dcterms:created xsi:type="dcterms:W3CDTF">2018-02-28T02:33:50Z</dcterms:created>
  <dcterms:modified xsi:type="dcterms:W3CDTF">2020-12-16T10:59:22Z</dcterms:modified>
</cp:coreProperties>
</file>